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https://ssecom.sharepoint.com/teams/PSCSNS/Shared Documents/General/PSCSNS - Migration/Tariffs/2024-25/Final/V0.3 (SEPD) &amp; V0.2 (SHEPD) 24-25 LC14 &amp; SCOT updates (EDNs) - February 2024/"/>
    </mc:Choice>
  </mc:AlternateContent>
  <xr:revisionPtr revIDLastSave="481" documentId="8_{C700BFE7-11A3-4C19-B948-6AF2D8430C8D}" xr6:coauthVersionLast="47" xr6:coauthVersionMax="47" xr10:uidLastSave="{6B935F01-B54A-4C5F-831F-22FCD067352A}"/>
  <bookViews>
    <workbookView xWindow="-110" yWindow="-110" windowWidth="19420" windowHeight="10420" tabRatio="862" xr2:uid="{00000000-000D-0000-FFFF-FFFF00000000}"/>
  </bookViews>
  <sheets>
    <sheet name="Overview" sheetId="1" r:id="rId1"/>
    <sheet name="Annex 1 LV, HV &amp; UMS charges_A" sheetId="2" r:id="rId2"/>
    <sheet name="Annex 1 LV, HV &amp; UMS charges_B" sheetId="25" r:id="rId3"/>
    <sheet name="Annex 1 LV, HV &amp; UMS charges_C" sheetId="26" r:id="rId4"/>
    <sheet name="Annex 1 LV, HV &amp; UMS charges_D" sheetId="27" r:id="rId5"/>
    <sheet name="Annex 1 LV, HV &amp; UMS charges_E" sheetId="28" r:id="rId6"/>
    <sheet name="Annex 1 LV, HV &amp; UMS charges_F" sheetId="29" r:id="rId7"/>
    <sheet name="Annex 1 LV, HV &amp; UMS charges_G" sheetId="30" r:id="rId8"/>
    <sheet name="Annex 1 LV, HV &amp; UMS charges_J" sheetId="31" r:id="rId9"/>
    <sheet name="Annex 1 LV, HV &amp; UMS charges_K" sheetId="32" r:id="rId10"/>
    <sheet name="Annex 1 LV, HV &amp; UMS charges_L" sheetId="33" r:id="rId11"/>
    <sheet name="Annex 1 LV, HV &amp; UMS charges_M" sheetId="34" r:id="rId12"/>
    <sheet name="Annex 2 EHV charges" sheetId="12" r:id="rId13"/>
    <sheet name="Annex 2a Import" sheetId="13" state="hidden" r:id="rId14"/>
    <sheet name="Annex 2b Export" sheetId="14" state="hidden" r:id="rId15"/>
    <sheet name="Annex 3 Preserved charges" sheetId="4" r:id="rId16"/>
    <sheet name="Annex 4 LDNO charges_A" sheetId="5" r:id="rId17"/>
    <sheet name="Annex 4 LDNO charges_B" sheetId="35" r:id="rId18"/>
    <sheet name="Annex 4 LDNO charges_C" sheetId="36" r:id="rId19"/>
    <sheet name="Annex 4 LDNO charges_D" sheetId="37" r:id="rId20"/>
    <sheet name="Annex 4 LDNO charges_E" sheetId="38" r:id="rId21"/>
    <sheet name="Annex 4 LDNO charges_F" sheetId="39" r:id="rId22"/>
    <sheet name="Annex 4 LDNO charges_G" sheetId="40" r:id="rId23"/>
    <sheet name="Annex 4 LDNO charges_J" sheetId="41" r:id="rId24"/>
    <sheet name="Annex 4 LDNO charges_K" sheetId="42" r:id="rId25"/>
    <sheet name="Annex 4 LDNO charges_L" sheetId="43" r:id="rId26"/>
    <sheet name="Annex 4 LDNO charges_M" sheetId="44" r:id="rId27"/>
    <sheet name="Annex 5 LLFs_A" sheetId="6" r:id="rId28"/>
    <sheet name="Annex 5 LLFs_B" sheetId="45" r:id="rId29"/>
    <sheet name="Annex 5 LLFs_C" sheetId="46" r:id="rId30"/>
    <sheet name="Annex 5 LLFs_D" sheetId="47" r:id="rId31"/>
    <sheet name="Annex 5 LLFs_E" sheetId="48" r:id="rId32"/>
    <sheet name="Annex 5 LLFs_F" sheetId="49" r:id="rId33"/>
    <sheet name="Annex 5 LLFs_F (2)" sheetId="75" r:id="rId34"/>
    <sheet name="Annex 5 LLFs_G" sheetId="50" r:id="rId35"/>
    <sheet name="Annex 5 LLFs_J" sheetId="51" r:id="rId36"/>
    <sheet name="Annex 5 LLFs_K" sheetId="52" r:id="rId37"/>
    <sheet name="Annex 5 LLFs_L" sheetId="53" r:id="rId38"/>
    <sheet name="Annex 5 LLFs_M" sheetId="54" r:id="rId39"/>
    <sheet name="Annex 6 New or Amended EHV" sheetId="8" r:id="rId40"/>
    <sheet name="Annex 7 Pass-Through Costs_A" sheetId="24" r:id="rId41"/>
    <sheet name="Annex 7 Pass-Through Costs_B" sheetId="55" r:id="rId42"/>
    <sheet name="Annex 7 Pass-Through Costs_C" sheetId="56" r:id="rId43"/>
    <sheet name="Annex 7 Pass-Through Costs_D" sheetId="57" r:id="rId44"/>
    <sheet name="Annex 7 Pass-Through Costs_E" sheetId="58" r:id="rId45"/>
    <sheet name="Annex 7 Pass-Through Costs_F" sheetId="59" r:id="rId46"/>
    <sheet name="Annex 7 Pass-Through Costs_G" sheetId="60" r:id="rId47"/>
    <sheet name="Annex 7 Pass-Through Costs_J" sheetId="61" r:id="rId48"/>
    <sheet name="Annex 7 Pass-Through Costs_K" sheetId="62" r:id="rId49"/>
    <sheet name="Annex 7 Pass-Through Costs_L" sheetId="63" r:id="rId50"/>
    <sheet name="Annex 7 Pass-Through Costs_M" sheetId="64" r:id="rId51"/>
    <sheet name="Nodal prices_A" sheetId="7" r:id="rId52"/>
    <sheet name="Nodal prices_B" sheetId="65" r:id="rId53"/>
    <sheet name="Nodal prices_C" sheetId="66" r:id="rId54"/>
    <sheet name="Nodal prices_D" sheetId="67" r:id="rId55"/>
    <sheet name="Nodal prices_E" sheetId="68" r:id="rId56"/>
    <sheet name="Nodal prices_F" sheetId="69" r:id="rId57"/>
    <sheet name="Nodal prices_G" sheetId="70" r:id="rId58"/>
    <sheet name="Nodal prices_J" sheetId="71" r:id="rId59"/>
    <sheet name="Nodal prices_K" sheetId="72" r:id="rId60"/>
    <sheet name="Nodal prices_L" sheetId="73" r:id="rId61"/>
    <sheet name="Nodal prices_M" sheetId="74" r:id="rId62"/>
    <sheet name="SSC unit rate lookup" sheetId="20" r:id="rId63"/>
    <sheet name="Residual Charging Bands" sheetId="76" r:id="rId64"/>
    <sheet name="Charge Calculator" sheetId="15" r:id="rId65"/>
  </sheets>
  <definedNames>
    <definedName name="_xlnm._FilterDatabase" localSheetId="12" hidden="1">'Annex 2 EHV charges'!$A$10:$N$14</definedName>
    <definedName name="_xlnm._FilterDatabase" localSheetId="30" hidden="1">'Annex 5 LLFs_D'!$A$1:$E$9</definedName>
    <definedName name="_xlnm._FilterDatabase" localSheetId="62" hidden="1">'SSC unit rate lookup'!$A$28:$D$764</definedName>
    <definedName name="OLE_LINK1" localSheetId="15">'Annex 3 Preserved charges'!#REF!</definedName>
    <definedName name="_xlnm.Print_Area" localSheetId="1">'Annex 1 LV, HV &amp; UMS charges_A'!$A$2:$K$29</definedName>
    <definedName name="_xlnm.Print_Area" localSheetId="2">'Annex 1 LV, HV &amp; UMS charges_B'!$A$2:$K$29</definedName>
    <definedName name="_xlnm.Print_Area" localSheetId="3">'Annex 1 LV, HV &amp; UMS charges_C'!$A$2:$K$29</definedName>
    <definedName name="_xlnm.Print_Area" localSheetId="4">'Annex 1 LV, HV &amp; UMS charges_D'!$A$2:$K$29</definedName>
    <definedName name="_xlnm.Print_Area" localSheetId="5">'Annex 1 LV, HV &amp; UMS charges_E'!$A$2:$K$29</definedName>
    <definedName name="_xlnm.Print_Area" localSheetId="6">'Annex 1 LV, HV &amp; UMS charges_F'!$A$2:$K$29</definedName>
    <definedName name="_xlnm.Print_Area" localSheetId="7">'Annex 1 LV, HV &amp; UMS charges_G'!$A$2:$K$29</definedName>
    <definedName name="_xlnm.Print_Area" localSheetId="8">'Annex 1 LV, HV &amp; UMS charges_J'!$A$2:$K$29</definedName>
    <definedName name="_xlnm.Print_Area" localSheetId="9">'Annex 1 LV, HV &amp; UMS charges_K'!$A$2:$K$29</definedName>
    <definedName name="_xlnm.Print_Area" localSheetId="10">'Annex 1 LV, HV &amp; UMS charges_L'!$A$2:$K$29</definedName>
    <definedName name="_xlnm.Print_Area" localSheetId="11">'Annex 1 LV, HV &amp; UMS charges_M'!$A$2:$K$29</definedName>
    <definedName name="_xlnm.Print_Area" localSheetId="12">'Annex 2 EHV charges'!$A$2:$P$14</definedName>
    <definedName name="_xlnm.Print_Area" localSheetId="13">'Annex 2a Import'!$A$2:$H$150</definedName>
    <definedName name="_xlnm.Print_Area" localSheetId="14">'Annex 2b Export'!$A$2:$H$140</definedName>
    <definedName name="_xlnm.Print_Area" localSheetId="15">'Annex 3 Preserved charges'!$A$2:$J$21</definedName>
    <definedName name="_xlnm.Print_Area" localSheetId="16">'Annex 4 LDNO charges_A'!$A$2:$J$9</definedName>
    <definedName name="_xlnm.Print_Area" localSheetId="17">'Annex 4 LDNO charges_B'!$A$2:$J$9</definedName>
    <definedName name="_xlnm.Print_Area" localSheetId="18">'Annex 4 LDNO charges_C'!$A$2:$J$9</definedName>
    <definedName name="_xlnm.Print_Area" localSheetId="19">'Annex 4 LDNO charges_D'!$A$2:$J$9</definedName>
    <definedName name="_xlnm.Print_Area" localSheetId="20">'Annex 4 LDNO charges_E'!$A$2:$J$9</definedName>
    <definedName name="_xlnm.Print_Area" localSheetId="21">'Annex 4 LDNO charges_F'!$A$2:$J$9</definedName>
    <definedName name="_xlnm.Print_Area" localSheetId="22">'Annex 4 LDNO charges_G'!$A$2:$J$9</definedName>
    <definedName name="_xlnm.Print_Area" localSheetId="23">'Annex 4 LDNO charges_J'!$A$2:$J$9</definedName>
    <definedName name="_xlnm.Print_Area" localSheetId="24">'Annex 4 LDNO charges_K'!$A$2:$J$9</definedName>
    <definedName name="_xlnm.Print_Area" localSheetId="25">'Annex 4 LDNO charges_L'!$A$2:$J$9</definedName>
    <definedName name="_xlnm.Print_Area" localSheetId="26">'Annex 4 LDNO charges_M'!$A$2:$J$9</definedName>
    <definedName name="_xlnm.Print_Area" localSheetId="27">'Annex 5 LLFs_A'!$A$2:$F$39</definedName>
    <definedName name="_xlnm.Print_Area" localSheetId="28">'Annex 5 LLFs_B'!$A$2:$F$41</definedName>
    <definedName name="_xlnm.Print_Area" localSheetId="29">'Annex 5 LLFs_C'!$A$2:$F$39</definedName>
    <definedName name="_xlnm.Print_Area" localSheetId="30">'Annex 5 LLFs_D'!$A$2:$F$41</definedName>
    <definedName name="_xlnm.Print_Area" localSheetId="31">'Annex 5 LLFs_E'!$A$2:$F$39</definedName>
    <definedName name="_xlnm.Print_Area" localSheetId="32">'Annex 5 LLFs_F'!$A$2:$F$40</definedName>
    <definedName name="_xlnm.Print_Area" localSheetId="33">'Annex 5 LLFs_F (2)'!$A$2:$F$37</definedName>
    <definedName name="_xlnm.Print_Area" localSheetId="34">'Annex 5 LLFs_G'!$A$2:$F$40</definedName>
    <definedName name="_xlnm.Print_Area" localSheetId="35">'Annex 5 LLFs_J'!$A$2:$F$39</definedName>
    <definedName name="_xlnm.Print_Area" localSheetId="36">'Annex 5 LLFs_K'!$A$2:$F$41</definedName>
    <definedName name="_xlnm.Print_Area" localSheetId="37">'Annex 5 LLFs_L'!$A$2:$F$41</definedName>
    <definedName name="_xlnm.Print_Area" localSheetId="38">'Annex 5 LLFs_M'!$A$2:$F$38</definedName>
    <definedName name="_xlnm.Print_Area" localSheetId="39">'Annex 6 New or Amended EHV'!$A$4:$Q$10</definedName>
    <definedName name="_xlnm.Print_Area" localSheetId="40">'Annex 7 Pass-Through Costs_A'!$A$2:$F$45</definedName>
    <definedName name="_xlnm.Print_Area" localSheetId="41">'Annex 7 Pass-Through Costs_B'!$A$2:$F$5</definedName>
    <definedName name="_xlnm.Print_Area" localSheetId="42">'Annex 7 Pass-Through Costs_C'!$A$2:$F$45</definedName>
    <definedName name="_xlnm.Print_Area" localSheetId="43">'Annex 7 Pass-Through Costs_D'!$A$2:$F$45</definedName>
    <definedName name="_xlnm.Print_Area" localSheetId="44">'Annex 7 Pass-Through Costs_E'!$A$2:$F$5</definedName>
    <definedName name="_xlnm.Print_Area" localSheetId="45">'Annex 7 Pass-Through Costs_F'!$A$2:$F$45</definedName>
    <definedName name="_xlnm.Print_Area" localSheetId="46">'Annex 7 Pass-Through Costs_G'!$A$2:$F$45</definedName>
    <definedName name="_xlnm.Print_Area" localSheetId="47">'Annex 7 Pass-Through Costs_J'!$A$2:$F$45</definedName>
    <definedName name="_xlnm.Print_Area" localSheetId="48">'Annex 7 Pass-Through Costs_K'!$A$2:$F$5</definedName>
    <definedName name="_xlnm.Print_Area" localSheetId="49">'Annex 7 Pass-Through Costs_L'!$A$2:$F$5</definedName>
    <definedName name="_xlnm.Print_Area" localSheetId="50">'Annex 7 Pass-Through Costs_M'!$A$2:$F$45</definedName>
    <definedName name="_xlnm.Print_Area" localSheetId="51">'Nodal prices_A'!$A$2:$D$26</definedName>
    <definedName name="_xlnm.Print_Area" localSheetId="52">'Nodal prices_B'!$A$2:$D$26</definedName>
    <definedName name="_xlnm.Print_Area" localSheetId="53">'Nodal prices_C'!$A$2:$D$26</definedName>
    <definedName name="_xlnm.Print_Area" localSheetId="54">'Nodal prices_D'!$A$2:$D$26</definedName>
    <definedName name="_xlnm.Print_Area" localSheetId="55">'Nodal prices_E'!$A$2:$D$26</definedName>
    <definedName name="_xlnm.Print_Area" localSheetId="56">'Nodal prices_F'!$A$2:$D$26</definedName>
    <definedName name="_xlnm.Print_Area" localSheetId="57">'Nodal prices_G'!$A$2:$D$26</definedName>
    <definedName name="_xlnm.Print_Area" localSheetId="58">'Nodal prices_J'!$A$2:$D$26</definedName>
    <definedName name="_xlnm.Print_Area" localSheetId="59">'Nodal prices_K'!$A$2:$D$26</definedName>
    <definedName name="_xlnm.Print_Area" localSheetId="60">'Nodal prices_L'!$A$2:$D$26</definedName>
    <definedName name="_xlnm.Print_Area" localSheetId="61">'Nodal prices_M'!$A$2:$D$26</definedName>
    <definedName name="_xlnm.Print_Titles" localSheetId="1">'Annex 1 LV, HV &amp; UMS charges_A'!$2:$13</definedName>
    <definedName name="_xlnm.Print_Titles" localSheetId="2">'Annex 1 LV, HV &amp; UMS charges_B'!$2:$13</definedName>
    <definedName name="_xlnm.Print_Titles" localSheetId="3">'Annex 1 LV, HV &amp; UMS charges_C'!$2:$13</definedName>
    <definedName name="_xlnm.Print_Titles" localSheetId="4">'Annex 1 LV, HV &amp; UMS charges_D'!$2:$13</definedName>
    <definedName name="_xlnm.Print_Titles" localSheetId="5">'Annex 1 LV, HV &amp; UMS charges_E'!$2:$13</definedName>
    <definedName name="_xlnm.Print_Titles" localSheetId="6">'Annex 1 LV, HV &amp; UMS charges_F'!$2:$13</definedName>
    <definedName name="_xlnm.Print_Titles" localSheetId="7">'Annex 1 LV, HV &amp; UMS charges_G'!$2:$13</definedName>
    <definedName name="_xlnm.Print_Titles" localSheetId="8">'Annex 1 LV, HV &amp; UMS charges_J'!$2:$13</definedName>
    <definedName name="_xlnm.Print_Titles" localSheetId="9">'Annex 1 LV, HV &amp; UMS charges_K'!$2:$13</definedName>
    <definedName name="_xlnm.Print_Titles" localSheetId="10">'Annex 1 LV, HV &amp; UMS charges_L'!$2:$13</definedName>
    <definedName name="_xlnm.Print_Titles" localSheetId="11">'Annex 1 LV, HV &amp; UMS charges_M'!$2:$13</definedName>
    <definedName name="_xlnm.Print_Titles" localSheetId="12">'Annex 2 EHV charges'!$10:$10</definedName>
    <definedName name="_xlnm.Print_Titles" localSheetId="13">'Annex 2a Import'!$2:$4</definedName>
    <definedName name="_xlnm.Print_Titles" localSheetId="14">'Annex 2b Export'!$2:$4</definedName>
    <definedName name="_xlnm.Print_Titles" localSheetId="39">'Annex 6 New or Amended EHV'!$4:$5</definedName>
    <definedName name="_xlnm.Print_Titles" localSheetId="40">'Annex 7 Pass-Through Costs_A'!$4:$4</definedName>
    <definedName name="_xlnm.Print_Titles" localSheetId="41">'Annex 7 Pass-Through Costs_B'!$4:$4</definedName>
    <definedName name="_xlnm.Print_Titles" localSheetId="42">'Annex 7 Pass-Through Costs_C'!$4:$4</definedName>
    <definedName name="_xlnm.Print_Titles" localSheetId="43">'Annex 7 Pass-Through Costs_D'!$4:$4</definedName>
    <definedName name="_xlnm.Print_Titles" localSheetId="44">'Annex 7 Pass-Through Costs_E'!$4:$4</definedName>
    <definedName name="_xlnm.Print_Titles" localSheetId="45">'Annex 7 Pass-Through Costs_F'!$4:$4</definedName>
    <definedName name="_xlnm.Print_Titles" localSheetId="46">'Annex 7 Pass-Through Costs_G'!$4:$4</definedName>
    <definedName name="_xlnm.Print_Titles" localSheetId="47">'Annex 7 Pass-Through Costs_J'!$4:$4</definedName>
    <definedName name="_xlnm.Print_Titles" localSheetId="48">'Annex 7 Pass-Through Costs_K'!$4:$4</definedName>
    <definedName name="_xlnm.Print_Titles" localSheetId="49">'Annex 7 Pass-Through Costs_L'!$4:$4</definedName>
    <definedName name="_xlnm.Print_Titles" localSheetId="50">'Annex 7 Pass-Through Costs_M'!$4:$4</definedName>
    <definedName name="_xlnm.Print_Titles" localSheetId="51">'Nodal prices_A'!$2:$3</definedName>
    <definedName name="_xlnm.Print_Titles" localSheetId="52">'Nodal prices_B'!$2:$3</definedName>
    <definedName name="_xlnm.Print_Titles" localSheetId="53">'Nodal prices_C'!$2:$3</definedName>
    <definedName name="_xlnm.Print_Titles" localSheetId="54">'Nodal prices_D'!$2:$3</definedName>
    <definedName name="_xlnm.Print_Titles" localSheetId="55">'Nodal prices_E'!$2:$3</definedName>
    <definedName name="_xlnm.Print_Titles" localSheetId="56">'Nodal prices_F'!$2:$3</definedName>
    <definedName name="_xlnm.Print_Titles" localSheetId="57">'Nodal prices_G'!$2:$3</definedName>
    <definedName name="_xlnm.Print_Titles" localSheetId="58">'Nodal prices_J'!$2:$3</definedName>
    <definedName name="_xlnm.Print_Titles" localSheetId="59">'Nodal prices_K'!$2:$3</definedName>
    <definedName name="_xlnm.Print_Titles" localSheetId="60">'Nodal prices_L'!$2:$3</definedName>
    <definedName name="_xlnm.Print_Titles" localSheetId="61">'Nodal prices_M'!$2:$3</definedName>
    <definedName name="_xlnm.Print_Titles" localSheetId="62">'SSC unit rate lookup'!$28:$28</definedName>
    <definedName name="Z_5032A364_B81A_48DA_88DA_AB3B86B47EE9_.wvu.PrintArea" localSheetId="1" hidden="1">'Annex 1 LV, HV &amp; UMS charges_A'!$A$2:$K$29</definedName>
    <definedName name="Z_5032A364_B81A_48DA_88DA_AB3B86B47EE9_.wvu.PrintArea" localSheetId="2" hidden="1">'Annex 1 LV, HV &amp; UMS charges_B'!$A$2:$K$29</definedName>
    <definedName name="Z_5032A364_B81A_48DA_88DA_AB3B86B47EE9_.wvu.PrintArea" localSheetId="3" hidden="1">'Annex 1 LV, HV &amp; UMS charges_C'!$A$2:$K$29</definedName>
    <definedName name="Z_5032A364_B81A_48DA_88DA_AB3B86B47EE9_.wvu.PrintArea" localSheetId="4" hidden="1">'Annex 1 LV, HV &amp; UMS charges_D'!$A$2:$K$29</definedName>
    <definedName name="Z_5032A364_B81A_48DA_88DA_AB3B86B47EE9_.wvu.PrintArea" localSheetId="5" hidden="1">'Annex 1 LV, HV &amp; UMS charges_E'!$A$2:$K$29</definedName>
    <definedName name="Z_5032A364_B81A_48DA_88DA_AB3B86B47EE9_.wvu.PrintArea" localSheetId="6" hidden="1">'Annex 1 LV, HV &amp; UMS charges_F'!$A$2:$K$29</definedName>
    <definedName name="Z_5032A364_B81A_48DA_88DA_AB3B86B47EE9_.wvu.PrintArea" localSheetId="7" hidden="1">'Annex 1 LV, HV &amp; UMS charges_G'!$A$2:$K$29</definedName>
    <definedName name="Z_5032A364_B81A_48DA_88DA_AB3B86B47EE9_.wvu.PrintArea" localSheetId="8" hidden="1">'Annex 1 LV, HV &amp; UMS charges_J'!$A$2:$K$29</definedName>
    <definedName name="Z_5032A364_B81A_48DA_88DA_AB3B86B47EE9_.wvu.PrintArea" localSheetId="9" hidden="1">'Annex 1 LV, HV &amp; UMS charges_K'!$A$2:$K$29</definedName>
    <definedName name="Z_5032A364_B81A_48DA_88DA_AB3B86B47EE9_.wvu.PrintArea" localSheetId="10" hidden="1">'Annex 1 LV, HV &amp; UMS charges_L'!$A$2:$K$29</definedName>
    <definedName name="Z_5032A364_B81A_48DA_88DA_AB3B86B47EE9_.wvu.PrintArea" localSheetId="11" hidden="1">'Annex 1 LV, HV &amp; UMS charges_M'!$A$2:$K$29</definedName>
    <definedName name="Z_5032A364_B81A_48DA_88DA_AB3B86B47EE9_.wvu.PrintArea" localSheetId="12" hidden="1">'Annex 2 EHV charges'!$A$2:$J$14</definedName>
    <definedName name="Z_5032A364_B81A_48DA_88DA_AB3B86B47EE9_.wvu.PrintArea" localSheetId="15" hidden="1">'Annex 3 Preserved charges'!$A$2:$J$21</definedName>
    <definedName name="Z_5032A364_B81A_48DA_88DA_AB3B86B47EE9_.wvu.PrintArea" localSheetId="16" hidden="1">'Annex 4 LDNO charges_A'!$A$2:$I$9</definedName>
    <definedName name="Z_5032A364_B81A_48DA_88DA_AB3B86B47EE9_.wvu.PrintArea" localSheetId="17" hidden="1">'Annex 4 LDNO charges_B'!$A$2:$I$9</definedName>
    <definedName name="Z_5032A364_B81A_48DA_88DA_AB3B86B47EE9_.wvu.PrintArea" localSheetId="18" hidden="1">'Annex 4 LDNO charges_C'!$A$2:$I$9</definedName>
    <definedName name="Z_5032A364_B81A_48DA_88DA_AB3B86B47EE9_.wvu.PrintArea" localSheetId="19" hidden="1">'Annex 4 LDNO charges_D'!$A$2:$I$9</definedName>
    <definedName name="Z_5032A364_B81A_48DA_88DA_AB3B86B47EE9_.wvu.PrintArea" localSheetId="20" hidden="1">'Annex 4 LDNO charges_E'!$A$2:$I$9</definedName>
    <definedName name="Z_5032A364_B81A_48DA_88DA_AB3B86B47EE9_.wvu.PrintArea" localSheetId="21" hidden="1">'Annex 4 LDNO charges_F'!$A$2:$I$9</definedName>
    <definedName name="Z_5032A364_B81A_48DA_88DA_AB3B86B47EE9_.wvu.PrintArea" localSheetId="22" hidden="1">'Annex 4 LDNO charges_G'!$A$2:$I$9</definedName>
    <definedName name="Z_5032A364_B81A_48DA_88DA_AB3B86B47EE9_.wvu.PrintArea" localSheetId="23" hidden="1">'Annex 4 LDNO charges_J'!$A$2:$I$9</definedName>
    <definedName name="Z_5032A364_B81A_48DA_88DA_AB3B86B47EE9_.wvu.PrintArea" localSheetId="24" hidden="1">'Annex 4 LDNO charges_K'!$A$2:$I$9</definedName>
    <definedName name="Z_5032A364_B81A_48DA_88DA_AB3B86B47EE9_.wvu.PrintArea" localSheetId="25" hidden="1">'Annex 4 LDNO charges_L'!$A$2:$I$9</definedName>
    <definedName name="Z_5032A364_B81A_48DA_88DA_AB3B86B47EE9_.wvu.PrintArea" localSheetId="26" hidden="1">'Annex 4 LDNO charges_M'!$A$2:$I$9</definedName>
    <definedName name="Z_5032A364_B81A_48DA_88DA_AB3B86B47EE9_.wvu.PrintArea" localSheetId="27" hidden="1">'Annex 5 LLFs_A'!$A$3:$F$39</definedName>
    <definedName name="Z_5032A364_B81A_48DA_88DA_AB3B86B47EE9_.wvu.PrintArea" localSheetId="28" hidden="1">'Annex 5 LLFs_B'!$A$3:$F$41</definedName>
    <definedName name="Z_5032A364_B81A_48DA_88DA_AB3B86B47EE9_.wvu.PrintArea" localSheetId="29" hidden="1">'Annex 5 LLFs_C'!$A$3:$F$39</definedName>
    <definedName name="Z_5032A364_B81A_48DA_88DA_AB3B86B47EE9_.wvu.PrintArea" localSheetId="30" hidden="1">'Annex 5 LLFs_D'!$A$3:$F$41</definedName>
    <definedName name="Z_5032A364_B81A_48DA_88DA_AB3B86B47EE9_.wvu.PrintArea" localSheetId="31" hidden="1">'Annex 5 LLFs_E'!$A$3:$F$39</definedName>
    <definedName name="Z_5032A364_B81A_48DA_88DA_AB3B86B47EE9_.wvu.PrintArea" localSheetId="32" hidden="1">'Annex 5 LLFs_F'!$A$3:$F$40</definedName>
    <definedName name="Z_5032A364_B81A_48DA_88DA_AB3B86B47EE9_.wvu.PrintArea" localSheetId="33" hidden="1">'Annex 5 LLFs_F (2)'!$A$3:$F$37</definedName>
    <definedName name="Z_5032A364_B81A_48DA_88DA_AB3B86B47EE9_.wvu.PrintArea" localSheetId="34" hidden="1">'Annex 5 LLFs_G'!$A$3:$F$40</definedName>
    <definedName name="Z_5032A364_B81A_48DA_88DA_AB3B86B47EE9_.wvu.PrintArea" localSheetId="35" hidden="1">'Annex 5 LLFs_J'!$A$3:$F$39</definedName>
    <definedName name="Z_5032A364_B81A_48DA_88DA_AB3B86B47EE9_.wvu.PrintArea" localSheetId="36" hidden="1">'Annex 5 LLFs_K'!$A$3:$F$41</definedName>
    <definedName name="Z_5032A364_B81A_48DA_88DA_AB3B86B47EE9_.wvu.PrintArea" localSheetId="37" hidden="1">'Annex 5 LLFs_L'!$A$3:$F$41</definedName>
    <definedName name="Z_5032A364_B81A_48DA_88DA_AB3B86B47EE9_.wvu.PrintArea" localSheetId="38" hidden="1">'Annex 5 LLFs_M'!$A$3:$F$38</definedName>
    <definedName name="Z_5032A364_B81A_48DA_88DA_AB3B86B47EE9_.wvu.PrintArea" localSheetId="39" hidden="1">'Annex 6 New or Amended EHV'!$A$1:$Q$10</definedName>
    <definedName name="Z_5032A364_B81A_48DA_88DA_AB3B86B47EE9_.wvu.PrintArea" localSheetId="40" hidden="1">'Annex 7 Pass-Through Costs_A'!$A$2:$D$5</definedName>
    <definedName name="Z_5032A364_B81A_48DA_88DA_AB3B86B47EE9_.wvu.PrintArea" localSheetId="41" hidden="1">'Annex 7 Pass-Through Costs_B'!$A$2:$D$5</definedName>
    <definedName name="Z_5032A364_B81A_48DA_88DA_AB3B86B47EE9_.wvu.PrintArea" localSheetId="42" hidden="1">'Annex 7 Pass-Through Costs_C'!$A$2:$D$5</definedName>
    <definedName name="Z_5032A364_B81A_48DA_88DA_AB3B86B47EE9_.wvu.PrintArea" localSheetId="43" hidden="1">'Annex 7 Pass-Through Costs_D'!$A$2:$D$5</definedName>
    <definedName name="Z_5032A364_B81A_48DA_88DA_AB3B86B47EE9_.wvu.PrintArea" localSheetId="44" hidden="1">'Annex 7 Pass-Through Costs_E'!$A$2:$D$5</definedName>
    <definedName name="Z_5032A364_B81A_48DA_88DA_AB3B86B47EE9_.wvu.PrintArea" localSheetId="45" hidden="1">'Annex 7 Pass-Through Costs_F'!$A$2:$D$5</definedName>
    <definedName name="Z_5032A364_B81A_48DA_88DA_AB3B86B47EE9_.wvu.PrintArea" localSheetId="46" hidden="1">'Annex 7 Pass-Through Costs_G'!$A$2:$D$5</definedName>
    <definedName name="Z_5032A364_B81A_48DA_88DA_AB3B86B47EE9_.wvu.PrintArea" localSheetId="47" hidden="1">'Annex 7 Pass-Through Costs_J'!$A$2:$D$5</definedName>
    <definedName name="Z_5032A364_B81A_48DA_88DA_AB3B86B47EE9_.wvu.PrintArea" localSheetId="48" hidden="1">'Annex 7 Pass-Through Costs_K'!$A$2:$D$5</definedName>
    <definedName name="Z_5032A364_B81A_48DA_88DA_AB3B86B47EE9_.wvu.PrintArea" localSheetId="49" hidden="1">'Annex 7 Pass-Through Costs_L'!$A$2:$D$5</definedName>
    <definedName name="Z_5032A364_B81A_48DA_88DA_AB3B86B47EE9_.wvu.PrintArea" localSheetId="50" hidden="1">'Annex 7 Pass-Through Costs_M'!$A$2:$D$5</definedName>
    <definedName name="Z_5032A364_B81A_48DA_88DA_AB3B86B47EE9_.wvu.PrintArea" localSheetId="51" hidden="1">'Nodal prices_A'!$A$2:$D$26</definedName>
    <definedName name="Z_5032A364_B81A_48DA_88DA_AB3B86B47EE9_.wvu.PrintArea" localSheetId="52" hidden="1">'Nodal prices_B'!$A$2:$D$26</definedName>
    <definedName name="Z_5032A364_B81A_48DA_88DA_AB3B86B47EE9_.wvu.PrintArea" localSheetId="53" hidden="1">'Nodal prices_C'!$A$2:$D$26</definedName>
    <definedName name="Z_5032A364_B81A_48DA_88DA_AB3B86B47EE9_.wvu.PrintArea" localSheetId="54" hidden="1">'Nodal prices_D'!$A$2:$D$26</definedName>
    <definedName name="Z_5032A364_B81A_48DA_88DA_AB3B86B47EE9_.wvu.PrintArea" localSheetId="55" hidden="1">'Nodal prices_E'!$A$2:$D$26</definedName>
    <definedName name="Z_5032A364_B81A_48DA_88DA_AB3B86B47EE9_.wvu.PrintArea" localSheetId="56" hidden="1">'Nodal prices_F'!$A$2:$D$26</definedName>
    <definedName name="Z_5032A364_B81A_48DA_88DA_AB3B86B47EE9_.wvu.PrintArea" localSheetId="57" hidden="1">'Nodal prices_G'!$A$2:$D$26</definedName>
    <definedName name="Z_5032A364_B81A_48DA_88DA_AB3B86B47EE9_.wvu.PrintArea" localSheetId="58" hidden="1">'Nodal prices_J'!$A$2:$D$26</definedName>
    <definedName name="Z_5032A364_B81A_48DA_88DA_AB3B86B47EE9_.wvu.PrintArea" localSheetId="59" hidden="1">'Nodal prices_K'!$A$2:$D$26</definedName>
    <definedName name="Z_5032A364_B81A_48DA_88DA_AB3B86B47EE9_.wvu.PrintArea" localSheetId="60" hidden="1">'Nodal prices_L'!$A$2:$D$26</definedName>
    <definedName name="Z_5032A364_B81A_48DA_88DA_AB3B86B47EE9_.wvu.PrintArea" localSheetId="61" hidden="1">'Nodal prices_M'!$A$2:$D$26</definedName>
    <definedName name="Z_5032A364_B81A_48DA_88DA_AB3B86B47EE9_.wvu.PrintTitles" localSheetId="1" hidden="1">'Annex 1 LV, HV &amp; UMS charges_A'!$2:$13</definedName>
    <definedName name="Z_5032A364_B81A_48DA_88DA_AB3B86B47EE9_.wvu.PrintTitles" localSheetId="2" hidden="1">'Annex 1 LV, HV &amp; UMS charges_B'!$2:$13</definedName>
    <definedName name="Z_5032A364_B81A_48DA_88DA_AB3B86B47EE9_.wvu.PrintTitles" localSheetId="3" hidden="1">'Annex 1 LV, HV &amp; UMS charges_C'!$2:$13</definedName>
    <definedName name="Z_5032A364_B81A_48DA_88DA_AB3B86B47EE9_.wvu.PrintTitles" localSheetId="4" hidden="1">'Annex 1 LV, HV &amp; UMS charges_D'!$2:$13</definedName>
    <definedName name="Z_5032A364_B81A_48DA_88DA_AB3B86B47EE9_.wvu.PrintTitles" localSheetId="5" hidden="1">'Annex 1 LV, HV &amp; UMS charges_E'!$2:$13</definedName>
    <definedName name="Z_5032A364_B81A_48DA_88DA_AB3B86B47EE9_.wvu.PrintTitles" localSheetId="6" hidden="1">'Annex 1 LV, HV &amp; UMS charges_F'!$2:$13</definedName>
    <definedName name="Z_5032A364_B81A_48DA_88DA_AB3B86B47EE9_.wvu.PrintTitles" localSheetId="7" hidden="1">'Annex 1 LV, HV &amp; UMS charges_G'!$2:$13</definedName>
    <definedName name="Z_5032A364_B81A_48DA_88DA_AB3B86B47EE9_.wvu.PrintTitles" localSheetId="8" hidden="1">'Annex 1 LV, HV &amp; UMS charges_J'!$2:$13</definedName>
    <definedName name="Z_5032A364_B81A_48DA_88DA_AB3B86B47EE9_.wvu.PrintTitles" localSheetId="9" hidden="1">'Annex 1 LV, HV &amp; UMS charges_K'!$2:$13</definedName>
    <definedName name="Z_5032A364_B81A_48DA_88DA_AB3B86B47EE9_.wvu.PrintTitles" localSheetId="10" hidden="1">'Annex 1 LV, HV &amp; UMS charges_L'!$2:$13</definedName>
    <definedName name="Z_5032A364_B81A_48DA_88DA_AB3B86B47EE9_.wvu.PrintTitles" localSheetId="11" hidden="1">'Annex 1 LV, HV &amp; UMS charges_M'!$2:$13</definedName>
    <definedName name="Z_5032A364_B81A_48DA_88DA_AB3B86B47EE9_.wvu.PrintTitles" localSheetId="12" hidden="1">'Annex 2 EHV charges'!$2:$10</definedName>
    <definedName name="Z_5032A364_B81A_48DA_88DA_AB3B86B47EE9_.wvu.PrintTitles" localSheetId="16" hidden="1">'Annex 4 LDNO charges_A'!$2:$9</definedName>
    <definedName name="Z_5032A364_B81A_48DA_88DA_AB3B86B47EE9_.wvu.PrintTitles" localSheetId="17" hidden="1">'Annex 4 LDNO charges_B'!$2:$9</definedName>
    <definedName name="Z_5032A364_B81A_48DA_88DA_AB3B86B47EE9_.wvu.PrintTitles" localSheetId="18" hidden="1">'Annex 4 LDNO charges_C'!$2:$9</definedName>
    <definedName name="Z_5032A364_B81A_48DA_88DA_AB3B86B47EE9_.wvu.PrintTitles" localSheetId="19" hidden="1">'Annex 4 LDNO charges_D'!$2:$9</definedName>
    <definedName name="Z_5032A364_B81A_48DA_88DA_AB3B86B47EE9_.wvu.PrintTitles" localSheetId="20" hidden="1">'Annex 4 LDNO charges_E'!$2:$9</definedName>
    <definedName name="Z_5032A364_B81A_48DA_88DA_AB3B86B47EE9_.wvu.PrintTitles" localSheetId="21" hidden="1">'Annex 4 LDNO charges_F'!$2:$9</definedName>
    <definedName name="Z_5032A364_B81A_48DA_88DA_AB3B86B47EE9_.wvu.PrintTitles" localSheetId="22" hidden="1">'Annex 4 LDNO charges_G'!$2:$9</definedName>
    <definedName name="Z_5032A364_B81A_48DA_88DA_AB3B86B47EE9_.wvu.PrintTitles" localSheetId="23" hidden="1">'Annex 4 LDNO charges_J'!$2:$9</definedName>
    <definedName name="Z_5032A364_B81A_48DA_88DA_AB3B86B47EE9_.wvu.PrintTitles" localSheetId="24" hidden="1">'Annex 4 LDNO charges_K'!$2:$9</definedName>
    <definedName name="Z_5032A364_B81A_48DA_88DA_AB3B86B47EE9_.wvu.PrintTitles" localSheetId="25" hidden="1">'Annex 4 LDNO charges_L'!$2:$9</definedName>
    <definedName name="Z_5032A364_B81A_48DA_88DA_AB3B86B47EE9_.wvu.PrintTitles" localSheetId="26" hidden="1">'Annex 4 LDNO charges_M'!$2:$9</definedName>
    <definedName name="Z_5032A364_B81A_48DA_88DA_AB3B86B47EE9_.wvu.PrintTitles" localSheetId="39" hidden="1">'Annex 6 New or Amended EHV'!$4:$5</definedName>
    <definedName name="Z_5032A364_B81A_48DA_88DA_AB3B86B47EE9_.wvu.PrintTitles" localSheetId="40" hidden="1">'Annex 7 Pass-Through Costs_A'!$2:$4</definedName>
    <definedName name="Z_5032A364_B81A_48DA_88DA_AB3B86B47EE9_.wvu.PrintTitles" localSheetId="41" hidden="1">'Annex 7 Pass-Through Costs_B'!$2:$4</definedName>
    <definedName name="Z_5032A364_B81A_48DA_88DA_AB3B86B47EE9_.wvu.PrintTitles" localSheetId="42" hidden="1">'Annex 7 Pass-Through Costs_C'!$2:$4</definedName>
    <definedName name="Z_5032A364_B81A_48DA_88DA_AB3B86B47EE9_.wvu.PrintTitles" localSheetId="43" hidden="1">'Annex 7 Pass-Through Costs_D'!$2:$4</definedName>
    <definedName name="Z_5032A364_B81A_48DA_88DA_AB3B86B47EE9_.wvu.PrintTitles" localSheetId="44" hidden="1">'Annex 7 Pass-Through Costs_E'!$2:$4</definedName>
    <definedName name="Z_5032A364_B81A_48DA_88DA_AB3B86B47EE9_.wvu.PrintTitles" localSheetId="45" hidden="1">'Annex 7 Pass-Through Costs_F'!$2:$4</definedName>
    <definedName name="Z_5032A364_B81A_48DA_88DA_AB3B86B47EE9_.wvu.PrintTitles" localSheetId="46" hidden="1">'Annex 7 Pass-Through Costs_G'!$2:$4</definedName>
    <definedName name="Z_5032A364_B81A_48DA_88DA_AB3B86B47EE9_.wvu.PrintTitles" localSheetId="47" hidden="1">'Annex 7 Pass-Through Costs_J'!$2:$4</definedName>
    <definedName name="Z_5032A364_B81A_48DA_88DA_AB3B86B47EE9_.wvu.PrintTitles" localSheetId="48" hidden="1">'Annex 7 Pass-Through Costs_K'!$2:$4</definedName>
    <definedName name="Z_5032A364_B81A_48DA_88DA_AB3B86B47EE9_.wvu.PrintTitles" localSheetId="49" hidden="1">'Annex 7 Pass-Through Costs_L'!$2:$4</definedName>
    <definedName name="Z_5032A364_B81A_48DA_88DA_AB3B86B47EE9_.wvu.PrintTitles" localSheetId="50" hidden="1">'Annex 7 Pass-Through Costs_M'!$2:$4</definedName>
    <definedName name="Z_5032A364_B81A_48DA_88DA_AB3B86B47EE9_.wvu.PrintTitles" localSheetId="51" hidden="1">'Nodal prices_A'!$2:$3</definedName>
    <definedName name="Z_5032A364_B81A_48DA_88DA_AB3B86B47EE9_.wvu.PrintTitles" localSheetId="52" hidden="1">'Nodal prices_B'!$2:$3</definedName>
    <definedName name="Z_5032A364_B81A_48DA_88DA_AB3B86B47EE9_.wvu.PrintTitles" localSheetId="53" hidden="1">'Nodal prices_C'!$2:$3</definedName>
    <definedName name="Z_5032A364_B81A_48DA_88DA_AB3B86B47EE9_.wvu.PrintTitles" localSheetId="54" hidden="1">'Nodal prices_D'!$2:$3</definedName>
    <definedName name="Z_5032A364_B81A_48DA_88DA_AB3B86B47EE9_.wvu.PrintTitles" localSheetId="55" hidden="1">'Nodal prices_E'!$2:$3</definedName>
    <definedName name="Z_5032A364_B81A_48DA_88DA_AB3B86B47EE9_.wvu.PrintTitles" localSheetId="56" hidden="1">'Nodal prices_F'!$2:$3</definedName>
    <definedName name="Z_5032A364_B81A_48DA_88DA_AB3B86B47EE9_.wvu.PrintTitles" localSheetId="57" hidden="1">'Nodal prices_G'!$2:$3</definedName>
    <definedName name="Z_5032A364_B81A_48DA_88DA_AB3B86B47EE9_.wvu.PrintTitles" localSheetId="58" hidden="1">'Nodal prices_J'!$2:$3</definedName>
    <definedName name="Z_5032A364_B81A_48DA_88DA_AB3B86B47EE9_.wvu.PrintTitles" localSheetId="59" hidden="1">'Nodal prices_K'!$2:$3</definedName>
    <definedName name="Z_5032A364_B81A_48DA_88DA_AB3B86B47EE9_.wvu.PrintTitles" localSheetId="60" hidden="1">'Nodal prices_L'!$2:$3</definedName>
    <definedName name="Z_5032A364_B81A_48DA_88DA_AB3B86B47EE9_.wvu.PrintTitles" localSheetId="61" hidden="1">'Nodal prices_M'!$2:$3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6" l="1"/>
  <c r="A3" i="45"/>
  <c r="A3" i="46"/>
  <c r="A3" i="47"/>
  <c r="A3" i="48"/>
  <c r="A3" i="49"/>
  <c r="A3" i="75"/>
  <c r="A3" i="50"/>
  <c r="A3" i="51"/>
  <c r="A3" i="52"/>
  <c r="A3" i="53"/>
  <c r="A3" i="54"/>
  <c r="A42" i="12"/>
  <c r="A221" i="76"/>
  <c r="A194" i="76"/>
  <c r="A98" i="76"/>
  <c r="A25" i="76"/>
  <c r="A2" i="73"/>
  <c r="A2" i="72"/>
  <c r="A2" i="68"/>
  <c r="A2" i="65"/>
  <c r="A2" i="63"/>
  <c r="A2" i="62"/>
  <c r="A2" i="58"/>
  <c r="A2" i="55"/>
  <c r="A89" i="8"/>
  <c r="A85" i="8"/>
  <c r="A80" i="8"/>
  <c r="A76" i="8"/>
  <c r="A44" i="8"/>
  <c r="A40" i="8"/>
  <c r="A17" i="8"/>
  <c r="A13" i="8"/>
  <c r="A2" i="43"/>
  <c r="A2" i="42"/>
  <c r="A2" i="38"/>
  <c r="A2" i="35"/>
  <c r="A115" i="12"/>
  <c r="A103" i="12"/>
  <c r="A55" i="12"/>
  <c r="A17" i="12"/>
  <c r="A2" i="33"/>
  <c r="A2" i="32"/>
  <c r="A2" i="28"/>
  <c r="A2" i="25"/>
  <c r="C6" i="63"/>
  <c r="C7" i="63"/>
  <c r="C8" i="63"/>
  <c r="C9" i="63"/>
  <c r="C10" i="63"/>
  <c r="C11" i="63"/>
  <c r="C12" i="63"/>
  <c r="C13" i="63"/>
  <c r="C14" i="63"/>
  <c r="C15" i="63"/>
  <c r="C16" i="63"/>
  <c r="C17" i="63"/>
  <c r="C18" i="63"/>
  <c r="C19" i="63"/>
  <c r="C20" i="63"/>
  <c r="C21" i="63"/>
  <c r="C22" i="63"/>
  <c r="C23" i="63"/>
  <c r="C24" i="63"/>
  <c r="C25" i="63"/>
  <c r="C26" i="63"/>
  <c r="C27" i="63"/>
  <c r="C28" i="63"/>
  <c r="C29" i="63"/>
  <c r="C30" i="63"/>
  <c r="C31" i="63"/>
  <c r="C32" i="63"/>
  <c r="C33" i="63"/>
  <c r="C34" i="63"/>
  <c r="C35" i="63"/>
  <c r="C36" i="63"/>
  <c r="C37" i="63"/>
  <c r="C38" i="63"/>
  <c r="C39" i="63"/>
  <c r="C40" i="63"/>
  <c r="C41" i="63"/>
  <c r="C42" i="63"/>
  <c r="C43" i="63"/>
  <c r="C44" i="63"/>
  <c r="C45" i="63"/>
  <c r="C46" i="63"/>
  <c r="C47" i="63"/>
  <c r="C48" i="63"/>
  <c r="C49" i="63"/>
  <c r="C50" i="63"/>
  <c r="C51" i="63"/>
  <c r="C52" i="63"/>
  <c r="C53" i="63"/>
  <c r="C54" i="63"/>
  <c r="C55" i="63"/>
  <c r="C56" i="63"/>
  <c r="C57" i="63"/>
  <c r="C58" i="63"/>
  <c r="C59" i="63"/>
  <c r="C60" i="63"/>
  <c r="C61" i="63"/>
  <c r="C62" i="63"/>
  <c r="C63" i="63"/>
  <c r="C64" i="63"/>
  <c r="C65" i="63"/>
  <c r="C66" i="63"/>
  <c r="C67" i="63"/>
  <c r="C68" i="63"/>
  <c r="C69" i="63"/>
  <c r="C70" i="63"/>
  <c r="C71" i="63"/>
  <c r="C72" i="63"/>
  <c r="C73" i="63"/>
  <c r="C74" i="63"/>
  <c r="C75" i="63"/>
  <c r="C76" i="63"/>
  <c r="C77" i="63"/>
  <c r="C78" i="63"/>
  <c r="C79" i="63"/>
  <c r="C80" i="63"/>
  <c r="C81" i="63"/>
  <c r="C82" i="63"/>
  <c r="C83" i="63"/>
  <c r="C84" i="63"/>
  <c r="C85" i="63"/>
  <c r="C86" i="63"/>
  <c r="C87" i="63"/>
  <c r="C88" i="63"/>
  <c r="C89" i="63"/>
  <c r="C90" i="63"/>
  <c r="C91" i="63"/>
  <c r="C92" i="63"/>
  <c r="C93" i="63"/>
  <c r="C94" i="63"/>
  <c r="C95" i="63"/>
  <c r="C96" i="63"/>
  <c r="C97" i="63"/>
  <c r="C98" i="63"/>
  <c r="C99" i="63"/>
  <c r="C100" i="63"/>
  <c r="C101" i="63"/>
  <c r="C102" i="63"/>
  <c r="C103" i="63"/>
  <c r="C104" i="63"/>
  <c r="C105" i="63"/>
  <c r="C106" i="63"/>
  <c r="C107" i="63"/>
  <c r="C108" i="63"/>
  <c r="C109" i="63"/>
  <c r="C110" i="63"/>
  <c r="C111" i="63"/>
  <c r="C112" i="63"/>
  <c r="C113" i="63"/>
  <c r="C114" i="63"/>
  <c r="C115" i="63"/>
  <c r="C116" i="63"/>
  <c r="C117" i="63"/>
  <c r="C118" i="63"/>
  <c r="C119" i="63"/>
  <c r="C120" i="63"/>
  <c r="C121" i="63"/>
  <c r="C122" i="63"/>
  <c r="C123" i="63"/>
  <c r="C124" i="63"/>
  <c r="C125" i="63"/>
  <c r="C126" i="63"/>
  <c r="C127" i="63"/>
  <c r="C128" i="63"/>
  <c r="C129" i="63"/>
  <c r="C130" i="63"/>
  <c r="C131" i="63"/>
  <c r="C132" i="63"/>
  <c r="C133" i="63"/>
  <c r="C134" i="63"/>
  <c r="C135" i="63"/>
  <c r="C136" i="63"/>
  <c r="C137" i="63"/>
  <c r="C138" i="63"/>
  <c r="C139" i="63"/>
  <c r="C140" i="63"/>
  <c r="C141" i="63"/>
  <c r="C142" i="63"/>
  <c r="C143" i="63"/>
  <c r="C144" i="63"/>
  <c r="C145" i="63"/>
  <c r="C146" i="63"/>
  <c r="C147" i="63"/>
  <c r="C148" i="63"/>
  <c r="C149" i="63"/>
  <c r="C150" i="63"/>
  <c r="C151" i="63"/>
  <c r="C152" i="63"/>
  <c r="C153" i="63"/>
  <c r="C154" i="63"/>
  <c r="C155" i="63"/>
  <c r="C156" i="63"/>
  <c r="C157" i="63"/>
  <c r="C158" i="63"/>
  <c r="C159" i="63"/>
  <c r="C160" i="63"/>
  <c r="C161" i="63"/>
  <c r="C162"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B38" i="63"/>
  <c r="B39" i="63"/>
  <c r="B40" i="63"/>
  <c r="B41" i="63"/>
  <c r="B42" i="63"/>
  <c r="B43" i="63"/>
  <c r="B44" i="63"/>
  <c r="B45" i="63"/>
  <c r="B46" i="63"/>
  <c r="B47" i="63"/>
  <c r="B48" i="63"/>
  <c r="B49" i="63"/>
  <c r="B50" i="63"/>
  <c r="B51" i="63"/>
  <c r="B52" i="63"/>
  <c r="B53" i="63"/>
  <c r="B54" i="63"/>
  <c r="B55" i="63"/>
  <c r="B56" i="63"/>
  <c r="B57" i="63"/>
  <c r="B58" i="63"/>
  <c r="B59" i="63"/>
  <c r="B60" i="63"/>
  <c r="B61" i="63"/>
  <c r="B62" i="63"/>
  <c r="B63" i="63"/>
  <c r="B64" i="63"/>
  <c r="B65" i="63"/>
  <c r="B66" i="63"/>
  <c r="B67" i="63"/>
  <c r="B68" i="63"/>
  <c r="B69" i="63"/>
  <c r="B70" i="63"/>
  <c r="B71" i="63"/>
  <c r="B72" i="63"/>
  <c r="B73" i="63"/>
  <c r="B74" i="63"/>
  <c r="B75" i="63"/>
  <c r="B76" i="63"/>
  <c r="B77" i="63"/>
  <c r="B78" i="63"/>
  <c r="B79" i="63"/>
  <c r="B80" i="63"/>
  <c r="B81" i="63"/>
  <c r="B82" i="63"/>
  <c r="B83" i="63"/>
  <c r="B84" i="63"/>
  <c r="B85" i="63"/>
  <c r="B86" i="63"/>
  <c r="B87" i="63"/>
  <c r="B88" i="63"/>
  <c r="B89" i="63"/>
  <c r="B90" i="63"/>
  <c r="B91" i="63"/>
  <c r="B92" i="63"/>
  <c r="B93" i="63"/>
  <c r="B94" i="63"/>
  <c r="B95" i="63"/>
  <c r="B96" i="63"/>
  <c r="B97" i="63"/>
  <c r="B98" i="63"/>
  <c r="B99" i="63"/>
  <c r="B100" i="63"/>
  <c r="B101" i="63"/>
  <c r="B102" i="63"/>
  <c r="B103" i="63"/>
  <c r="B104" i="63"/>
  <c r="B105" i="63"/>
  <c r="B106" i="63"/>
  <c r="B107" i="63"/>
  <c r="B108" i="63"/>
  <c r="B109" i="63"/>
  <c r="B110" i="63"/>
  <c r="B111" i="63"/>
  <c r="B112" i="63"/>
  <c r="B113" i="63"/>
  <c r="B114" i="63"/>
  <c r="B115" i="63"/>
  <c r="B116" i="63"/>
  <c r="B117" i="63"/>
  <c r="B118" i="63"/>
  <c r="B119" i="63"/>
  <c r="B120" i="63"/>
  <c r="B121" i="63"/>
  <c r="B122" i="63"/>
  <c r="B123" i="63"/>
  <c r="B124" i="63"/>
  <c r="B125" i="63"/>
  <c r="B126" i="63"/>
  <c r="B127" i="63"/>
  <c r="B128" i="63"/>
  <c r="B129" i="63"/>
  <c r="B130" i="63"/>
  <c r="B131" i="63"/>
  <c r="B132" i="63"/>
  <c r="B133" i="63"/>
  <c r="B134" i="63"/>
  <c r="B135" i="63"/>
  <c r="B136" i="63"/>
  <c r="B137" i="63"/>
  <c r="B138" i="63"/>
  <c r="B139" i="63"/>
  <c r="B140" i="63"/>
  <c r="B141" i="63"/>
  <c r="B142" i="63"/>
  <c r="B143" i="63"/>
  <c r="B144" i="63"/>
  <c r="B145" i="63"/>
  <c r="B146" i="63"/>
  <c r="B147" i="63"/>
  <c r="B148" i="63"/>
  <c r="B149" i="63"/>
  <c r="B150" i="63"/>
  <c r="B151" i="63"/>
  <c r="B152" i="63"/>
  <c r="B153" i="63"/>
  <c r="B154" i="63"/>
  <c r="B155" i="63"/>
  <c r="B156" i="63"/>
  <c r="B157" i="63"/>
  <c r="B158" i="63"/>
  <c r="B159" i="63"/>
  <c r="B160" i="63"/>
  <c r="B161" i="63"/>
  <c r="B162" i="63"/>
  <c r="C6" i="62"/>
  <c r="C7" i="62"/>
  <c r="C8" i="62"/>
  <c r="C9" i="62"/>
  <c r="C10" i="62"/>
  <c r="C11" i="62"/>
  <c r="C12" i="62"/>
  <c r="C13" i="62"/>
  <c r="C14" i="62"/>
  <c r="C15" i="62"/>
  <c r="C16" i="62"/>
  <c r="C17" i="62"/>
  <c r="C18" i="62"/>
  <c r="C19" i="62"/>
  <c r="C20" i="62"/>
  <c r="C21" i="62"/>
  <c r="C22" i="62"/>
  <c r="C23" i="62"/>
  <c r="C24" i="62"/>
  <c r="C25" i="62"/>
  <c r="C26" i="62"/>
  <c r="C27" i="62"/>
  <c r="C28" i="62"/>
  <c r="C29" i="62"/>
  <c r="C30" i="62"/>
  <c r="C31" i="62"/>
  <c r="C32" i="62"/>
  <c r="C33" i="62"/>
  <c r="C34" i="62"/>
  <c r="C35" i="62"/>
  <c r="C36" i="62"/>
  <c r="C37" i="62"/>
  <c r="C38" i="62"/>
  <c r="C39" i="62"/>
  <c r="C40" i="62"/>
  <c r="C41" i="62"/>
  <c r="C42" i="62"/>
  <c r="C43" i="62"/>
  <c r="C44" i="62"/>
  <c r="C45" i="62"/>
  <c r="C46" i="62"/>
  <c r="C47" i="62"/>
  <c r="C48" i="62"/>
  <c r="C49" i="62"/>
  <c r="C50" i="62"/>
  <c r="C51" i="62"/>
  <c r="C52" i="62"/>
  <c r="C53" i="62"/>
  <c r="C54" i="62"/>
  <c r="C55" i="62"/>
  <c r="C56" i="62"/>
  <c r="C57" i="62"/>
  <c r="C58" i="62"/>
  <c r="C59" i="62"/>
  <c r="C60" i="62"/>
  <c r="C61" i="62"/>
  <c r="C62" i="62"/>
  <c r="C63" i="62"/>
  <c r="C64" i="62"/>
  <c r="C65" i="62"/>
  <c r="C66" i="62"/>
  <c r="C67" i="62"/>
  <c r="C68" i="62"/>
  <c r="C69" i="62"/>
  <c r="C70" i="62"/>
  <c r="C71" i="62"/>
  <c r="C72" i="62"/>
  <c r="C73" i="62"/>
  <c r="C74" i="62"/>
  <c r="C75" i="62"/>
  <c r="C76" i="62"/>
  <c r="C77" i="62"/>
  <c r="C78" i="62"/>
  <c r="C79" i="62"/>
  <c r="C80" i="62"/>
  <c r="C81" i="62"/>
  <c r="C82" i="62"/>
  <c r="C83" i="62"/>
  <c r="C84" i="62"/>
  <c r="C85" i="62"/>
  <c r="C86" i="62"/>
  <c r="C87" i="62"/>
  <c r="C88" i="62"/>
  <c r="C89" i="62"/>
  <c r="C90" i="62"/>
  <c r="C91" i="62"/>
  <c r="C92" i="62"/>
  <c r="C93" i="62"/>
  <c r="C94" i="62"/>
  <c r="C95" i="62"/>
  <c r="C96" i="62"/>
  <c r="C97" i="62"/>
  <c r="C98" i="62"/>
  <c r="C99" i="62"/>
  <c r="C100" i="62"/>
  <c r="C101" i="62"/>
  <c r="C102" i="62"/>
  <c r="C103" i="62"/>
  <c r="C104" i="62"/>
  <c r="C105" i="62"/>
  <c r="C106" i="62"/>
  <c r="C107" i="62"/>
  <c r="C108" i="62"/>
  <c r="C109" i="62"/>
  <c r="C110" i="62"/>
  <c r="C111" i="62"/>
  <c r="C112" i="62"/>
  <c r="C113" i="62"/>
  <c r="C114" i="62"/>
  <c r="C115" i="62"/>
  <c r="C116" i="62"/>
  <c r="C117" i="62"/>
  <c r="C118" i="62"/>
  <c r="C119" i="62"/>
  <c r="C120" i="62"/>
  <c r="C121" i="62"/>
  <c r="C122" i="62"/>
  <c r="C123" i="62"/>
  <c r="C124" i="62"/>
  <c r="C125" i="62"/>
  <c r="C126" i="62"/>
  <c r="C127" i="62"/>
  <c r="C128" i="62"/>
  <c r="C129" i="62"/>
  <c r="C130" i="62"/>
  <c r="C131" i="62"/>
  <c r="C132" i="62"/>
  <c r="C133" i="62"/>
  <c r="C134" i="62"/>
  <c r="C135" i="62"/>
  <c r="C136" i="62"/>
  <c r="C137" i="62"/>
  <c r="C138" i="62"/>
  <c r="C139" i="62"/>
  <c r="C140" i="62"/>
  <c r="C141" i="62"/>
  <c r="C142" i="62"/>
  <c r="C143" i="62"/>
  <c r="C144" i="62"/>
  <c r="C145" i="62"/>
  <c r="C146" i="62"/>
  <c r="C147" i="62"/>
  <c r="C148" i="62"/>
  <c r="C149" i="62"/>
  <c r="C150" i="62"/>
  <c r="C151" i="62"/>
  <c r="C152" i="62"/>
  <c r="C153" i="62"/>
  <c r="C154" i="62"/>
  <c r="C155" i="62"/>
  <c r="C156" i="62"/>
  <c r="C157" i="62"/>
  <c r="C158" i="62"/>
  <c r="C159" i="62"/>
  <c r="C160" i="62"/>
  <c r="C161" i="62"/>
  <c r="C162" i="62"/>
  <c r="B6" i="62"/>
  <c r="B7" i="62"/>
  <c r="B8" i="62"/>
  <c r="B9" i="62"/>
  <c r="B10" i="62"/>
  <c r="B11" i="62"/>
  <c r="B12" i="62"/>
  <c r="B13" i="62"/>
  <c r="B14" i="62"/>
  <c r="B15" i="62"/>
  <c r="B16" i="62"/>
  <c r="B17" i="62"/>
  <c r="B18" i="62"/>
  <c r="B19" i="62"/>
  <c r="B20" i="62"/>
  <c r="B21" i="62"/>
  <c r="B22" i="62"/>
  <c r="B23" i="62"/>
  <c r="B24" i="62"/>
  <c r="B25" i="62"/>
  <c r="B26" i="62"/>
  <c r="B27" i="62"/>
  <c r="B28" i="62"/>
  <c r="B29" i="62"/>
  <c r="B30" i="62"/>
  <c r="B31" i="62"/>
  <c r="B32" i="62"/>
  <c r="B33" i="62"/>
  <c r="B34" i="62"/>
  <c r="B35" i="62"/>
  <c r="B36" i="62"/>
  <c r="B37" i="62"/>
  <c r="B38" i="62"/>
  <c r="B39" i="62"/>
  <c r="B40" i="62"/>
  <c r="B41" i="62"/>
  <c r="B42" i="62"/>
  <c r="B43" i="62"/>
  <c r="B44" i="62"/>
  <c r="B45" i="62"/>
  <c r="B46" i="62"/>
  <c r="B47" i="62"/>
  <c r="B48" i="62"/>
  <c r="B49" i="62"/>
  <c r="B50" i="62"/>
  <c r="B51" i="62"/>
  <c r="B52" i="62"/>
  <c r="B53" i="62"/>
  <c r="B54" i="62"/>
  <c r="B55" i="62"/>
  <c r="B56" i="62"/>
  <c r="B57" i="62"/>
  <c r="B58" i="62"/>
  <c r="B59" i="62"/>
  <c r="B60" i="62"/>
  <c r="B61" i="62"/>
  <c r="B62" i="62"/>
  <c r="B63" i="62"/>
  <c r="B64" i="62"/>
  <c r="B65" i="62"/>
  <c r="B66" i="62"/>
  <c r="B67" i="62"/>
  <c r="B68" i="62"/>
  <c r="B69" i="62"/>
  <c r="B70" i="62"/>
  <c r="B71" i="62"/>
  <c r="B72" i="62"/>
  <c r="B73" i="62"/>
  <c r="B74" i="62"/>
  <c r="B75" i="62"/>
  <c r="B76" i="62"/>
  <c r="B77" i="62"/>
  <c r="B78" i="62"/>
  <c r="B79" i="62"/>
  <c r="B80" i="62"/>
  <c r="B81" i="62"/>
  <c r="B82" i="62"/>
  <c r="B83" i="62"/>
  <c r="B84" i="62"/>
  <c r="B85" i="62"/>
  <c r="B86" i="62"/>
  <c r="B87" i="62"/>
  <c r="B88" i="62"/>
  <c r="B89" i="62"/>
  <c r="B90" i="62"/>
  <c r="B91" i="62"/>
  <c r="B92" i="62"/>
  <c r="B93" i="62"/>
  <c r="B94" i="62"/>
  <c r="B95" i="62"/>
  <c r="B96" i="62"/>
  <c r="B97" i="62"/>
  <c r="B98" i="62"/>
  <c r="B99" i="62"/>
  <c r="B100" i="62"/>
  <c r="B101" i="62"/>
  <c r="B102" i="62"/>
  <c r="B103" i="62"/>
  <c r="B104" i="62"/>
  <c r="B105" i="62"/>
  <c r="B106" i="62"/>
  <c r="B107" i="62"/>
  <c r="B108" i="62"/>
  <c r="B109" i="62"/>
  <c r="B110" i="62"/>
  <c r="B111" i="62"/>
  <c r="B112" i="62"/>
  <c r="B113" i="62"/>
  <c r="B114" i="62"/>
  <c r="B115" i="62"/>
  <c r="B116" i="62"/>
  <c r="B117" i="62"/>
  <c r="B118" i="62"/>
  <c r="B119" i="62"/>
  <c r="B120" i="62"/>
  <c r="B121" i="62"/>
  <c r="B122" i="62"/>
  <c r="B123" i="62"/>
  <c r="B124" i="62"/>
  <c r="B125" i="62"/>
  <c r="B126" i="62"/>
  <c r="B127" i="62"/>
  <c r="B128" i="62"/>
  <c r="B129" i="62"/>
  <c r="B130" i="62"/>
  <c r="B131" i="62"/>
  <c r="B132" i="62"/>
  <c r="B133" i="62"/>
  <c r="B134" i="62"/>
  <c r="B135" i="62"/>
  <c r="B136" i="62"/>
  <c r="B137" i="62"/>
  <c r="B138" i="62"/>
  <c r="B139" i="62"/>
  <c r="B140" i="62"/>
  <c r="B141" i="62"/>
  <c r="B142" i="62"/>
  <c r="B143" i="62"/>
  <c r="B144" i="62"/>
  <c r="B145" i="62"/>
  <c r="B146" i="62"/>
  <c r="B147" i="62"/>
  <c r="B148" i="62"/>
  <c r="B149" i="62"/>
  <c r="B150" i="62"/>
  <c r="B151" i="62"/>
  <c r="B152" i="62"/>
  <c r="B153" i="62"/>
  <c r="B154" i="62"/>
  <c r="B155" i="62"/>
  <c r="B156" i="62"/>
  <c r="B157" i="62"/>
  <c r="B158" i="62"/>
  <c r="B159" i="62"/>
  <c r="B160" i="62"/>
  <c r="B161" i="62"/>
  <c r="B162" i="62"/>
  <c r="C6" i="58"/>
  <c r="C7" i="58"/>
  <c r="C8" i="58"/>
  <c r="C9" i="58"/>
  <c r="C10" i="58"/>
  <c r="C11" i="58"/>
  <c r="C12" i="58"/>
  <c r="C13" i="58"/>
  <c r="C14" i="58"/>
  <c r="C15" i="58"/>
  <c r="C16" i="58"/>
  <c r="C17" i="58"/>
  <c r="C18" i="58"/>
  <c r="C19" i="58"/>
  <c r="C20" i="58"/>
  <c r="C21" i="58"/>
  <c r="C22" i="58"/>
  <c r="C23" i="58"/>
  <c r="C24" i="58"/>
  <c r="C25" i="58"/>
  <c r="C26" i="58"/>
  <c r="C27" i="58"/>
  <c r="C28" i="58"/>
  <c r="C29" i="58"/>
  <c r="C30" i="58"/>
  <c r="C31" i="58"/>
  <c r="C32" i="58"/>
  <c r="C33" i="58"/>
  <c r="C34" i="58"/>
  <c r="C35" i="58"/>
  <c r="C36" i="58"/>
  <c r="C37" i="58"/>
  <c r="C38" i="58"/>
  <c r="C39" i="58"/>
  <c r="C40" i="58"/>
  <c r="C41" i="58"/>
  <c r="C42" i="58"/>
  <c r="C43" i="58"/>
  <c r="C44" i="58"/>
  <c r="C45" i="58"/>
  <c r="C46" i="58"/>
  <c r="C47" i="58"/>
  <c r="C48" i="58"/>
  <c r="C49" i="58"/>
  <c r="C50" i="58"/>
  <c r="C51" i="58"/>
  <c r="C52" i="58"/>
  <c r="C53" i="58"/>
  <c r="C54" i="58"/>
  <c r="C55" i="58"/>
  <c r="C56" i="58"/>
  <c r="C57" i="58"/>
  <c r="C58" i="58"/>
  <c r="C59" i="58"/>
  <c r="C60" i="58"/>
  <c r="C61" i="58"/>
  <c r="C62" i="58"/>
  <c r="C63" i="58"/>
  <c r="C64" i="58"/>
  <c r="C65" i="58"/>
  <c r="C66" i="58"/>
  <c r="C67" i="58"/>
  <c r="C68" i="58"/>
  <c r="C69" i="58"/>
  <c r="C70" i="58"/>
  <c r="C71" i="58"/>
  <c r="C72" i="58"/>
  <c r="C73" i="58"/>
  <c r="C74" i="58"/>
  <c r="C75" i="58"/>
  <c r="C76" i="58"/>
  <c r="C77" i="58"/>
  <c r="C78" i="58"/>
  <c r="C79" i="58"/>
  <c r="C80" i="58"/>
  <c r="C81" i="58"/>
  <c r="C82" i="58"/>
  <c r="C83" i="58"/>
  <c r="C84" i="58"/>
  <c r="C85" i="58"/>
  <c r="C86" i="58"/>
  <c r="C87" i="58"/>
  <c r="C88" i="58"/>
  <c r="C89" i="58"/>
  <c r="C90" i="58"/>
  <c r="C91" i="58"/>
  <c r="C92" i="58"/>
  <c r="C93" i="58"/>
  <c r="C94" i="58"/>
  <c r="C95" i="58"/>
  <c r="C96" i="58"/>
  <c r="C97" i="58"/>
  <c r="C98" i="58"/>
  <c r="C99" i="58"/>
  <c r="C100" i="58"/>
  <c r="C101" i="58"/>
  <c r="C102" i="58"/>
  <c r="C103" i="58"/>
  <c r="C104" i="58"/>
  <c r="C105" i="58"/>
  <c r="C106" i="58"/>
  <c r="C107" i="58"/>
  <c r="C108" i="58"/>
  <c r="C109" i="58"/>
  <c r="C110" i="58"/>
  <c r="C111" i="58"/>
  <c r="C112" i="58"/>
  <c r="C113" i="58"/>
  <c r="C114" i="58"/>
  <c r="C115" i="58"/>
  <c r="C116" i="58"/>
  <c r="C117" i="58"/>
  <c r="C118" i="58"/>
  <c r="C119" i="58"/>
  <c r="C120" i="58"/>
  <c r="C121" i="58"/>
  <c r="C122" i="58"/>
  <c r="C123" i="58"/>
  <c r="C124" i="58"/>
  <c r="C125" i="58"/>
  <c r="C126" i="58"/>
  <c r="C127" i="58"/>
  <c r="C128" i="58"/>
  <c r="C129" i="58"/>
  <c r="C130" i="58"/>
  <c r="C131" i="58"/>
  <c r="C132" i="58"/>
  <c r="C133" i="58"/>
  <c r="C134" i="58"/>
  <c r="C135" i="58"/>
  <c r="C136" i="58"/>
  <c r="C137" i="58"/>
  <c r="C138" i="58"/>
  <c r="C139" i="58"/>
  <c r="C140" i="58"/>
  <c r="C141" i="58"/>
  <c r="C142" i="58"/>
  <c r="C143" i="58"/>
  <c r="C144" i="58"/>
  <c r="C145" i="58"/>
  <c r="C146" i="58"/>
  <c r="C147" i="58"/>
  <c r="C148" i="58"/>
  <c r="C149" i="58"/>
  <c r="C150" i="58"/>
  <c r="C151" i="58"/>
  <c r="C152" i="58"/>
  <c r="C153" i="58"/>
  <c r="C154" i="58"/>
  <c r="C155" i="58"/>
  <c r="C156" i="58"/>
  <c r="C157" i="58"/>
  <c r="C158" i="58"/>
  <c r="C159" i="58"/>
  <c r="C160" i="58"/>
  <c r="C161" i="58"/>
  <c r="C162" i="58"/>
  <c r="B6" i="58"/>
  <c r="B7" i="58"/>
  <c r="B8" i="58"/>
  <c r="B9" i="58"/>
  <c r="B10" i="58"/>
  <c r="B11" i="58"/>
  <c r="B12" i="58"/>
  <c r="B13" i="58"/>
  <c r="B14" i="58"/>
  <c r="B15" i="58"/>
  <c r="B16" i="58"/>
  <c r="B17" i="58"/>
  <c r="B18" i="58"/>
  <c r="B19" i="58"/>
  <c r="B20" i="58"/>
  <c r="B21" i="58"/>
  <c r="B22" i="58"/>
  <c r="B23" i="58"/>
  <c r="B24" i="58"/>
  <c r="B25" i="58"/>
  <c r="B26" i="58"/>
  <c r="B27" i="58"/>
  <c r="B28" i="58"/>
  <c r="B29" i="58"/>
  <c r="B30" i="58"/>
  <c r="B31" i="58"/>
  <c r="B32" i="58"/>
  <c r="B33" i="58"/>
  <c r="B34" i="58"/>
  <c r="B35" i="58"/>
  <c r="B36" i="58"/>
  <c r="B37" i="58"/>
  <c r="B38" i="58"/>
  <c r="B39" i="58"/>
  <c r="B40" i="58"/>
  <c r="B41" i="58"/>
  <c r="B42" i="58"/>
  <c r="B43" i="58"/>
  <c r="B44" i="58"/>
  <c r="B45" i="58"/>
  <c r="B46" i="58"/>
  <c r="B47" i="58"/>
  <c r="B48" i="58"/>
  <c r="B49" i="58"/>
  <c r="B50" i="58"/>
  <c r="B51" i="58"/>
  <c r="B52" i="58"/>
  <c r="B53" i="58"/>
  <c r="B54" i="58"/>
  <c r="B55" i="58"/>
  <c r="B56" i="58"/>
  <c r="B57" i="58"/>
  <c r="B58" i="58"/>
  <c r="B59" i="58"/>
  <c r="B60" i="58"/>
  <c r="B61" i="58"/>
  <c r="B62" i="58"/>
  <c r="B63" i="58"/>
  <c r="B64" i="58"/>
  <c r="B65" i="58"/>
  <c r="B66" i="58"/>
  <c r="B67" i="58"/>
  <c r="B68" i="58"/>
  <c r="B69" i="58"/>
  <c r="B70" i="58"/>
  <c r="B71" i="58"/>
  <c r="B72" i="58"/>
  <c r="B73" i="58"/>
  <c r="B74" i="58"/>
  <c r="B75" i="58"/>
  <c r="B76" i="58"/>
  <c r="B77" i="58"/>
  <c r="B78" i="58"/>
  <c r="B79" i="58"/>
  <c r="B80" i="58"/>
  <c r="B81" i="58"/>
  <c r="B82" i="58"/>
  <c r="B83" i="58"/>
  <c r="B84" i="58"/>
  <c r="B85" i="58"/>
  <c r="B86" i="58"/>
  <c r="B87" i="58"/>
  <c r="B88" i="58"/>
  <c r="B89" i="58"/>
  <c r="B90" i="58"/>
  <c r="B91" i="58"/>
  <c r="B92" i="58"/>
  <c r="B93" i="58"/>
  <c r="B94" i="58"/>
  <c r="B95" i="58"/>
  <c r="B96" i="58"/>
  <c r="B97" i="58"/>
  <c r="B98" i="58"/>
  <c r="B99" i="58"/>
  <c r="B100" i="58"/>
  <c r="B101" i="58"/>
  <c r="B102" i="58"/>
  <c r="B103" i="58"/>
  <c r="B104" i="58"/>
  <c r="B105" i="58"/>
  <c r="B106" i="58"/>
  <c r="B107" i="58"/>
  <c r="B108" i="58"/>
  <c r="B109" i="58"/>
  <c r="B110" i="58"/>
  <c r="B111" i="58"/>
  <c r="B112" i="58"/>
  <c r="B113" i="58"/>
  <c r="B114" i="58"/>
  <c r="B115" i="58"/>
  <c r="B116" i="58"/>
  <c r="B117" i="58"/>
  <c r="B118" i="58"/>
  <c r="B119" i="58"/>
  <c r="B120" i="58"/>
  <c r="B121" i="58"/>
  <c r="B122" i="58"/>
  <c r="B123" i="58"/>
  <c r="B124" i="58"/>
  <c r="B125" i="58"/>
  <c r="B126" i="58"/>
  <c r="B127" i="58"/>
  <c r="B128" i="58"/>
  <c r="B129" i="58"/>
  <c r="B130" i="58"/>
  <c r="B131" i="58"/>
  <c r="B132" i="58"/>
  <c r="B133" i="58"/>
  <c r="B134" i="58"/>
  <c r="B135" i="58"/>
  <c r="B136" i="58"/>
  <c r="B137" i="58"/>
  <c r="B138" i="58"/>
  <c r="B139" i="58"/>
  <c r="B140" i="58"/>
  <c r="B141" i="58"/>
  <c r="B142" i="58"/>
  <c r="B143" i="58"/>
  <c r="B144" i="58"/>
  <c r="B145" i="58"/>
  <c r="B146" i="58"/>
  <c r="B147" i="58"/>
  <c r="B148" i="58"/>
  <c r="B149" i="58"/>
  <c r="B150" i="58"/>
  <c r="B151" i="58"/>
  <c r="B152" i="58"/>
  <c r="B153" i="58"/>
  <c r="B154" i="58"/>
  <c r="B155" i="58"/>
  <c r="B156" i="58"/>
  <c r="B157" i="58"/>
  <c r="B158" i="58"/>
  <c r="B159" i="58"/>
  <c r="B160" i="58"/>
  <c r="B161" i="58"/>
  <c r="B162" i="58"/>
  <c r="C150" i="55"/>
  <c r="C151" i="55"/>
  <c r="C152" i="55"/>
  <c r="C153" i="55"/>
  <c r="C154" i="55"/>
  <c r="C155" i="55"/>
  <c r="C156" i="55"/>
  <c r="C157" i="55"/>
  <c r="C158" i="55"/>
  <c r="C159" i="55"/>
  <c r="C160" i="55"/>
  <c r="C161" i="55"/>
  <c r="C162" i="55"/>
  <c r="C6" i="55"/>
  <c r="C7" i="55"/>
  <c r="C8" i="55"/>
  <c r="C9" i="55"/>
  <c r="C10" i="55"/>
  <c r="C11" i="55"/>
  <c r="C12" i="55"/>
  <c r="C13" i="55"/>
  <c r="C14" i="55"/>
  <c r="C15" i="55"/>
  <c r="C16" i="55"/>
  <c r="C17" i="55"/>
  <c r="C18" i="55"/>
  <c r="C19" i="55"/>
  <c r="C20" i="55"/>
  <c r="C21" i="55"/>
  <c r="C22" i="55"/>
  <c r="C23" i="55"/>
  <c r="C24" i="55"/>
  <c r="C25" i="55"/>
  <c r="C26" i="55"/>
  <c r="C27" i="55"/>
  <c r="C28" i="55"/>
  <c r="C29" i="55"/>
  <c r="C30" i="55"/>
  <c r="C31" i="55"/>
  <c r="C32" i="55"/>
  <c r="C33" i="55"/>
  <c r="C34" i="55"/>
  <c r="C35" i="55"/>
  <c r="C36" i="55"/>
  <c r="C37" i="55"/>
  <c r="C38" i="55"/>
  <c r="C39" i="55"/>
  <c r="C40" i="55"/>
  <c r="C41" i="55"/>
  <c r="C42" i="55"/>
  <c r="C43" i="55"/>
  <c r="C44" i="55"/>
  <c r="C45" i="55"/>
  <c r="C46" i="55"/>
  <c r="C47" i="55"/>
  <c r="C48" i="55"/>
  <c r="C49" i="55"/>
  <c r="C50" i="55"/>
  <c r="C51" i="55"/>
  <c r="C52" i="55"/>
  <c r="C53" i="55"/>
  <c r="C54" i="55"/>
  <c r="C55" i="55"/>
  <c r="C56" i="55"/>
  <c r="C57" i="55"/>
  <c r="C58" i="55"/>
  <c r="C59" i="55"/>
  <c r="C60" i="55"/>
  <c r="C61" i="55"/>
  <c r="C62" i="55"/>
  <c r="C63" i="55"/>
  <c r="C64" i="55"/>
  <c r="C65" i="55"/>
  <c r="C66" i="55"/>
  <c r="C67" i="55"/>
  <c r="C68" i="55"/>
  <c r="C69" i="55"/>
  <c r="C70" i="55"/>
  <c r="C71" i="55"/>
  <c r="C72" i="55"/>
  <c r="C73" i="55"/>
  <c r="C74" i="55"/>
  <c r="C75" i="55"/>
  <c r="C76" i="55"/>
  <c r="C77" i="55"/>
  <c r="C78" i="55"/>
  <c r="C79" i="55"/>
  <c r="C80" i="55"/>
  <c r="C81" i="55"/>
  <c r="C82" i="55"/>
  <c r="C83" i="55"/>
  <c r="C84" i="55"/>
  <c r="C85" i="55"/>
  <c r="C86" i="55"/>
  <c r="C87" i="55"/>
  <c r="C88" i="55"/>
  <c r="C89" i="55"/>
  <c r="C90" i="55"/>
  <c r="C91" i="55"/>
  <c r="C92" i="55"/>
  <c r="C93" i="55"/>
  <c r="C94" i="55"/>
  <c r="C95" i="55"/>
  <c r="C96" i="55"/>
  <c r="C97" i="55"/>
  <c r="C98" i="55"/>
  <c r="C99" i="55"/>
  <c r="C100" i="55"/>
  <c r="C101" i="55"/>
  <c r="C102" i="55"/>
  <c r="C103" i="55"/>
  <c r="C104" i="55"/>
  <c r="C105" i="55"/>
  <c r="C106" i="55"/>
  <c r="C107" i="55"/>
  <c r="C108" i="55"/>
  <c r="C109" i="55"/>
  <c r="C110" i="55"/>
  <c r="C111" i="55"/>
  <c r="C112" i="55"/>
  <c r="C113" i="55"/>
  <c r="C114" i="55"/>
  <c r="C115" i="55"/>
  <c r="C116" i="55"/>
  <c r="C117" i="55"/>
  <c r="C118" i="55"/>
  <c r="C119" i="55"/>
  <c r="C120" i="55"/>
  <c r="C121" i="55"/>
  <c r="C122" i="55"/>
  <c r="C123" i="55"/>
  <c r="C124" i="55"/>
  <c r="C125" i="55"/>
  <c r="C126" i="55"/>
  <c r="C127" i="55"/>
  <c r="C128" i="55"/>
  <c r="C129" i="55"/>
  <c r="C130" i="55"/>
  <c r="C131" i="55"/>
  <c r="C132" i="55"/>
  <c r="C133" i="55"/>
  <c r="C134" i="55"/>
  <c r="C135" i="55"/>
  <c r="C136" i="55"/>
  <c r="C137" i="55"/>
  <c r="C138" i="55"/>
  <c r="C139" i="55"/>
  <c r="C140" i="55"/>
  <c r="C141" i="55"/>
  <c r="C142" i="55"/>
  <c r="C143" i="55"/>
  <c r="C144" i="55"/>
  <c r="C145" i="55"/>
  <c r="C146" i="55"/>
  <c r="C147" i="55"/>
  <c r="C148" i="55"/>
  <c r="C149" i="55"/>
  <c r="B26" i="55"/>
  <c r="B27" i="55"/>
  <c r="B28" i="55"/>
  <c r="B29" i="55"/>
  <c r="B30" i="55"/>
  <c r="B31" i="55"/>
  <c r="B32" i="55"/>
  <c r="B33" i="55"/>
  <c r="B34" i="55"/>
  <c r="B35" i="55"/>
  <c r="B36" i="55"/>
  <c r="B37" i="55"/>
  <c r="B38" i="55"/>
  <c r="B39" i="55"/>
  <c r="B40" i="55"/>
  <c r="B41" i="55"/>
  <c r="B42" i="55"/>
  <c r="B43" i="55"/>
  <c r="B44" i="55"/>
  <c r="B45" i="55"/>
  <c r="B46" i="55"/>
  <c r="B47" i="55"/>
  <c r="B48" i="55"/>
  <c r="B49" i="55"/>
  <c r="B50" i="55"/>
  <c r="B51" i="55"/>
  <c r="B52" i="55"/>
  <c r="B53" i="55"/>
  <c r="B54" i="55"/>
  <c r="B55" i="55"/>
  <c r="B56" i="55"/>
  <c r="B57" i="55"/>
  <c r="B58" i="55"/>
  <c r="B59" i="55"/>
  <c r="B60" i="55"/>
  <c r="B61" i="55"/>
  <c r="B62" i="55"/>
  <c r="B63" i="55"/>
  <c r="B64" i="55"/>
  <c r="B65" i="55"/>
  <c r="B66" i="55"/>
  <c r="B67" i="55"/>
  <c r="B68" i="55"/>
  <c r="B69" i="55"/>
  <c r="B70" i="55"/>
  <c r="B71" i="55"/>
  <c r="B72" i="55"/>
  <c r="B73" i="55"/>
  <c r="B74" i="55"/>
  <c r="B75" i="55"/>
  <c r="B76" i="55"/>
  <c r="B77" i="55"/>
  <c r="B78" i="55"/>
  <c r="B79" i="55"/>
  <c r="B80" i="55"/>
  <c r="B81" i="55"/>
  <c r="B82" i="55"/>
  <c r="B83" i="55"/>
  <c r="B84" i="55"/>
  <c r="B85" i="55"/>
  <c r="B86" i="55"/>
  <c r="B87" i="55"/>
  <c r="B88" i="55"/>
  <c r="B89" i="55"/>
  <c r="B90" i="55"/>
  <c r="B91" i="55"/>
  <c r="B92" i="55"/>
  <c r="B93" i="55"/>
  <c r="B94" i="55"/>
  <c r="B95" i="55"/>
  <c r="B96" i="55"/>
  <c r="B97" i="55"/>
  <c r="B98" i="55"/>
  <c r="B99" i="55"/>
  <c r="B100" i="55"/>
  <c r="B101" i="55"/>
  <c r="B102" i="55"/>
  <c r="B103" i="55"/>
  <c r="B104" i="55"/>
  <c r="B105" i="55"/>
  <c r="B106" i="55"/>
  <c r="B107" i="55"/>
  <c r="B108" i="55"/>
  <c r="B109" i="55"/>
  <c r="B110" i="55"/>
  <c r="B111" i="55"/>
  <c r="B112" i="55"/>
  <c r="B113" i="55"/>
  <c r="B114" i="55"/>
  <c r="B115" i="55"/>
  <c r="B116" i="55"/>
  <c r="B117" i="55"/>
  <c r="B118" i="55"/>
  <c r="B119" i="55"/>
  <c r="B120" i="55"/>
  <c r="B121" i="55"/>
  <c r="B122" i="55"/>
  <c r="B123" i="55"/>
  <c r="B124" i="55"/>
  <c r="B125" i="55"/>
  <c r="B126" i="55"/>
  <c r="B127" i="55"/>
  <c r="B128" i="55"/>
  <c r="B129" i="55"/>
  <c r="B130" i="55"/>
  <c r="B131" i="55"/>
  <c r="B132" i="55"/>
  <c r="B133" i="55"/>
  <c r="B134" i="55"/>
  <c r="B135" i="55"/>
  <c r="B136" i="55"/>
  <c r="B137" i="55"/>
  <c r="B138" i="55"/>
  <c r="B139" i="55"/>
  <c r="B140" i="55"/>
  <c r="B141" i="55"/>
  <c r="B142" i="55"/>
  <c r="B143" i="55"/>
  <c r="B144" i="55"/>
  <c r="B145" i="55"/>
  <c r="B146" i="55"/>
  <c r="B147" i="55"/>
  <c r="B148" i="55"/>
  <c r="B149" i="55"/>
  <c r="B150" i="55"/>
  <c r="B151" i="55"/>
  <c r="B152" i="55"/>
  <c r="B153" i="55"/>
  <c r="B154" i="55"/>
  <c r="B155" i="55"/>
  <c r="B156" i="55"/>
  <c r="B157" i="55"/>
  <c r="B158" i="55"/>
  <c r="B159" i="55"/>
  <c r="B160" i="55"/>
  <c r="B161" i="55"/>
  <c r="B162" i="55"/>
  <c r="B6" i="55"/>
  <c r="B7" i="55"/>
  <c r="B8" i="55"/>
  <c r="B9" i="55"/>
  <c r="B10" i="55"/>
  <c r="B11" i="55"/>
  <c r="B12" i="55"/>
  <c r="B13" i="55"/>
  <c r="B14" i="55"/>
  <c r="B15" i="55"/>
  <c r="B16" i="55"/>
  <c r="B17" i="55"/>
  <c r="B18" i="55"/>
  <c r="B19" i="55"/>
  <c r="B20" i="55"/>
  <c r="B21" i="55"/>
  <c r="B22" i="55"/>
  <c r="B23" i="55"/>
  <c r="B24" i="55"/>
  <c r="B25" i="55"/>
  <c r="F162" i="60" l="1"/>
  <c r="F161" i="60"/>
  <c r="F160" i="60"/>
  <c r="F159" i="60"/>
  <c r="F158" i="60"/>
  <c r="F157" i="60"/>
  <c r="F156" i="60"/>
  <c r="F155" i="60"/>
  <c r="F154" i="60"/>
  <c r="F153" i="60"/>
  <c r="F152" i="60"/>
  <c r="F151" i="60"/>
  <c r="F150" i="60"/>
  <c r="F149" i="60"/>
  <c r="F148" i="60"/>
  <c r="F147" i="60"/>
  <c r="F146" i="60"/>
  <c r="F145" i="60"/>
  <c r="F144" i="60"/>
  <c r="F143" i="60"/>
  <c r="F142" i="60"/>
  <c r="E142" i="60"/>
  <c r="D142" i="60"/>
  <c r="F141" i="60"/>
  <c r="F140" i="60"/>
  <c r="F139" i="60"/>
  <c r="F138" i="60"/>
  <c r="F137" i="60"/>
  <c r="F136" i="60"/>
  <c r="F135" i="60"/>
  <c r="F134" i="60"/>
  <c r="F133" i="60"/>
  <c r="F132" i="60"/>
  <c r="F131" i="60"/>
  <c r="F130" i="60"/>
  <c r="F129" i="60"/>
  <c r="F128" i="60"/>
  <c r="F127" i="60"/>
  <c r="F126" i="60"/>
  <c r="F125" i="60"/>
  <c r="F124" i="60"/>
  <c r="F123" i="60"/>
  <c r="F122" i="60"/>
  <c r="F121" i="60"/>
  <c r="E121" i="60"/>
  <c r="D121" i="60"/>
  <c r="F120" i="60"/>
  <c r="F119" i="60"/>
  <c r="F118" i="60"/>
  <c r="F117" i="60"/>
  <c r="F116" i="60"/>
  <c r="F115" i="60"/>
  <c r="F114" i="60"/>
  <c r="F113" i="60"/>
  <c r="F112" i="60"/>
  <c r="F111" i="60"/>
  <c r="F110" i="60"/>
  <c r="F109" i="60"/>
  <c r="F108" i="60"/>
  <c r="F107" i="60"/>
  <c r="F106" i="60"/>
  <c r="F105" i="60"/>
  <c r="F104" i="60"/>
  <c r="F103" i="60"/>
  <c r="F102" i="60"/>
  <c r="F101" i="60"/>
  <c r="F100" i="60"/>
  <c r="E100" i="60"/>
  <c r="D100" i="60"/>
  <c r="F99" i="60"/>
  <c r="F98" i="60"/>
  <c r="F97" i="60"/>
  <c r="F96" i="60"/>
  <c r="F95" i="60"/>
  <c r="F94" i="60"/>
  <c r="F93" i="60"/>
  <c r="F92" i="60"/>
  <c r="F91" i="60"/>
  <c r="F90" i="60"/>
  <c r="F89" i="60"/>
  <c r="F88" i="60"/>
  <c r="F87" i="60"/>
  <c r="F86" i="60"/>
  <c r="F85" i="60"/>
  <c r="F84" i="60"/>
  <c r="F83" i="60"/>
  <c r="F82" i="60"/>
  <c r="F81" i="60"/>
  <c r="F80" i="60"/>
  <c r="F79" i="60"/>
  <c r="E79" i="60"/>
  <c r="D79" i="60"/>
  <c r="F78" i="60"/>
  <c r="F77" i="60"/>
  <c r="F76" i="60"/>
  <c r="F75" i="60"/>
  <c r="F74" i="60"/>
  <c r="F73" i="60"/>
  <c r="F72" i="60"/>
  <c r="F71" i="60"/>
  <c r="F70" i="60"/>
  <c r="F69" i="60"/>
  <c r="F68" i="60"/>
  <c r="F67" i="60"/>
  <c r="F66" i="60"/>
  <c r="F65" i="60"/>
  <c r="F64" i="60"/>
  <c r="F63" i="60"/>
  <c r="F62" i="60"/>
  <c r="F61" i="60"/>
  <c r="F60" i="60"/>
  <c r="F59" i="60"/>
  <c r="F58" i="60"/>
  <c r="E58" i="60"/>
  <c r="D58" i="60"/>
  <c r="F57" i="60"/>
  <c r="F56" i="60"/>
  <c r="F55" i="60"/>
  <c r="F54" i="60"/>
  <c r="F53" i="60"/>
  <c r="F52" i="60"/>
  <c r="F51" i="60"/>
  <c r="F50" i="60"/>
  <c r="F49" i="60"/>
  <c r="F48" i="60"/>
  <c r="F47" i="60"/>
  <c r="F46" i="60"/>
  <c r="F45" i="60"/>
  <c r="F44" i="60"/>
  <c r="F43" i="60"/>
  <c r="F42" i="60"/>
  <c r="F41" i="60"/>
  <c r="F40" i="60"/>
  <c r="F39" i="60"/>
  <c r="F38" i="60"/>
  <c r="F37" i="60"/>
  <c r="E37" i="60"/>
  <c r="D37" i="60"/>
  <c r="F36" i="60"/>
  <c r="F35" i="60"/>
  <c r="F32" i="60"/>
  <c r="F29" i="60"/>
  <c r="F28" i="60"/>
  <c r="F27" i="60"/>
  <c r="F26" i="60"/>
  <c r="E26" i="60"/>
  <c r="D26" i="60"/>
  <c r="F25" i="60"/>
  <c r="F24" i="60"/>
  <c r="F23" i="60"/>
  <c r="F22" i="60"/>
  <c r="F20" i="60"/>
  <c r="F19" i="60"/>
  <c r="F18" i="60"/>
  <c r="F17" i="60"/>
  <c r="F15" i="60"/>
  <c r="F14" i="60"/>
  <c r="F13" i="60"/>
  <c r="F34" i="60" s="1"/>
  <c r="F12" i="60"/>
  <c r="F33" i="60" s="1"/>
  <c r="F10" i="60"/>
  <c r="F31" i="60" s="1"/>
  <c r="F9" i="60"/>
  <c r="F30" i="60" s="1"/>
  <c r="F8" i="60"/>
  <c r="F7" i="60"/>
  <c r="C147" i="60" l="1"/>
  <c r="C146" i="60"/>
  <c r="C145" i="60"/>
  <c r="C144" i="60"/>
  <c r="C143" i="60"/>
  <c r="C142" i="60"/>
  <c r="C141" i="60"/>
  <c r="C140" i="60"/>
  <c r="C139" i="60"/>
  <c r="C138" i="60"/>
  <c r="C137" i="60"/>
  <c r="C136" i="60"/>
  <c r="C135" i="60"/>
  <c r="C134" i="60"/>
  <c r="C133" i="60"/>
  <c r="C132" i="60"/>
  <c r="C131" i="60"/>
  <c r="C130" i="60"/>
  <c r="C129" i="60"/>
  <c r="C128" i="60"/>
  <c r="C127" i="60"/>
  <c r="C126" i="60"/>
  <c r="C125" i="60"/>
  <c r="C124" i="60"/>
  <c r="C123" i="60"/>
  <c r="C122" i="60"/>
  <c r="C121" i="60"/>
  <c r="C120" i="60"/>
  <c r="C119" i="60"/>
  <c r="C118" i="60"/>
  <c r="C117" i="60"/>
  <c r="C116" i="60"/>
  <c r="C115" i="60"/>
  <c r="C114" i="60"/>
  <c r="C113" i="60"/>
  <c r="C112" i="60"/>
  <c r="C111" i="60"/>
  <c r="C110" i="60"/>
  <c r="C109" i="60"/>
  <c r="C108" i="60"/>
  <c r="C107" i="60"/>
  <c r="C106" i="60"/>
  <c r="C105" i="60"/>
  <c r="C104" i="60"/>
  <c r="C103" i="60"/>
  <c r="C102" i="60"/>
  <c r="C101" i="60"/>
  <c r="C100" i="60"/>
  <c r="C99" i="60"/>
  <c r="C98" i="60"/>
  <c r="C97" i="60"/>
  <c r="C96" i="60"/>
  <c r="C95" i="60"/>
  <c r="C94" i="60"/>
  <c r="C93" i="60"/>
  <c r="C92" i="60"/>
  <c r="C91" i="60"/>
  <c r="C90" i="60"/>
  <c r="C89" i="60"/>
  <c r="C88" i="60"/>
  <c r="C87" i="60"/>
  <c r="C86" i="60"/>
  <c r="C85" i="60"/>
  <c r="C84" i="60"/>
  <c r="C83" i="60"/>
  <c r="C82" i="60"/>
  <c r="C81" i="60"/>
  <c r="C80" i="60"/>
  <c r="C79" i="60"/>
  <c r="C78" i="60"/>
  <c r="C77" i="60"/>
  <c r="C76" i="60"/>
  <c r="C75" i="60"/>
  <c r="C74" i="60"/>
  <c r="C73" i="60"/>
  <c r="C72" i="60"/>
  <c r="C71" i="60"/>
  <c r="C70" i="60"/>
  <c r="C69" i="60"/>
  <c r="C68" i="60"/>
  <c r="C67" i="60"/>
  <c r="C66" i="60"/>
  <c r="C65" i="60"/>
  <c r="C64" i="60"/>
  <c r="C63" i="60"/>
  <c r="C62" i="60"/>
  <c r="C61" i="60"/>
  <c r="C60" i="60"/>
  <c r="C59" i="60"/>
  <c r="C58" i="60"/>
  <c r="C57" i="60"/>
  <c r="C56" i="60"/>
  <c r="C55" i="60"/>
  <c r="C54" i="60"/>
  <c r="C53" i="60"/>
  <c r="C52" i="60"/>
  <c r="C51" i="60"/>
  <c r="C50" i="60"/>
  <c r="C49" i="60"/>
  <c r="C48" i="60"/>
  <c r="C47" i="60"/>
  <c r="C46" i="60"/>
  <c r="C45" i="60"/>
  <c r="C44" i="60"/>
  <c r="C43" i="60"/>
  <c r="C42" i="60"/>
  <c r="C41" i="60"/>
  <c r="C40" i="60"/>
  <c r="C39" i="60"/>
  <c r="C38" i="60"/>
  <c r="C37" i="60"/>
  <c r="C36" i="60"/>
  <c r="C35" i="60"/>
  <c r="C34" i="60"/>
  <c r="C33" i="60"/>
  <c r="C32" i="60"/>
  <c r="C31" i="60"/>
  <c r="C30" i="60"/>
  <c r="C29" i="60"/>
  <c r="C28" i="60"/>
  <c r="C27" i="60"/>
  <c r="C26" i="60"/>
  <c r="C25" i="60"/>
  <c r="C24" i="60"/>
  <c r="C23" i="60"/>
  <c r="C22" i="60"/>
  <c r="C21" i="60"/>
  <c r="C20" i="60"/>
  <c r="C19" i="60"/>
  <c r="C18" i="60"/>
  <c r="C17" i="60"/>
  <c r="C16" i="60"/>
  <c r="C15" i="60"/>
  <c r="C14" i="60"/>
  <c r="C13" i="60"/>
  <c r="C12" i="60"/>
  <c r="C11" i="60"/>
  <c r="C10" i="60"/>
  <c r="C9" i="60"/>
  <c r="C8" i="60"/>
  <c r="C7" i="60"/>
  <c r="C6" i="60"/>
  <c r="C5" i="60"/>
  <c r="C5" i="57"/>
  <c r="C6" i="57"/>
  <c r="C7" i="57"/>
  <c r="C8" i="57"/>
  <c r="C9" i="57"/>
  <c r="C10" i="57"/>
  <c r="C11" i="57"/>
  <c r="C12" i="57"/>
  <c r="C13" i="57"/>
  <c r="C14" i="57"/>
  <c r="C15" i="57"/>
  <c r="C16" i="57"/>
  <c r="C17" i="57"/>
  <c r="C18" i="57"/>
  <c r="C19" i="57"/>
  <c r="C20" i="57"/>
  <c r="C21" i="57"/>
  <c r="C22" i="57"/>
  <c r="C23" i="57"/>
  <c r="C24" i="57"/>
  <c r="C25" i="57"/>
  <c r="A52" i="76" l="1"/>
  <c r="A75" i="76"/>
  <c r="A125" i="76"/>
  <c r="A148" i="76"/>
  <c r="A171" i="76"/>
  <c r="A248" i="76"/>
  <c r="A2" i="76" l="1"/>
  <c r="C5" i="55" l="1"/>
  <c r="C162" i="64" l="1"/>
  <c r="B162" i="64"/>
  <c r="C161" i="64"/>
  <c r="B161" i="64"/>
  <c r="C160" i="64"/>
  <c r="B160" i="64"/>
  <c r="C159" i="64"/>
  <c r="B159" i="64"/>
  <c r="C158" i="64"/>
  <c r="B158" i="64"/>
  <c r="C157" i="64"/>
  <c r="B157" i="64"/>
  <c r="C156" i="64"/>
  <c r="B156" i="64"/>
  <c r="C155" i="64"/>
  <c r="B155" i="64"/>
  <c r="C154" i="64"/>
  <c r="B154" i="64"/>
  <c r="C153" i="64"/>
  <c r="B153" i="64"/>
  <c r="C152" i="64"/>
  <c r="B152" i="64"/>
  <c r="C151" i="64"/>
  <c r="B151" i="64"/>
  <c r="C150" i="64"/>
  <c r="B150" i="64"/>
  <c r="C149" i="64"/>
  <c r="B149" i="64"/>
  <c r="C148" i="64"/>
  <c r="B148" i="64"/>
  <c r="C147" i="64"/>
  <c r="B147" i="64"/>
  <c r="C146" i="64"/>
  <c r="B146" i="64"/>
  <c r="C145" i="64"/>
  <c r="B145" i="64"/>
  <c r="C144" i="64"/>
  <c r="B144" i="64"/>
  <c r="C143" i="64"/>
  <c r="B143" i="64"/>
  <c r="C142" i="64"/>
  <c r="B142" i="64"/>
  <c r="C141" i="64"/>
  <c r="B141" i="64"/>
  <c r="C140" i="64"/>
  <c r="B140" i="64"/>
  <c r="C139" i="64"/>
  <c r="B139" i="64"/>
  <c r="C138" i="64"/>
  <c r="B138" i="64"/>
  <c r="C137" i="64"/>
  <c r="B137" i="64"/>
  <c r="C136" i="64"/>
  <c r="B136" i="64"/>
  <c r="C135" i="64"/>
  <c r="B135" i="64"/>
  <c r="C134" i="64"/>
  <c r="B134" i="64"/>
  <c r="C133" i="64"/>
  <c r="B133" i="64"/>
  <c r="C132" i="64"/>
  <c r="B132" i="64"/>
  <c r="C131" i="64"/>
  <c r="B131" i="64"/>
  <c r="C130" i="64"/>
  <c r="B130" i="64"/>
  <c r="C129" i="64"/>
  <c r="B129" i="64"/>
  <c r="C128" i="64"/>
  <c r="B128" i="64"/>
  <c r="C127" i="64"/>
  <c r="B127" i="64"/>
  <c r="C126" i="64"/>
  <c r="B126" i="64"/>
  <c r="C125" i="64"/>
  <c r="B125" i="64"/>
  <c r="C124" i="64"/>
  <c r="B124" i="64"/>
  <c r="C123" i="64"/>
  <c r="B123" i="64"/>
  <c r="C122" i="64"/>
  <c r="B122" i="64"/>
  <c r="C121" i="64"/>
  <c r="B121" i="64"/>
  <c r="C120" i="64"/>
  <c r="B120" i="64"/>
  <c r="C119" i="64"/>
  <c r="B119" i="64"/>
  <c r="C118" i="64"/>
  <c r="B118" i="64"/>
  <c r="C117" i="64"/>
  <c r="B117" i="64"/>
  <c r="C116" i="64"/>
  <c r="B116" i="64"/>
  <c r="C115" i="64"/>
  <c r="B115" i="64"/>
  <c r="C114" i="64"/>
  <c r="B114" i="64"/>
  <c r="C113" i="64"/>
  <c r="B113" i="64"/>
  <c r="C112" i="64"/>
  <c r="B112" i="64"/>
  <c r="C111" i="64"/>
  <c r="B111" i="64"/>
  <c r="C110" i="64"/>
  <c r="B110" i="64"/>
  <c r="C109" i="64"/>
  <c r="B109" i="64"/>
  <c r="C108" i="64"/>
  <c r="B108" i="64"/>
  <c r="C107" i="64"/>
  <c r="B107" i="64"/>
  <c r="C106" i="64"/>
  <c r="B106" i="64"/>
  <c r="C105" i="64"/>
  <c r="B105" i="64"/>
  <c r="C104" i="64"/>
  <c r="B104" i="64"/>
  <c r="C103" i="64"/>
  <c r="B103" i="64"/>
  <c r="C102" i="64"/>
  <c r="B102" i="64"/>
  <c r="C101" i="64"/>
  <c r="B101" i="64"/>
  <c r="C100" i="64"/>
  <c r="B100" i="64"/>
  <c r="C99" i="64"/>
  <c r="B99" i="64"/>
  <c r="C98" i="64"/>
  <c r="B98" i="64"/>
  <c r="C97" i="64"/>
  <c r="B97" i="64"/>
  <c r="C96" i="64"/>
  <c r="B96" i="64"/>
  <c r="C95" i="64"/>
  <c r="B95" i="64"/>
  <c r="C94" i="64"/>
  <c r="B94" i="64"/>
  <c r="C93" i="64"/>
  <c r="B93" i="64"/>
  <c r="C92" i="64"/>
  <c r="B92" i="64"/>
  <c r="C91" i="64"/>
  <c r="B91" i="64"/>
  <c r="C90" i="64"/>
  <c r="B90" i="64"/>
  <c r="C89" i="64"/>
  <c r="B89" i="64"/>
  <c r="C88" i="64"/>
  <c r="B88" i="64"/>
  <c r="C87" i="64"/>
  <c r="B87" i="64"/>
  <c r="C86" i="64"/>
  <c r="B86" i="64"/>
  <c r="C85" i="64"/>
  <c r="B85" i="64"/>
  <c r="C84" i="64"/>
  <c r="B84" i="64"/>
  <c r="C83" i="64"/>
  <c r="B83" i="64"/>
  <c r="C82" i="64"/>
  <c r="B82" i="64"/>
  <c r="C81" i="64"/>
  <c r="B81" i="64"/>
  <c r="C80" i="64"/>
  <c r="B80" i="64"/>
  <c r="C79" i="64"/>
  <c r="B79" i="64"/>
  <c r="C78" i="64"/>
  <c r="B78" i="64"/>
  <c r="C77" i="64"/>
  <c r="B77" i="64"/>
  <c r="C76" i="64"/>
  <c r="B76" i="64"/>
  <c r="C75" i="64"/>
  <c r="B75" i="64"/>
  <c r="C74" i="64"/>
  <c r="B74" i="64"/>
  <c r="C73" i="64"/>
  <c r="B73" i="64"/>
  <c r="C72" i="64"/>
  <c r="B72" i="64"/>
  <c r="C71" i="64"/>
  <c r="B71" i="64"/>
  <c r="C70" i="64"/>
  <c r="B70" i="64"/>
  <c r="C69" i="64"/>
  <c r="B69" i="64"/>
  <c r="C68" i="64"/>
  <c r="B68" i="64"/>
  <c r="C67" i="64"/>
  <c r="B67" i="64"/>
  <c r="C66" i="64"/>
  <c r="B66" i="64"/>
  <c r="C65" i="64"/>
  <c r="B65" i="64"/>
  <c r="C64" i="64"/>
  <c r="B64" i="64"/>
  <c r="C63" i="64"/>
  <c r="B63" i="64"/>
  <c r="C62" i="64"/>
  <c r="B62" i="64"/>
  <c r="C61" i="64"/>
  <c r="B61" i="64"/>
  <c r="C60" i="64"/>
  <c r="B60" i="64"/>
  <c r="C59" i="64"/>
  <c r="B59" i="64"/>
  <c r="C58" i="64"/>
  <c r="B58" i="64"/>
  <c r="C57" i="64"/>
  <c r="B57" i="64"/>
  <c r="C56" i="64"/>
  <c r="B56" i="64"/>
  <c r="C55" i="64"/>
  <c r="B55" i="64"/>
  <c r="C54" i="64"/>
  <c r="B54" i="64"/>
  <c r="C53" i="64"/>
  <c r="B53" i="64"/>
  <c r="C52" i="64"/>
  <c r="B52" i="64"/>
  <c r="C51" i="64"/>
  <c r="B51" i="64"/>
  <c r="C50" i="64"/>
  <c r="B50" i="64"/>
  <c r="C49" i="64"/>
  <c r="B49" i="64"/>
  <c r="C48" i="64"/>
  <c r="B48" i="64"/>
  <c r="C47" i="64"/>
  <c r="B47" i="64"/>
  <c r="C46" i="64"/>
  <c r="B46" i="64"/>
  <c r="C45" i="64"/>
  <c r="B45" i="64"/>
  <c r="C44" i="64"/>
  <c r="B44" i="64"/>
  <c r="C43" i="64"/>
  <c r="B43" i="64"/>
  <c r="C42" i="64"/>
  <c r="B42" i="64"/>
  <c r="C41" i="64"/>
  <c r="B41" i="64"/>
  <c r="C40" i="64"/>
  <c r="B40" i="64"/>
  <c r="C39" i="64"/>
  <c r="B39" i="64"/>
  <c r="C38" i="64"/>
  <c r="B38" i="64"/>
  <c r="C37" i="64"/>
  <c r="B37" i="64"/>
  <c r="C36" i="64"/>
  <c r="B36" i="64"/>
  <c r="C35" i="64"/>
  <c r="B35" i="64"/>
  <c r="C34" i="64"/>
  <c r="B34" i="64"/>
  <c r="C33" i="64"/>
  <c r="B33" i="64"/>
  <c r="C32" i="64"/>
  <c r="B32" i="64"/>
  <c r="C31" i="64"/>
  <c r="B31" i="64"/>
  <c r="C30" i="64"/>
  <c r="B30" i="64"/>
  <c r="C29" i="64"/>
  <c r="B29" i="64"/>
  <c r="C28" i="64"/>
  <c r="B28" i="64"/>
  <c r="C27" i="64"/>
  <c r="B27" i="64"/>
  <c r="C26" i="64"/>
  <c r="B26" i="64"/>
  <c r="C25" i="64"/>
  <c r="B25" i="64"/>
  <c r="C24" i="64"/>
  <c r="B24" i="64"/>
  <c r="C23" i="64"/>
  <c r="B23" i="64"/>
  <c r="C22" i="64"/>
  <c r="B22" i="64"/>
  <c r="C21" i="64"/>
  <c r="B21" i="64"/>
  <c r="C20" i="64"/>
  <c r="B20" i="64"/>
  <c r="C19" i="64"/>
  <c r="B19" i="64"/>
  <c r="C18" i="64"/>
  <c r="B18" i="64"/>
  <c r="C17" i="64"/>
  <c r="B17" i="64"/>
  <c r="C16" i="64"/>
  <c r="B16" i="64"/>
  <c r="C15" i="64"/>
  <c r="B15" i="64"/>
  <c r="C14" i="64"/>
  <c r="B14" i="64"/>
  <c r="C13" i="64"/>
  <c r="B13" i="64"/>
  <c r="C12" i="64"/>
  <c r="B12" i="64"/>
  <c r="C11" i="64"/>
  <c r="B11" i="64"/>
  <c r="C10" i="64"/>
  <c r="B10" i="64"/>
  <c r="C9" i="64"/>
  <c r="B9" i="64"/>
  <c r="C8" i="64"/>
  <c r="B8" i="64"/>
  <c r="C7" i="64"/>
  <c r="B7" i="64"/>
  <c r="C6" i="64"/>
  <c r="B6" i="64"/>
  <c r="C5" i="64"/>
  <c r="B5" i="64"/>
  <c r="C5" i="63"/>
  <c r="B5" i="63"/>
  <c r="C5" i="62"/>
  <c r="B5" i="62"/>
  <c r="C162" i="61"/>
  <c r="B162" i="61"/>
  <c r="C161" i="61"/>
  <c r="B161" i="61"/>
  <c r="C160" i="61"/>
  <c r="B160" i="61"/>
  <c r="C159" i="61"/>
  <c r="B159" i="61"/>
  <c r="C158" i="61"/>
  <c r="B158" i="61"/>
  <c r="C157" i="61"/>
  <c r="B157" i="61"/>
  <c r="C156" i="61"/>
  <c r="B156" i="61"/>
  <c r="C155" i="61"/>
  <c r="B155" i="61"/>
  <c r="C154" i="61"/>
  <c r="B154" i="61"/>
  <c r="C153" i="61"/>
  <c r="B153" i="61"/>
  <c r="C152" i="61"/>
  <c r="B152" i="61"/>
  <c r="C151" i="61"/>
  <c r="B151" i="61"/>
  <c r="C150" i="61"/>
  <c r="B150" i="61"/>
  <c r="C149" i="61"/>
  <c r="B149" i="61"/>
  <c r="C148" i="61"/>
  <c r="B148" i="61"/>
  <c r="C147" i="61"/>
  <c r="B147" i="61"/>
  <c r="C146" i="61"/>
  <c r="B146" i="61"/>
  <c r="C145" i="61"/>
  <c r="B145" i="61"/>
  <c r="C144" i="61"/>
  <c r="B144" i="61"/>
  <c r="C143" i="61"/>
  <c r="B143" i="61"/>
  <c r="C142" i="61"/>
  <c r="B142" i="61"/>
  <c r="C141" i="61"/>
  <c r="B141" i="61"/>
  <c r="C140" i="61"/>
  <c r="B140" i="61"/>
  <c r="C139" i="61"/>
  <c r="B139" i="61"/>
  <c r="C138" i="61"/>
  <c r="B138" i="61"/>
  <c r="C137" i="61"/>
  <c r="B137" i="61"/>
  <c r="C136" i="61"/>
  <c r="B136" i="61"/>
  <c r="C135" i="61"/>
  <c r="B135" i="61"/>
  <c r="C134" i="61"/>
  <c r="B134" i="61"/>
  <c r="C133" i="61"/>
  <c r="B133" i="61"/>
  <c r="C132" i="61"/>
  <c r="B132" i="61"/>
  <c r="C131" i="61"/>
  <c r="B131" i="61"/>
  <c r="C130" i="61"/>
  <c r="B130" i="61"/>
  <c r="C129" i="61"/>
  <c r="B129" i="61"/>
  <c r="C128" i="61"/>
  <c r="B128" i="61"/>
  <c r="C127" i="61"/>
  <c r="B127" i="61"/>
  <c r="C126" i="61"/>
  <c r="B126" i="61"/>
  <c r="C125" i="61"/>
  <c r="B125" i="61"/>
  <c r="C124" i="61"/>
  <c r="B124" i="61"/>
  <c r="C123" i="61"/>
  <c r="B123" i="61"/>
  <c r="C122" i="61"/>
  <c r="B122" i="61"/>
  <c r="C121" i="61"/>
  <c r="B121" i="61"/>
  <c r="C120" i="61"/>
  <c r="B120" i="61"/>
  <c r="C119" i="61"/>
  <c r="B119" i="61"/>
  <c r="C118" i="61"/>
  <c r="B118" i="61"/>
  <c r="C117" i="61"/>
  <c r="B117" i="61"/>
  <c r="C116" i="61"/>
  <c r="B116" i="61"/>
  <c r="C115" i="61"/>
  <c r="B115" i="61"/>
  <c r="C114" i="61"/>
  <c r="B114" i="61"/>
  <c r="C113" i="61"/>
  <c r="B113" i="61"/>
  <c r="C112" i="61"/>
  <c r="B112" i="61"/>
  <c r="C111" i="61"/>
  <c r="B111" i="61"/>
  <c r="C110" i="61"/>
  <c r="B110" i="61"/>
  <c r="C109" i="61"/>
  <c r="B109" i="61"/>
  <c r="C108" i="61"/>
  <c r="B108" i="61"/>
  <c r="C107" i="61"/>
  <c r="B107" i="61"/>
  <c r="C106" i="61"/>
  <c r="B106" i="61"/>
  <c r="C105" i="61"/>
  <c r="B105" i="61"/>
  <c r="C104" i="61"/>
  <c r="B104" i="61"/>
  <c r="C103" i="61"/>
  <c r="B103" i="61"/>
  <c r="C102" i="61"/>
  <c r="B102" i="61"/>
  <c r="C101" i="61"/>
  <c r="B101" i="61"/>
  <c r="C100" i="61"/>
  <c r="B100" i="61"/>
  <c r="C99" i="61"/>
  <c r="B99" i="61"/>
  <c r="C98" i="61"/>
  <c r="B98" i="61"/>
  <c r="C97" i="61"/>
  <c r="B97" i="61"/>
  <c r="C96" i="61"/>
  <c r="B96" i="61"/>
  <c r="C95" i="61"/>
  <c r="B95" i="61"/>
  <c r="C94" i="61"/>
  <c r="B94" i="61"/>
  <c r="C93" i="61"/>
  <c r="B93" i="61"/>
  <c r="C92" i="61"/>
  <c r="B92" i="61"/>
  <c r="C91" i="61"/>
  <c r="B91" i="61"/>
  <c r="C90" i="61"/>
  <c r="B90" i="61"/>
  <c r="C89" i="61"/>
  <c r="B89" i="61"/>
  <c r="C88" i="61"/>
  <c r="B88" i="61"/>
  <c r="C87" i="61"/>
  <c r="B87" i="61"/>
  <c r="C86" i="61"/>
  <c r="B86" i="61"/>
  <c r="C85" i="61"/>
  <c r="B85" i="61"/>
  <c r="C84" i="61"/>
  <c r="B84" i="61"/>
  <c r="C83" i="61"/>
  <c r="B83" i="61"/>
  <c r="C82" i="61"/>
  <c r="B82" i="61"/>
  <c r="C81" i="61"/>
  <c r="B81" i="61"/>
  <c r="C80" i="61"/>
  <c r="B80" i="61"/>
  <c r="C79" i="61"/>
  <c r="B79" i="61"/>
  <c r="C78" i="61"/>
  <c r="B78" i="61"/>
  <c r="C77" i="61"/>
  <c r="B77" i="61"/>
  <c r="C76" i="61"/>
  <c r="B76" i="61"/>
  <c r="C75" i="61"/>
  <c r="B75" i="61"/>
  <c r="C74" i="61"/>
  <c r="B74" i="61"/>
  <c r="C73" i="61"/>
  <c r="B73" i="61"/>
  <c r="C72" i="61"/>
  <c r="B72" i="61"/>
  <c r="C71" i="61"/>
  <c r="B71" i="61"/>
  <c r="C70" i="61"/>
  <c r="B70" i="61"/>
  <c r="C69" i="61"/>
  <c r="B69" i="61"/>
  <c r="C68" i="61"/>
  <c r="B68" i="61"/>
  <c r="C67" i="61"/>
  <c r="B67" i="61"/>
  <c r="C66" i="61"/>
  <c r="B66" i="61"/>
  <c r="C65" i="61"/>
  <c r="B65" i="61"/>
  <c r="C64" i="61"/>
  <c r="B64" i="61"/>
  <c r="C63" i="61"/>
  <c r="B63" i="61"/>
  <c r="C62" i="61"/>
  <c r="B62" i="61"/>
  <c r="C61" i="61"/>
  <c r="B61" i="61"/>
  <c r="C60" i="61"/>
  <c r="B60" i="61"/>
  <c r="C59" i="61"/>
  <c r="B59" i="61"/>
  <c r="C58" i="61"/>
  <c r="B58" i="61"/>
  <c r="C57" i="61"/>
  <c r="B57" i="61"/>
  <c r="C56" i="61"/>
  <c r="B56" i="61"/>
  <c r="C55" i="61"/>
  <c r="B55" i="61"/>
  <c r="C54" i="61"/>
  <c r="B54" i="61"/>
  <c r="C53" i="61"/>
  <c r="B53" i="61"/>
  <c r="C52" i="61"/>
  <c r="B52" i="61"/>
  <c r="C51" i="61"/>
  <c r="B51" i="61"/>
  <c r="C50" i="61"/>
  <c r="B50" i="61"/>
  <c r="C49" i="61"/>
  <c r="B49" i="61"/>
  <c r="C48" i="61"/>
  <c r="B48" i="61"/>
  <c r="C47" i="61"/>
  <c r="B47" i="61"/>
  <c r="C46" i="61"/>
  <c r="B46" i="61"/>
  <c r="C45" i="61"/>
  <c r="B45" i="61"/>
  <c r="C44" i="61"/>
  <c r="B44" i="61"/>
  <c r="C43" i="61"/>
  <c r="B43" i="61"/>
  <c r="C42" i="61"/>
  <c r="B42" i="61"/>
  <c r="C41" i="61"/>
  <c r="B41" i="61"/>
  <c r="C40" i="61"/>
  <c r="B40" i="61"/>
  <c r="C39" i="61"/>
  <c r="B39" i="61"/>
  <c r="C38" i="61"/>
  <c r="B38" i="61"/>
  <c r="C37" i="61"/>
  <c r="B37" i="61"/>
  <c r="C36" i="61"/>
  <c r="B36" i="61"/>
  <c r="C35" i="61"/>
  <c r="B35" i="61"/>
  <c r="C34" i="61"/>
  <c r="B34" i="61"/>
  <c r="C33" i="61"/>
  <c r="B33" i="61"/>
  <c r="C32" i="61"/>
  <c r="B32" i="61"/>
  <c r="C31" i="61"/>
  <c r="B31" i="61"/>
  <c r="C30" i="61"/>
  <c r="B30" i="61"/>
  <c r="C29" i="61"/>
  <c r="B29" i="61"/>
  <c r="C28" i="61"/>
  <c r="B28" i="61"/>
  <c r="C27" i="61"/>
  <c r="B27" i="61"/>
  <c r="C26" i="61"/>
  <c r="B26" i="61"/>
  <c r="C25" i="61"/>
  <c r="B25" i="61"/>
  <c r="C24" i="61"/>
  <c r="B24" i="61"/>
  <c r="C23" i="61"/>
  <c r="B23" i="61"/>
  <c r="C22" i="61"/>
  <c r="B22" i="61"/>
  <c r="C21" i="61"/>
  <c r="B21" i="61"/>
  <c r="C20" i="61"/>
  <c r="B20" i="61"/>
  <c r="C19" i="61"/>
  <c r="B19" i="61"/>
  <c r="C18" i="61"/>
  <c r="B18" i="61"/>
  <c r="C17" i="61"/>
  <c r="B17" i="61"/>
  <c r="C16" i="61"/>
  <c r="B16" i="61"/>
  <c r="C15" i="61"/>
  <c r="B15" i="61"/>
  <c r="C14" i="61"/>
  <c r="B14" i="61"/>
  <c r="C13" i="61"/>
  <c r="B13" i="61"/>
  <c r="C12" i="61"/>
  <c r="B12" i="61"/>
  <c r="C11" i="61"/>
  <c r="B11" i="61"/>
  <c r="C10" i="61"/>
  <c r="B10" i="61"/>
  <c r="C9" i="61"/>
  <c r="B9" i="61"/>
  <c r="C8" i="61"/>
  <c r="B8" i="61"/>
  <c r="C7" i="61"/>
  <c r="B7" i="61"/>
  <c r="C6" i="61"/>
  <c r="B6" i="61"/>
  <c r="C5" i="61"/>
  <c r="B5" i="61"/>
  <c r="B162" i="60"/>
  <c r="B161" i="60"/>
  <c r="B160" i="60"/>
  <c r="B159" i="60"/>
  <c r="B158" i="60"/>
  <c r="B157" i="60"/>
  <c r="B156" i="60"/>
  <c r="B155" i="60"/>
  <c r="B154" i="60"/>
  <c r="B153" i="60"/>
  <c r="B152" i="60"/>
  <c r="B151" i="60"/>
  <c r="B150" i="60"/>
  <c r="B149" i="60"/>
  <c r="B148" i="60"/>
  <c r="B147" i="60"/>
  <c r="B146" i="60"/>
  <c r="B145" i="60"/>
  <c r="B144" i="60"/>
  <c r="B143" i="60"/>
  <c r="B142" i="60"/>
  <c r="B141" i="60"/>
  <c r="B140" i="60"/>
  <c r="B139" i="60"/>
  <c r="B138" i="60"/>
  <c r="B137" i="60"/>
  <c r="B136" i="60"/>
  <c r="B135" i="60"/>
  <c r="B134" i="60"/>
  <c r="B133" i="60"/>
  <c r="B132" i="60"/>
  <c r="B131" i="60"/>
  <c r="B130" i="60"/>
  <c r="B129" i="60"/>
  <c r="B128" i="60"/>
  <c r="B127" i="60"/>
  <c r="B126" i="60"/>
  <c r="B125" i="60"/>
  <c r="B124" i="60"/>
  <c r="B123" i="60"/>
  <c r="B122" i="60"/>
  <c r="B121" i="60"/>
  <c r="B120" i="60"/>
  <c r="B119" i="60"/>
  <c r="B118" i="60"/>
  <c r="B117" i="60"/>
  <c r="B116" i="60"/>
  <c r="B115" i="60"/>
  <c r="B114" i="60"/>
  <c r="B113" i="60"/>
  <c r="B112" i="60"/>
  <c r="B111" i="60"/>
  <c r="B110" i="60"/>
  <c r="B109" i="60"/>
  <c r="B108" i="60"/>
  <c r="B107" i="60"/>
  <c r="B106" i="60"/>
  <c r="B105" i="60"/>
  <c r="B104" i="60"/>
  <c r="B103" i="60"/>
  <c r="B102" i="60"/>
  <c r="B101" i="60"/>
  <c r="B100" i="60"/>
  <c r="B99" i="60"/>
  <c r="B98" i="60"/>
  <c r="B97" i="60"/>
  <c r="B96" i="60"/>
  <c r="B95" i="60"/>
  <c r="B94" i="60"/>
  <c r="B93" i="60"/>
  <c r="B92" i="60"/>
  <c r="B91" i="60"/>
  <c r="B90" i="60"/>
  <c r="B89" i="60"/>
  <c r="B88" i="60"/>
  <c r="B87" i="60"/>
  <c r="B86" i="60"/>
  <c r="B85" i="60"/>
  <c r="B84" i="60"/>
  <c r="B83" i="60"/>
  <c r="B82" i="60"/>
  <c r="B81" i="60"/>
  <c r="B80" i="60"/>
  <c r="B79" i="60"/>
  <c r="B78" i="60"/>
  <c r="B77" i="60"/>
  <c r="B76" i="60"/>
  <c r="B75" i="60"/>
  <c r="B74" i="60"/>
  <c r="B73" i="60"/>
  <c r="B72" i="60"/>
  <c r="B71" i="60"/>
  <c r="B70" i="60"/>
  <c r="B69" i="60"/>
  <c r="B68" i="60"/>
  <c r="B67" i="60"/>
  <c r="B66" i="60"/>
  <c r="B65" i="60"/>
  <c r="B64" i="60"/>
  <c r="B63" i="60"/>
  <c r="B62" i="60"/>
  <c r="B61" i="60"/>
  <c r="B60" i="60"/>
  <c r="B59" i="60"/>
  <c r="B58" i="60"/>
  <c r="B57" i="60"/>
  <c r="B56" i="60"/>
  <c r="B55" i="60"/>
  <c r="B54" i="60"/>
  <c r="B53" i="60"/>
  <c r="B52" i="60"/>
  <c r="B51" i="60"/>
  <c r="B50" i="60"/>
  <c r="B49" i="60"/>
  <c r="B48" i="60"/>
  <c r="B47" i="60"/>
  <c r="B46" i="60"/>
  <c r="B45" i="60"/>
  <c r="B44" i="60"/>
  <c r="B43" i="60"/>
  <c r="B42" i="60"/>
  <c r="B41" i="60"/>
  <c r="B40" i="60"/>
  <c r="B39" i="60"/>
  <c r="B38" i="60"/>
  <c r="B37" i="60"/>
  <c r="B36" i="60"/>
  <c r="B35" i="60"/>
  <c r="B34" i="60"/>
  <c r="B33" i="60"/>
  <c r="B32" i="60"/>
  <c r="B31" i="60"/>
  <c r="B30" i="60"/>
  <c r="B29" i="60"/>
  <c r="B28" i="60"/>
  <c r="B27" i="60"/>
  <c r="B26" i="60"/>
  <c r="B25" i="60"/>
  <c r="B24" i="60"/>
  <c r="B23" i="60"/>
  <c r="B22" i="60"/>
  <c r="B21" i="60"/>
  <c r="B20" i="60"/>
  <c r="B19" i="60"/>
  <c r="B18" i="60"/>
  <c r="B17" i="60"/>
  <c r="B16" i="60"/>
  <c r="B15" i="60"/>
  <c r="B14" i="60"/>
  <c r="B13" i="60"/>
  <c r="B12" i="60"/>
  <c r="B11" i="60"/>
  <c r="B10" i="60"/>
  <c r="B9" i="60"/>
  <c r="B8" i="60"/>
  <c r="B7" i="60"/>
  <c r="B6" i="60"/>
  <c r="B5" i="60"/>
  <c r="C162" i="59"/>
  <c r="B162" i="59"/>
  <c r="C161" i="59"/>
  <c r="B161" i="59"/>
  <c r="C160" i="59"/>
  <c r="B160" i="59"/>
  <c r="C159" i="59"/>
  <c r="B159" i="59"/>
  <c r="C158" i="59"/>
  <c r="B158" i="59"/>
  <c r="C157" i="59"/>
  <c r="B157" i="59"/>
  <c r="C156" i="59"/>
  <c r="B156" i="59"/>
  <c r="C155" i="59"/>
  <c r="B155" i="59"/>
  <c r="C154" i="59"/>
  <c r="B154" i="59"/>
  <c r="C153" i="59"/>
  <c r="B153" i="59"/>
  <c r="C152" i="59"/>
  <c r="B152" i="59"/>
  <c r="C151" i="59"/>
  <c r="B151" i="59"/>
  <c r="C150" i="59"/>
  <c r="B150" i="59"/>
  <c r="C149" i="59"/>
  <c r="B149" i="59"/>
  <c r="C148" i="59"/>
  <c r="B148" i="59"/>
  <c r="C147" i="59"/>
  <c r="B147" i="59"/>
  <c r="C146" i="59"/>
  <c r="B146" i="59"/>
  <c r="C145" i="59"/>
  <c r="B145" i="59"/>
  <c r="C144" i="59"/>
  <c r="B144" i="59"/>
  <c r="C143" i="59"/>
  <c r="B143" i="59"/>
  <c r="C142" i="59"/>
  <c r="B142" i="59"/>
  <c r="C141" i="59"/>
  <c r="B141" i="59"/>
  <c r="C140" i="59"/>
  <c r="B140" i="59"/>
  <c r="C139" i="59"/>
  <c r="B139" i="59"/>
  <c r="C138" i="59"/>
  <c r="B138" i="59"/>
  <c r="C137" i="59"/>
  <c r="B137" i="59"/>
  <c r="C136" i="59"/>
  <c r="B136" i="59"/>
  <c r="C135" i="59"/>
  <c r="B135" i="59"/>
  <c r="C134" i="59"/>
  <c r="B134" i="59"/>
  <c r="C133" i="59"/>
  <c r="B133" i="59"/>
  <c r="C132" i="59"/>
  <c r="B132" i="59"/>
  <c r="C131" i="59"/>
  <c r="B131" i="59"/>
  <c r="C130" i="59"/>
  <c r="B130" i="59"/>
  <c r="C129" i="59"/>
  <c r="B129" i="59"/>
  <c r="C128" i="59"/>
  <c r="B128" i="59"/>
  <c r="C127" i="59"/>
  <c r="B127" i="59"/>
  <c r="C126" i="59"/>
  <c r="B126" i="59"/>
  <c r="C125" i="59"/>
  <c r="B125" i="59"/>
  <c r="C124" i="59"/>
  <c r="B124" i="59"/>
  <c r="C123" i="59"/>
  <c r="B123" i="59"/>
  <c r="C122" i="59"/>
  <c r="B122" i="59"/>
  <c r="C121" i="59"/>
  <c r="B121" i="59"/>
  <c r="C120" i="59"/>
  <c r="B120" i="59"/>
  <c r="C119" i="59"/>
  <c r="B119" i="59"/>
  <c r="C118" i="59"/>
  <c r="B118" i="59"/>
  <c r="C117" i="59"/>
  <c r="B117" i="59"/>
  <c r="C116" i="59"/>
  <c r="B116" i="59"/>
  <c r="C115" i="59"/>
  <c r="B115" i="59"/>
  <c r="C114" i="59"/>
  <c r="B114" i="59"/>
  <c r="C113" i="59"/>
  <c r="B113" i="59"/>
  <c r="C112" i="59"/>
  <c r="B112" i="59"/>
  <c r="C111" i="59"/>
  <c r="B111" i="59"/>
  <c r="C110" i="59"/>
  <c r="B110" i="59"/>
  <c r="C109" i="59"/>
  <c r="B109" i="59"/>
  <c r="C108" i="59"/>
  <c r="B108" i="59"/>
  <c r="C107" i="59"/>
  <c r="B107" i="59"/>
  <c r="C106" i="59"/>
  <c r="B106" i="59"/>
  <c r="C105" i="59"/>
  <c r="B105" i="59"/>
  <c r="C104" i="59"/>
  <c r="B104" i="59"/>
  <c r="C103" i="59"/>
  <c r="B103" i="59"/>
  <c r="C102" i="59"/>
  <c r="B102" i="59"/>
  <c r="C101" i="59"/>
  <c r="B101" i="59"/>
  <c r="C100" i="59"/>
  <c r="B100" i="59"/>
  <c r="C99" i="59"/>
  <c r="B99" i="59"/>
  <c r="C98" i="59"/>
  <c r="B98" i="59"/>
  <c r="C97" i="59"/>
  <c r="B97" i="59"/>
  <c r="C96" i="59"/>
  <c r="B96" i="59"/>
  <c r="C95" i="59"/>
  <c r="B95" i="59"/>
  <c r="C94" i="59"/>
  <c r="B94" i="59"/>
  <c r="C93" i="59"/>
  <c r="B93" i="59"/>
  <c r="C92" i="59"/>
  <c r="B92" i="59"/>
  <c r="C91" i="59"/>
  <c r="B91" i="59"/>
  <c r="C90" i="59"/>
  <c r="B90" i="59"/>
  <c r="C89" i="59"/>
  <c r="B89" i="59"/>
  <c r="C88" i="59"/>
  <c r="B88" i="59"/>
  <c r="C87" i="59"/>
  <c r="B87" i="59"/>
  <c r="C86" i="59"/>
  <c r="B86" i="59"/>
  <c r="C85" i="59"/>
  <c r="B85" i="59"/>
  <c r="C84" i="59"/>
  <c r="B84" i="59"/>
  <c r="C83" i="59"/>
  <c r="B83" i="59"/>
  <c r="C82" i="59"/>
  <c r="B82" i="59"/>
  <c r="C81" i="59"/>
  <c r="B81" i="59"/>
  <c r="C80" i="59"/>
  <c r="B80" i="59"/>
  <c r="C79" i="59"/>
  <c r="B79" i="59"/>
  <c r="C78" i="59"/>
  <c r="B78" i="59"/>
  <c r="C77" i="59"/>
  <c r="B77" i="59"/>
  <c r="C76" i="59"/>
  <c r="B76" i="59"/>
  <c r="C75" i="59"/>
  <c r="B75" i="59"/>
  <c r="C74" i="59"/>
  <c r="B74" i="59"/>
  <c r="C73" i="59"/>
  <c r="B73" i="59"/>
  <c r="C72" i="59"/>
  <c r="B72" i="59"/>
  <c r="C71" i="59"/>
  <c r="B71" i="59"/>
  <c r="C70" i="59"/>
  <c r="B70" i="59"/>
  <c r="C69" i="59"/>
  <c r="B69" i="59"/>
  <c r="C68" i="59"/>
  <c r="B68" i="59"/>
  <c r="C67" i="59"/>
  <c r="B67" i="59"/>
  <c r="C66" i="59"/>
  <c r="B66" i="59"/>
  <c r="C65" i="59"/>
  <c r="B65" i="59"/>
  <c r="C64" i="59"/>
  <c r="B64" i="59"/>
  <c r="C63" i="59"/>
  <c r="B63" i="59"/>
  <c r="C62" i="59"/>
  <c r="B62" i="59"/>
  <c r="C61" i="59"/>
  <c r="B61" i="59"/>
  <c r="C60" i="59"/>
  <c r="B60" i="59"/>
  <c r="C59" i="59"/>
  <c r="B59" i="59"/>
  <c r="C58" i="59"/>
  <c r="B58" i="59"/>
  <c r="C57" i="59"/>
  <c r="B57" i="59"/>
  <c r="C56" i="59"/>
  <c r="B56" i="59"/>
  <c r="C55" i="59"/>
  <c r="B55" i="59"/>
  <c r="C54" i="59"/>
  <c r="B54" i="59"/>
  <c r="C53" i="59"/>
  <c r="B53" i="59"/>
  <c r="C52" i="59"/>
  <c r="B52" i="59"/>
  <c r="C51" i="59"/>
  <c r="B51" i="59"/>
  <c r="C50" i="59"/>
  <c r="B50" i="59"/>
  <c r="C49" i="59"/>
  <c r="B49" i="59"/>
  <c r="C48" i="59"/>
  <c r="B48" i="59"/>
  <c r="C47" i="59"/>
  <c r="B47" i="59"/>
  <c r="C46" i="59"/>
  <c r="B46" i="59"/>
  <c r="C45" i="59"/>
  <c r="B45" i="59"/>
  <c r="C44" i="59"/>
  <c r="B44" i="59"/>
  <c r="C43" i="59"/>
  <c r="B43" i="59"/>
  <c r="C42" i="59"/>
  <c r="B42" i="59"/>
  <c r="C41" i="59"/>
  <c r="B41" i="59"/>
  <c r="C40" i="59"/>
  <c r="B40" i="59"/>
  <c r="C39" i="59"/>
  <c r="B39" i="59"/>
  <c r="C38" i="59"/>
  <c r="B38" i="59"/>
  <c r="C37" i="59"/>
  <c r="B37" i="59"/>
  <c r="C36" i="59"/>
  <c r="B36" i="59"/>
  <c r="C35" i="59"/>
  <c r="B35" i="59"/>
  <c r="C34" i="59"/>
  <c r="B34" i="59"/>
  <c r="C33" i="59"/>
  <c r="B33" i="59"/>
  <c r="C32" i="59"/>
  <c r="B32" i="59"/>
  <c r="C31" i="59"/>
  <c r="B31" i="59"/>
  <c r="C30" i="59"/>
  <c r="B30" i="59"/>
  <c r="C29" i="59"/>
  <c r="B29" i="59"/>
  <c r="C28" i="59"/>
  <c r="B28" i="59"/>
  <c r="C27" i="59"/>
  <c r="B27" i="59"/>
  <c r="C26" i="59"/>
  <c r="B26" i="59"/>
  <c r="C25" i="59"/>
  <c r="B25" i="59"/>
  <c r="C24" i="59"/>
  <c r="B24" i="59"/>
  <c r="C23" i="59"/>
  <c r="B23" i="59"/>
  <c r="C22" i="59"/>
  <c r="B22" i="59"/>
  <c r="C21" i="59"/>
  <c r="B21" i="59"/>
  <c r="C20" i="59"/>
  <c r="B20" i="59"/>
  <c r="C19" i="59"/>
  <c r="B19" i="59"/>
  <c r="C18" i="59"/>
  <c r="B18" i="59"/>
  <c r="C17" i="59"/>
  <c r="B17" i="59"/>
  <c r="C16" i="59"/>
  <c r="B16" i="59"/>
  <c r="C15" i="59"/>
  <c r="B15" i="59"/>
  <c r="C14" i="59"/>
  <c r="B14" i="59"/>
  <c r="C13" i="59"/>
  <c r="B13" i="59"/>
  <c r="C12" i="59"/>
  <c r="B12" i="59"/>
  <c r="C11" i="59"/>
  <c r="B11" i="59"/>
  <c r="C10" i="59"/>
  <c r="B10" i="59"/>
  <c r="C9" i="59"/>
  <c r="B9" i="59"/>
  <c r="C8" i="59"/>
  <c r="B8" i="59"/>
  <c r="C7" i="59"/>
  <c r="B7" i="59"/>
  <c r="C6" i="59"/>
  <c r="B6" i="59"/>
  <c r="C5" i="59"/>
  <c r="B5" i="59"/>
  <c r="C5" i="58"/>
  <c r="B5" i="58"/>
  <c r="B162" i="57"/>
  <c r="B161" i="57"/>
  <c r="B160" i="57"/>
  <c r="B159" i="57"/>
  <c r="B158" i="57"/>
  <c r="B157" i="57"/>
  <c r="B156" i="57"/>
  <c r="B155" i="57"/>
  <c r="B154" i="57"/>
  <c r="B153" i="57"/>
  <c r="B152" i="57"/>
  <c r="B151" i="57"/>
  <c r="B150" i="57"/>
  <c r="B149" i="57"/>
  <c r="B148" i="57"/>
  <c r="B147" i="57"/>
  <c r="B146" i="57"/>
  <c r="B145" i="57"/>
  <c r="B144" i="57"/>
  <c r="B143" i="57"/>
  <c r="B142" i="57"/>
  <c r="B141" i="57"/>
  <c r="B140" i="57"/>
  <c r="B139" i="57"/>
  <c r="B138" i="57"/>
  <c r="B137" i="57"/>
  <c r="B136" i="57"/>
  <c r="B135" i="57"/>
  <c r="B134" i="57"/>
  <c r="B133" i="57"/>
  <c r="B132" i="57"/>
  <c r="B131" i="57"/>
  <c r="B130" i="57"/>
  <c r="B129" i="57"/>
  <c r="B128" i="57"/>
  <c r="B127" i="57"/>
  <c r="B126" i="57"/>
  <c r="B125" i="57"/>
  <c r="B124" i="57"/>
  <c r="B123" i="57"/>
  <c r="B122" i="57"/>
  <c r="B121" i="57"/>
  <c r="B120" i="57"/>
  <c r="B119" i="57"/>
  <c r="B118" i="57"/>
  <c r="B117" i="57"/>
  <c r="B116" i="57"/>
  <c r="B115" i="57"/>
  <c r="B114" i="57"/>
  <c r="B113" i="57"/>
  <c r="B112" i="57"/>
  <c r="B111" i="57"/>
  <c r="B110" i="57"/>
  <c r="B109" i="57"/>
  <c r="B108" i="57"/>
  <c r="B107" i="57"/>
  <c r="B106" i="57"/>
  <c r="B105" i="57"/>
  <c r="B104" i="57"/>
  <c r="B103" i="57"/>
  <c r="B102" i="57"/>
  <c r="B101" i="57"/>
  <c r="B100" i="57"/>
  <c r="B99" i="57"/>
  <c r="B98" i="57"/>
  <c r="B97" i="57"/>
  <c r="B96" i="57"/>
  <c r="B95" i="57"/>
  <c r="B94" i="57"/>
  <c r="B93" i="57"/>
  <c r="B92" i="57"/>
  <c r="B91" i="57"/>
  <c r="B90" i="57"/>
  <c r="B89" i="57"/>
  <c r="B88" i="57"/>
  <c r="B87" i="57"/>
  <c r="B86" i="57"/>
  <c r="B85" i="57"/>
  <c r="B84" i="57"/>
  <c r="B83" i="57"/>
  <c r="B82" i="57"/>
  <c r="B81" i="57"/>
  <c r="B80" i="57"/>
  <c r="B79" i="57"/>
  <c r="B78" i="57"/>
  <c r="B77" i="57"/>
  <c r="B76" i="57"/>
  <c r="B75" i="57"/>
  <c r="B74" i="57"/>
  <c r="B73" i="57"/>
  <c r="B72" i="57"/>
  <c r="B71" i="57"/>
  <c r="B70" i="57"/>
  <c r="B69" i="57"/>
  <c r="B68" i="57"/>
  <c r="B67" i="57"/>
  <c r="B66" i="57"/>
  <c r="B65" i="57"/>
  <c r="B64" i="57"/>
  <c r="B63" i="57"/>
  <c r="B62" i="57"/>
  <c r="B61" i="57"/>
  <c r="B60" i="57"/>
  <c r="B59" i="57"/>
  <c r="B58" i="57"/>
  <c r="B57" i="57"/>
  <c r="B56" i="57"/>
  <c r="B55" i="57"/>
  <c r="B54" i="57"/>
  <c r="B53" i="57"/>
  <c r="B52" i="57"/>
  <c r="B51" i="57"/>
  <c r="B50" i="57"/>
  <c r="B49" i="57"/>
  <c r="B48" i="57"/>
  <c r="B47" i="57"/>
  <c r="B46" i="57"/>
  <c r="B45" i="57"/>
  <c r="B44" i="57"/>
  <c r="B43" i="57"/>
  <c r="B42" i="57"/>
  <c r="B41" i="57"/>
  <c r="B40" i="57"/>
  <c r="B39" i="57"/>
  <c r="B38" i="57"/>
  <c r="B37" i="57"/>
  <c r="B36" i="57"/>
  <c r="B35" i="57"/>
  <c r="B34" i="57"/>
  <c r="B33" i="57"/>
  <c r="B32" i="57"/>
  <c r="B31" i="57"/>
  <c r="B30" i="57"/>
  <c r="B29" i="57"/>
  <c r="B28" i="57"/>
  <c r="B27" i="57"/>
  <c r="B26" i="57"/>
  <c r="B25" i="57"/>
  <c r="B24" i="57"/>
  <c r="B23" i="57"/>
  <c r="B22" i="57"/>
  <c r="B21" i="57"/>
  <c r="B20" i="57"/>
  <c r="B19" i="57"/>
  <c r="B18" i="57"/>
  <c r="B17" i="57"/>
  <c r="B16" i="57"/>
  <c r="B15" i="57"/>
  <c r="B14" i="57"/>
  <c r="B13" i="57"/>
  <c r="B12" i="57"/>
  <c r="B11" i="57"/>
  <c r="B10" i="57"/>
  <c r="B9" i="57"/>
  <c r="B8" i="57"/>
  <c r="B7" i="57"/>
  <c r="B6" i="57"/>
  <c r="B5" i="57"/>
  <c r="C162" i="56"/>
  <c r="B162" i="56"/>
  <c r="C161" i="56"/>
  <c r="B161" i="56"/>
  <c r="C160" i="56"/>
  <c r="B160" i="56"/>
  <c r="C159" i="56"/>
  <c r="B159" i="56"/>
  <c r="C158" i="56"/>
  <c r="B158" i="56"/>
  <c r="C157" i="56"/>
  <c r="B157" i="56"/>
  <c r="C156" i="56"/>
  <c r="B156" i="56"/>
  <c r="C155" i="56"/>
  <c r="B155" i="56"/>
  <c r="C154" i="56"/>
  <c r="B154" i="56"/>
  <c r="C153" i="56"/>
  <c r="B153" i="56"/>
  <c r="C152" i="56"/>
  <c r="B152" i="56"/>
  <c r="C151" i="56"/>
  <c r="B151" i="56"/>
  <c r="C150" i="56"/>
  <c r="B150" i="56"/>
  <c r="C149" i="56"/>
  <c r="B149" i="56"/>
  <c r="C148" i="56"/>
  <c r="B148" i="56"/>
  <c r="C147" i="56"/>
  <c r="B147" i="56"/>
  <c r="C146" i="56"/>
  <c r="B146" i="56"/>
  <c r="C145" i="56"/>
  <c r="B145" i="56"/>
  <c r="C144" i="56"/>
  <c r="B144" i="56"/>
  <c r="C143" i="56"/>
  <c r="B143" i="56"/>
  <c r="C142" i="56"/>
  <c r="B142" i="56"/>
  <c r="C141" i="56"/>
  <c r="B141" i="56"/>
  <c r="C140" i="56"/>
  <c r="B140" i="56"/>
  <c r="C139" i="56"/>
  <c r="B139" i="56"/>
  <c r="C138" i="56"/>
  <c r="B138" i="56"/>
  <c r="C137" i="56"/>
  <c r="B137" i="56"/>
  <c r="C136" i="56"/>
  <c r="B136" i="56"/>
  <c r="C135" i="56"/>
  <c r="B135" i="56"/>
  <c r="C134" i="56"/>
  <c r="B134" i="56"/>
  <c r="C133" i="56"/>
  <c r="B133" i="56"/>
  <c r="C132" i="56"/>
  <c r="B132" i="56"/>
  <c r="C131" i="56"/>
  <c r="B131" i="56"/>
  <c r="C130" i="56"/>
  <c r="B130" i="56"/>
  <c r="C129" i="56"/>
  <c r="B129" i="56"/>
  <c r="C128" i="56"/>
  <c r="B128" i="56"/>
  <c r="C127" i="56"/>
  <c r="B127" i="56"/>
  <c r="C126" i="56"/>
  <c r="B126" i="56"/>
  <c r="C125" i="56"/>
  <c r="B125" i="56"/>
  <c r="C124" i="56"/>
  <c r="B124" i="56"/>
  <c r="C123" i="56"/>
  <c r="B123" i="56"/>
  <c r="C122" i="56"/>
  <c r="B122" i="56"/>
  <c r="C121" i="56"/>
  <c r="B121" i="56"/>
  <c r="C120" i="56"/>
  <c r="B120" i="56"/>
  <c r="C119" i="56"/>
  <c r="B119" i="56"/>
  <c r="C118" i="56"/>
  <c r="B118" i="56"/>
  <c r="C117" i="56"/>
  <c r="B117" i="56"/>
  <c r="C116" i="56"/>
  <c r="B116" i="56"/>
  <c r="C115" i="56"/>
  <c r="B115" i="56"/>
  <c r="C114" i="56"/>
  <c r="B114" i="56"/>
  <c r="C113" i="56"/>
  <c r="B113" i="56"/>
  <c r="C112" i="56"/>
  <c r="B112" i="56"/>
  <c r="C111" i="56"/>
  <c r="B111" i="56"/>
  <c r="C110" i="56"/>
  <c r="B110" i="56"/>
  <c r="C109" i="56"/>
  <c r="B109" i="56"/>
  <c r="C108" i="56"/>
  <c r="B108" i="56"/>
  <c r="C107" i="56"/>
  <c r="B107" i="56"/>
  <c r="C106" i="56"/>
  <c r="B106" i="56"/>
  <c r="C105" i="56"/>
  <c r="B105" i="56"/>
  <c r="C104" i="56"/>
  <c r="B104" i="56"/>
  <c r="C103" i="56"/>
  <c r="B103" i="56"/>
  <c r="C102" i="56"/>
  <c r="B102" i="56"/>
  <c r="C101" i="56"/>
  <c r="B101" i="56"/>
  <c r="C100" i="56"/>
  <c r="B100" i="56"/>
  <c r="C99" i="56"/>
  <c r="B99" i="56"/>
  <c r="C98" i="56"/>
  <c r="B98" i="56"/>
  <c r="C97" i="56"/>
  <c r="B97" i="56"/>
  <c r="C96" i="56"/>
  <c r="B96" i="56"/>
  <c r="C95" i="56"/>
  <c r="B95" i="56"/>
  <c r="C94" i="56"/>
  <c r="B94" i="56"/>
  <c r="C93" i="56"/>
  <c r="B93" i="56"/>
  <c r="C92" i="56"/>
  <c r="B92" i="56"/>
  <c r="C91" i="56"/>
  <c r="B91" i="56"/>
  <c r="C90" i="56"/>
  <c r="B90" i="56"/>
  <c r="C89" i="56"/>
  <c r="B89" i="56"/>
  <c r="C88" i="56"/>
  <c r="B88" i="56"/>
  <c r="C87" i="56"/>
  <c r="B87" i="56"/>
  <c r="C86" i="56"/>
  <c r="B86" i="56"/>
  <c r="C85" i="56"/>
  <c r="B85" i="56"/>
  <c r="C84" i="56"/>
  <c r="B84" i="56"/>
  <c r="C83" i="56"/>
  <c r="B83" i="56"/>
  <c r="C82" i="56"/>
  <c r="B82" i="56"/>
  <c r="C81" i="56"/>
  <c r="B81" i="56"/>
  <c r="C80" i="56"/>
  <c r="B80" i="56"/>
  <c r="C79" i="56"/>
  <c r="B79" i="56"/>
  <c r="C78" i="56"/>
  <c r="B78" i="56"/>
  <c r="C77" i="56"/>
  <c r="B77" i="56"/>
  <c r="C76" i="56"/>
  <c r="B76" i="56"/>
  <c r="C75" i="56"/>
  <c r="B75" i="56"/>
  <c r="C74" i="56"/>
  <c r="B74" i="56"/>
  <c r="C73" i="56"/>
  <c r="B73" i="56"/>
  <c r="C72" i="56"/>
  <c r="B72" i="56"/>
  <c r="C71" i="56"/>
  <c r="B71" i="56"/>
  <c r="C70" i="56"/>
  <c r="B70" i="56"/>
  <c r="C69" i="56"/>
  <c r="B69" i="56"/>
  <c r="C68" i="56"/>
  <c r="B68" i="56"/>
  <c r="C67" i="56"/>
  <c r="B67" i="56"/>
  <c r="C66" i="56"/>
  <c r="B66" i="56"/>
  <c r="C65" i="56"/>
  <c r="B65" i="56"/>
  <c r="C64" i="56"/>
  <c r="B64" i="56"/>
  <c r="C63" i="56"/>
  <c r="B63" i="56"/>
  <c r="C62" i="56"/>
  <c r="B62" i="56"/>
  <c r="C61" i="56"/>
  <c r="B61" i="56"/>
  <c r="C60" i="56"/>
  <c r="B60" i="56"/>
  <c r="C59" i="56"/>
  <c r="B59" i="56"/>
  <c r="C58" i="56"/>
  <c r="B58" i="56"/>
  <c r="C57" i="56"/>
  <c r="B57" i="56"/>
  <c r="C56" i="56"/>
  <c r="B56" i="56"/>
  <c r="C55" i="56"/>
  <c r="B55" i="56"/>
  <c r="C54" i="56"/>
  <c r="B54" i="56"/>
  <c r="C53" i="56"/>
  <c r="B53" i="56"/>
  <c r="C52" i="56"/>
  <c r="B52" i="56"/>
  <c r="C51" i="56"/>
  <c r="B51" i="56"/>
  <c r="C50" i="56"/>
  <c r="B50" i="56"/>
  <c r="C49" i="56"/>
  <c r="B49" i="56"/>
  <c r="C48" i="56"/>
  <c r="B48" i="56"/>
  <c r="C47" i="56"/>
  <c r="B47" i="56"/>
  <c r="C46" i="56"/>
  <c r="B46" i="56"/>
  <c r="C45" i="56"/>
  <c r="B45" i="56"/>
  <c r="C44" i="56"/>
  <c r="B44" i="56"/>
  <c r="C43" i="56"/>
  <c r="B43" i="56"/>
  <c r="C42" i="56"/>
  <c r="B42" i="56"/>
  <c r="C41" i="56"/>
  <c r="B41" i="56"/>
  <c r="C40" i="56"/>
  <c r="B40" i="56"/>
  <c r="C39" i="56"/>
  <c r="B39" i="56"/>
  <c r="C38" i="56"/>
  <c r="B38" i="56"/>
  <c r="C37" i="56"/>
  <c r="B37" i="56"/>
  <c r="C36" i="56"/>
  <c r="B36" i="56"/>
  <c r="C35" i="56"/>
  <c r="B35" i="56"/>
  <c r="C34" i="56"/>
  <c r="B34" i="56"/>
  <c r="C33" i="56"/>
  <c r="B33" i="56"/>
  <c r="C32" i="56"/>
  <c r="B32" i="56"/>
  <c r="C31" i="56"/>
  <c r="B31" i="56"/>
  <c r="C30" i="56"/>
  <c r="B30" i="56"/>
  <c r="C29" i="56"/>
  <c r="B29" i="56"/>
  <c r="C28" i="56"/>
  <c r="B28" i="56"/>
  <c r="C27" i="56"/>
  <c r="B27" i="56"/>
  <c r="C26" i="56"/>
  <c r="B26" i="56"/>
  <c r="C25" i="56"/>
  <c r="B25" i="56"/>
  <c r="C24" i="56"/>
  <c r="B24" i="56"/>
  <c r="C23" i="56"/>
  <c r="B23" i="56"/>
  <c r="C22" i="56"/>
  <c r="B22" i="56"/>
  <c r="C21" i="56"/>
  <c r="B21" i="56"/>
  <c r="C20" i="56"/>
  <c r="B20" i="56"/>
  <c r="C19" i="56"/>
  <c r="B19" i="56"/>
  <c r="C18" i="56"/>
  <c r="B18" i="56"/>
  <c r="C17" i="56"/>
  <c r="B17" i="56"/>
  <c r="C16" i="56"/>
  <c r="B16" i="56"/>
  <c r="C15" i="56"/>
  <c r="B15" i="56"/>
  <c r="C14" i="56"/>
  <c r="B14" i="56"/>
  <c r="C13" i="56"/>
  <c r="B13" i="56"/>
  <c r="C12" i="56"/>
  <c r="B12" i="56"/>
  <c r="C11" i="56"/>
  <c r="B11" i="56"/>
  <c r="C10" i="56"/>
  <c r="B10" i="56"/>
  <c r="C9" i="56"/>
  <c r="B9" i="56"/>
  <c r="C8" i="56"/>
  <c r="B8" i="56"/>
  <c r="C7" i="56"/>
  <c r="B7" i="56"/>
  <c r="C6" i="56"/>
  <c r="B6" i="56"/>
  <c r="C5" i="56"/>
  <c r="B5" i="56"/>
  <c r="B5" i="5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6" i="24"/>
  <c r="C7" i="24"/>
  <c r="C8" i="24"/>
  <c r="C9" i="24"/>
  <c r="C10" i="24"/>
  <c r="C11" i="24"/>
  <c r="C12" i="24"/>
  <c r="C13" i="24"/>
  <c r="C14" i="24"/>
  <c r="C15" i="24"/>
  <c r="C16" i="24"/>
  <c r="C17" i="24"/>
  <c r="C18" i="24"/>
  <c r="C19" i="24"/>
  <c r="C20" i="24"/>
  <c r="C21" i="24"/>
  <c r="C22" i="24"/>
  <c r="C23" i="24"/>
  <c r="C5" i="24"/>
  <c r="A2" i="4" l="1"/>
  <c r="B13" i="1" l="1"/>
  <c r="B9" i="1"/>
  <c r="A127" i="12" l="1"/>
  <c r="A91" i="12"/>
  <c r="A79" i="12"/>
  <c r="A67" i="12"/>
  <c r="A29" i="12"/>
  <c r="A2" i="12"/>
  <c r="A2" i="74" l="1"/>
  <c r="A2" i="71"/>
  <c r="A2" i="70"/>
  <c r="A2" i="69"/>
  <c r="A2" i="67"/>
  <c r="A2" i="66"/>
  <c r="A2" i="7"/>
  <c r="A2" i="64"/>
  <c r="A2" i="61"/>
  <c r="A2" i="60"/>
  <c r="A2" i="59"/>
  <c r="A2" i="57"/>
  <c r="A2" i="56"/>
  <c r="A2" i="24"/>
  <c r="A98" i="8"/>
  <c r="A94" i="8"/>
  <c r="A71" i="8"/>
  <c r="A67" i="8"/>
  <c r="A62" i="8"/>
  <c r="A58" i="8"/>
  <c r="A53" i="8"/>
  <c r="A49" i="8"/>
  <c r="A35" i="8"/>
  <c r="A31" i="8"/>
  <c r="A26" i="8"/>
  <c r="A22" i="8"/>
  <c r="O77" i="8"/>
  <c r="N77" i="8"/>
  <c r="M77" i="8"/>
  <c r="L77" i="8"/>
  <c r="K77" i="8"/>
  <c r="J77" i="8"/>
  <c r="I77" i="8"/>
  <c r="H77" i="8"/>
  <c r="A8" i="8"/>
  <c r="A4" i="8"/>
  <c r="A2" i="44" l="1"/>
  <c r="A2" i="41"/>
  <c r="A2" i="40"/>
  <c r="A2" i="39"/>
  <c r="A2" i="37"/>
  <c r="A2" i="36"/>
  <c r="A2" i="5"/>
  <c r="A2" i="34"/>
  <c r="A2" i="31"/>
  <c r="A2" i="30"/>
  <c r="A2" i="29"/>
  <c r="A2" i="27"/>
  <c r="A2" i="26"/>
  <c r="A2" i="2"/>
  <c r="I9" i="15" l="1"/>
  <c r="H9" i="15"/>
  <c r="G9" i="15"/>
  <c r="F9" i="15"/>
  <c r="E9" i="15"/>
  <c r="D9" i="15"/>
  <c r="C9" i="15"/>
  <c r="E12" i="15" l="1"/>
  <c r="D12" i="15"/>
  <c r="C12" i="15"/>
  <c r="I14" i="15" l="1"/>
  <c r="H14" i="15"/>
  <c r="B2" i="15" l="1"/>
  <c r="A2" i="14" l="1"/>
  <c r="A2" i="13"/>
  <c r="G10" i="15" l="1"/>
  <c r="I10" i="15" l="1"/>
  <c r="H10" i="15"/>
  <c r="B11" i="1"/>
  <c r="H17" i="15" l="1"/>
  <c r="R9" i="15"/>
  <c r="S9" i="15"/>
  <c r="T9" i="15"/>
  <c r="Q9" i="15"/>
  <c r="N9" i="15"/>
  <c r="O9" i="15"/>
  <c r="P9" i="15"/>
  <c r="M9" i="15"/>
  <c r="O5" i="8" l="1"/>
  <c r="I5" i="8"/>
  <c r="J5" i="8"/>
  <c r="K5" i="8"/>
  <c r="L5" i="8"/>
  <c r="M5" i="8"/>
  <c r="N5" i="8"/>
  <c r="H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<sst xmlns="http://schemas.openxmlformats.org/spreadsheetml/2006/main" count="22573" uniqueCount="9507">
  <si>
    <t>Company and Licence name, charging year, effective from, status</t>
  </si>
  <si>
    <t>Company and Licence name</t>
  </si>
  <si>
    <t>Year</t>
  </si>
  <si>
    <t>Effective From</t>
  </si>
  <si>
    <t>Status</t>
  </si>
  <si>
    <t>Southern Electric Power Distribution plc</t>
  </si>
  <si>
    <t>2024/25</t>
  </si>
  <si>
    <t>1 April 2024</t>
  </si>
  <si>
    <t>Final</t>
  </si>
  <si>
    <t>List of data tables in this workbook</t>
  </si>
  <si>
    <t>Worksheet</t>
  </si>
  <si>
    <t>Information</t>
  </si>
  <si>
    <t>Annex 1 LV, HV and Unmetered Supplies charges</t>
  </si>
  <si>
    <t>Annex 1 contains the charges to LV and HV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</si>
  <si>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</si>
  <si>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</si>
  <si>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</si>
  <si>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</si>
  <si>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</si>
  <si>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</si>
  <si>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</si>
  <si>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</si>
  <si>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</si>
  <si>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</si>
  <si>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</si>
  <si>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</si>
  <si>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</si>
  <si>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</si>
  <si>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</si>
  <si>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</si>
  <si>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</si>
  <si>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Annex 2 and Annex 6 - Import/Export unique identifier columns removed.</t>
  </si>
  <si>
    <t>Version: 0.3 - 01/04/24</t>
  </si>
  <si>
    <t xml:space="preserve">Charge Calculator - This worksheet is not functional due to the multiple distribution service areas included in this workbook.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</si>
  <si>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</si>
  <si>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</si>
  <si>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</si>
  <si>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</si>
  <si>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</si>
  <si>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</si>
  <si>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</si>
  <si>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</si>
  <si>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</si>
  <si>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</si>
  <si>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</si>
  <si>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</si>
  <si>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</si>
  <si>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</si>
  <si>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</si>
  <si>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</si>
  <si>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</si>
  <si>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</si>
  <si>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</si>
  <si>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</si>
  <si>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</si>
  <si>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</si>
  <si>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</si>
  <si>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</si>
  <si>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</si>
  <si>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</si>
  <si>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</si>
  <si>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</si>
  <si>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</si>
  <si>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</si>
  <si>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</si>
  <si>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</si>
  <si>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</si>
  <si>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</si>
  <si>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</si>
  <si>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167, 201-202, 258, 269, 301-302, 495, AA0</t>
  </si>
  <si>
    <t>0, 1, 2</t>
  </si>
  <si>
    <t>Domestic Aggregated (Related MPAN)</t>
  </si>
  <si>
    <t>2</t>
  </si>
  <si>
    <t>Non-Domestic Aggregated or CT No Residual</t>
  </si>
  <si>
    <t>A10, A15, A20, A30, A35, A40, A45, A65, A70, A75, A85, A90, R75, AA1</t>
  </si>
  <si>
    <t>0, 3, 4, 5-8</t>
  </si>
  <si>
    <t>Non-Domestic Aggregated or CT Band 1</t>
  </si>
  <si>
    <t>A11, A16, A21, A31, A36, A41, A46, A66, A71, A76, A86, A91, R76, AA2</t>
  </si>
  <si>
    <t>Non-Domestic Aggregated or CT Band 2</t>
  </si>
  <si>
    <t>A12, A17, A22, A32, A37, A42, A47, A67, A72, A77, A87, A92, R77, AA3</t>
  </si>
  <si>
    <t>Non-Domestic Aggregated or CT Band 3</t>
  </si>
  <si>
    <t>A13, A18, A23, A33, A38, A43, A48, A68, A73, A78, A88, A93, R78, AA4</t>
  </si>
  <si>
    <t>Non-Domestic Aggregated or CT Band 4</t>
  </si>
  <si>
    <t>A14, A19, A24, A34, A39, A44, A49, A69, A74, A79, A89, A94, R79, AA5</t>
  </si>
  <si>
    <t>Non-Domestic Aggregated (related MPAN)</t>
  </si>
  <si>
    <t>4</t>
  </si>
  <si>
    <t>LV Site Specific No Residual</t>
  </si>
  <si>
    <t>A05, A50, A60</t>
  </si>
  <si>
    <t>LV Site Specific Band 1</t>
  </si>
  <si>
    <t>A06, A51, A61</t>
  </si>
  <si>
    <t>LV Site Specific Band 2</t>
  </si>
  <si>
    <t>A07, A52, A62</t>
  </si>
  <si>
    <t>LV Site Specific Band 3</t>
  </si>
  <si>
    <t>A08, A53, A63</t>
  </si>
  <si>
    <t>LV Site Specific Band 4</t>
  </si>
  <si>
    <t>A09, A54, A64</t>
  </si>
  <si>
    <t>LV Sub Site Specific No Residual</t>
  </si>
  <si>
    <t>A95</t>
  </si>
  <si>
    <t>LV Sub Site Specific Band 1</t>
  </si>
  <si>
    <t>A96</t>
  </si>
  <si>
    <t>LV Sub Site Specific Band 2</t>
  </si>
  <si>
    <t>A97</t>
  </si>
  <si>
    <t>LV Sub Site Specific Band 3</t>
  </si>
  <si>
    <t>A98</t>
  </si>
  <si>
    <t>LV Sub Site Specific Band 4</t>
  </si>
  <si>
    <t>A99</t>
  </si>
  <si>
    <t>HV Site Specific No Residual</t>
  </si>
  <si>
    <t>A25, A55, A80</t>
  </si>
  <si>
    <t>HV Site Specific Band 1</t>
  </si>
  <si>
    <t>A26, A56, A81</t>
  </si>
  <si>
    <t>HV Site Specific Band 2</t>
  </si>
  <si>
    <t>A27, A57, A82</t>
  </si>
  <si>
    <t>HV Site Specific Band 3</t>
  </si>
  <si>
    <t>A28, A58, A83</t>
  </si>
  <si>
    <t>HV Site Specific Band 4</t>
  </si>
  <si>
    <t>A29, A59, A84</t>
  </si>
  <si>
    <t>Unmetered Supplies</t>
  </si>
  <si>
    <t>207, 275-278,  530-534, A00</t>
  </si>
  <si>
    <t>0, 1 or 8</t>
  </si>
  <si>
    <t>LV Generation Aggregated</t>
  </si>
  <si>
    <t>961, A01</t>
  </si>
  <si>
    <t>0 or 8</t>
  </si>
  <si>
    <t>LV Sub Generation Aggregated</t>
  </si>
  <si>
    <t>LV Generation Site Specific</t>
  </si>
  <si>
    <t>9, 307, A02</t>
  </si>
  <si>
    <t>LV Generation Site Specific no RP charge</t>
  </si>
  <si>
    <t>13-14, A03</t>
  </si>
  <si>
    <t>LV Sub Generation Site Specific</t>
  </si>
  <si>
    <t>10-11</t>
  </si>
  <si>
    <t>LV Sub Generation Site Specific no RP charge</t>
  </si>
  <si>
    <t>75-76</t>
  </si>
  <si>
    <t>HV Generation Site Specific</t>
  </si>
  <si>
    <t>12, 308</t>
  </si>
  <si>
    <t>HV Generation Site Specific no RP charge</t>
  </si>
  <si>
    <t>77-78</t>
  </si>
  <si>
    <t xml:space="preserve">Monday to Friday </t>
  </si>
  <si>
    <t>16:00 to 19:00</t>
  </si>
  <si>
    <t>07:30 to 16:00
19:00 to 21:00</t>
  </si>
  <si>
    <t>00:00 to 07:30
21:00 to 24:00</t>
  </si>
  <si>
    <t>Monday to Friday Nov to Feb</t>
  </si>
  <si>
    <t>Weekends</t>
  </si>
  <si>
    <t>00:00 to 24:00</t>
  </si>
  <si>
    <t>Monday to Friday Mar to Oct</t>
  </si>
  <si>
    <t>07:30 to 21:00</t>
  </si>
  <si>
    <t>All the above times are in UK Clock time</t>
  </si>
  <si>
    <t>169, 279-280, 311-312, 461-462, 497, BA0</t>
  </si>
  <si>
    <t>B05, B10, B15, B35, B40, B45, B55, B60, B70, B75, B80, B85, BA1</t>
  </si>
  <si>
    <t>B06, B11, B16, B36, B41, B46, B56, B61, B71, B76, B81, B86, BA2</t>
  </si>
  <si>
    <t>B07, B12, B17, B37, B42, B47, B57, B62, B72, B77, B82, B87, BA3</t>
  </si>
  <si>
    <t>B08, B13, B18, B38, B43, B48, B58, B63, B73, B78, B83, B88, BA4</t>
  </si>
  <si>
    <t>B09, B14, B19, B39, B44, B49, B59, B64, B74, B79, B84, B89, BA5</t>
  </si>
  <si>
    <t>B20, B30</t>
  </si>
  <si>
    <t>B21, B31</t>
  </si>
  <si>
    <t>B22, B32</t>
  </si>
  <si>
    <t>B23, B33</t>
  </si>
  <si>
    <t>B24, B34</t>
  </si>
  <si>
    <t>B65</t>
  </si>
  <si>
    <t>B66</t>
  </si>
  <si>
    <t>B67</t>
  </si>
  <si>
    <t>B68</t>
  </si>
  <si>
    <t>B69</t>
  </si>
  <si>
    <t>B25, B50</t>
  </si>
  <si>
    <t>B26, B51</t>
  </si>
  <si>
    <t>B27, B52</t>
  </si>
  <si>
    <t>B28, B53</t>
  </si>
  <si>
    <t>B29, B54</t>
  </si>
  <si>
    <t>286-289, 535-539, B00</t>
  </si>
  <si>
    <t>965, B01</t>
  </si>
  <si>
    <t>15, 317, 512, B02</t>
  </si>
  <si>
    <t>19-20, 513, B03</t>
  </si>
  <si>
    <t>16-17</t>
  </si>
  <si>
    <t>89, 132</t>
  </si>
  <si>
    <t>18, 318</t>
  </si>
  <si>
    <t>137, 158</t>
  </si>
  <si>
    <t>11:00 - 14:00
16:00 - 19:00</t>
  </si>
  <si>
    <t>07:00 - 11:00
14:00 - 16:00
19:00 - 23:00</t>
  </si>
  <si>
    <t>Monday to Friday 
(Including Bank Holidays)
June to August Inclusive</t>
  </si>
  <si>
    <t>11:00 - 14:00</t>
  </si>
  <si>
    <t>07:00 - 11:00
14:00 - 23:00</t>
  </si>
  <si>
    <t>Monday to Friday 
(Including Bank Holidays)
March, April, May and September, October</t>
  </si>
  <si>
    <t>Saturday and Sunday
All year</t>
  </si>
  <si>
    <t>171, 191-192, 221-222, 321-322, 417-418, 506, 508, CA0</t>
  </si>
  <si>
    <t>C05, C10, C20, C30, C35, C40, C50, C60, C65, C70, C80, C85, C90, C95, R20, R25, R30, R35, CA1</t>
  </si>
  <si>
    <t>C06, C11, C21, C31, C36, C41, C51, C61, C66, C71, C81, C86, C91, C96, R21, R26, R31, R36, CA2</t>
  </si>
  <si>
    <t>C07, C12, C22, C32, C37, C42, C52, C62, C67, C72, C82, C87, C92, C97, R22, R27, R32, R37, CA3</t>
  </si>
  <si>
    <t>C08, C13, C23, C33, C38, C43, C53, C63, C68, C73, C83, C88, C93, C98, R23, R28, R33, R38, CA4</t>
  </si>
  <si>
    <t>C09, C14, C24, C34, C39, C44, C54, C64, C69, C74, C84, C89, C94, C99, R24, R29, R34, R39, CA5</t>
  </si>
  <si>
    <t>C15, C25, C55, R00</t>
  </si>
  <si>
    <t>C16, C26, C56, R01</t>
  </si>
  <si>
    <t>C17, C27, C57, R02</t>
  </si>
  <si>
    <t>C18, C28, C58, R03</t>
  </si>
  <si>
    <t>C19, C29, C59, R04</t>
  </si>
  <si>
    <t>R10, R15</t>
  </si>
  <si>
    <t>R11, R16</t>
  </si>
  <si>
    <t>R12, R17</t>
  </si>
  <si>
    <t>R13, R18</t>
  </si>
  <si>
    <t>R14, R19</t>
  </si>
  <si>
    <t>C45, C75, R05</t>
  </si>
  <si>
    <t>C46, C76, R06</t>
  </si>
  <si>
    <t>C47, C77, R07</t>
  </si>
  <si>
    <t>C48, C78, R08</t>
  </si>
  <si>
    <t>C49, C79, R09</t>
  </si>
  <si>
    <t>227, 424-427, 540-544, C02</t>
  </si>
  <si>
    <t>967, C03</t>
  </si>
  <si>
    <t>21, 327, C04, R80</t>
  </si>
  <si>
    <t>25-26, 228, 230, R81</t>
  </si>
  <si>
    <t>22-23</t>
  </si>
  <si>
    <t>159, 208, 216-217</t>
  </si>
  <si>
    <t>24, 328, C00</t>
  </si>
  <si>
    <t>214-215, 218-219</t>
  </si>
  <si>
    <t>16.30 - 19.30</t>
  </si>
  <si>
    <t>08.00 - 16.30
19.30 - 22.30</t>
  </si>
  <si>
    <t>00.00 - 08.00
22.30 - 00.00</t>
  </si>
  <si>
    <t>08.00 - 22.30</t>
  </si>
  <si>
    <t>16.00 - 20.00</t>
  </si>
  <si>
    <t>00.00 - 16.00
20.00 - 00.00</t>
  </si>
  <si>
    <t>00:00 - 16:00
20:00 - 00:00</t>
  </si>
  <si>
    <t>173, 331-332, DA0</t>
  </si>
  <si>
    <t>D45, D15, D20, D25, D35, DA1</t>
  </si>
  <si>
    <t>D46, D16, D21, D26, D36, DA2</t>
  </si>
  <si>
    <t>D47, D17, D22, D27, D37, DA3</t>
  </si>
  <si>
    <t>D48, D18, D23, D28, D38, DA4</t>
  </si>
  <si>
    <t>D49, D19, D24, D29, D39, DA5</t>
  </si>
  <si>
    <t>D10</t>
  </si>
  <si>
    <t>D11</t>
  </si>
  <si>
    <t>D12</t>
  </si>
  <si>
    <t>D13</t>
  </si>
  <si>
    <t>D14</t>
  </si>
  <si>
    <t>D40</t>
  </si>
  <si>
    <t>D41</t>
  </si>
  <si>
    <t>D42</t>
  </si>
  <si>
    <t>D43</t>
  </si>
  <si>
    <t>D44</t>
  </si>
  <si>
    <t>D05, D30</t>
  </si>
  <si>
    <t>D06, D31</t>
  </si>
  <si>
    <t>D07, D32</t>
  </si>
  <si>
    <t>D08, D33</t>
  </si>
  <si>
    <t>D09, D34</t>
  </si>
  <si>
    <t>545-549, D00</t>
  </si>
  <si>
    <t>969, D01</t>
  </si>
  <si>
    <t>27, 337, D02</t>
  </si>
  <si>
    <t>31-32, D03</t>
  </si>
  <si>
    <t>28-29</t>
  </si>
  <si>
    <t>231-232</t>
  </si>
  <si>
    <t>30, 338</t>
  </si>
  <si>
    <t>233-234</t>
  </si>
  <si>
    <t>175, 341-342, EA0</t>
  </si>
  <si>
    <t>E10, E15, E20, E30, E40, EA1</t>
  </si>
  <si>
    <t>E11, E16, E21, E31, E41, EA2</t>
  </si>
  <si>
    <t>E12, E17, E22, E32, E42, EA3</t>
  </si>
  <si>
    <t>E13, E18, E23, E33, E43, EA4</t>
  </si>
  <si>
    <t>E14, E19, E24, E34, E44, EA5</t>
  </si>
  <si>
    <t>E05</t>
  </si>
  <si>
    <t>E06</t>
  </si>
  <si>
    <t>E07</t>
  </si>
  <si>
    <t>E08</t>
  </si>
  <si>
    <t>E09</t>
  </si>
  <si>
    <t>E35</t>
  </si>
  <si>
    <t>E36</t>
  </si>
  <si>
    <t>E37</t>
  </si>
  <si>
    <t>E38</t>
  </si>
  <si>
    <t>E39</t>
  </si>
  <si>
    <t>E25</t>
  </si>
  <si>
    <t>E26</t>
  </si>
  <si>
    <t>E27</t>
  </si>
  <si>
    <t>E28</t>
  </si>
  <si>
    <t>E29</t>
  </si>
  <si>
    <t>550-554, E00</t>
  </si>
  <si>
    <t>973, E01</t>
  </si>
  <si>
    <t>33, 347, E02</t>
  </si>
  <si>
    <t>37-38, E03</t>
  </si>
  <si>
    <t>34-35</t>
  </si>
  <si>
    <t>235, 237</t>
  </si>
  <si>
    <t>36, 348</t>
  </si>
  <si>
    <t>238-239</t>
  </si>
  <si>
    <t>16:00 to 19:30</t>
  </si>
  <si>
    <t>08:00 to 16:00
19:30 to 22:00</t>
  </si>
  <si>
    <t>00:00 to 08:00
22:00 to 24:00</t>
  </si>
  <si>
    <t>Monday to Friday 
(Including Bank Holidays)
April to October Inclusive and March</t>
  </si>
  <si>
    <t>08:00 to 22:00</t>
  </si>
  <si>
    <t>177, 179, 251-252, 351-352, 428-429, 514, 751-752, FA3, SA0</t>
  </si>
  <si>
    <t>F05, F15, F20, F25, F35, F45, F50, F55, F65, F70, F75, F80, F85, R40, S05, S15, S20, S25, S35, FA4, SA1</t>
  </si>
  <si>
    <t>F06, F16, F21, F26, F36, F46, F51, F56, F66, F71, F76, F81, F86, R41, S06, S16, S21, S26, S36, FA5, SA2</t>
  </si>
  <si>
    <t>F07, F17, F22, F27, F37, F47, F52, F57, F67, F72, F77, F82, F87, R42, S07, S17, S22, S27, S37, FA6, SA3</t>
  </si>
  <si>
    <t>F08, F18, F23, F28, F38, F48, F53, F58, F68, F73, F78, F83, F88, R43, S08, S18, S23, S28, S38, FA7, SA4</t>
  </si>
  <si>
    <t>F09, F19, F24, F29, F39, F49, F54, F59, F69, F74, F79, F84, F89, R44, S09, S19, S24, S29, S39, FA8, SA5</t>
  </si>
  <si>
    <t>F10, F40, F90, S10</t>
  </si>
  <si>
    <t>F11, F41, F91, S11</t>
  </si>
  <si>
    <t>F12, F42, F92, S12</t>
  </si>
  <si>
    <t>F13, F43, F93, S13</t>
  </si>
  <si>
    <t>F14, F44, F94, S14</t>
  </si>
  <si>
    <t>S00</t>
  </si>
  <si>
    <t>S01</t>
  </si>
  <si>
    <t>S02</t>
  </si>
  <si>
    <t>S03</t>
  </si>
  <si>
    <t>S04</t>
  </si>
  <si>
    <t>F30, F60, F95, S30</t>
  </si>
  <si>
    <t>F31, F61, F96, S31</t>
  </si>
  <si>
    <t>F32, F62, F97, S32</t>
  </si>
  <si>
    <t>F33, F63, F98, S33</t>
  </si>
  <si>
    <t>F34, F64, F99, S34</t>
  </si>
  <si>
    <t>257, 435-438, 555-559, 760-764, F00</t>
  </si>
  <si>
    <t>0, 1, 8</t>
  </si>
  <si>
    <t>975, 990, F01</t>
  </si>
  <si>
    <t>39, 357, F02, FA1</t>
  </si>
  <si>
    <t>43-44, 244-245, F03, FA2</t>
  </si>
  <si>
    <t>40-41</t>
  </si>
  <si>
    <t>240-241</t>
  </si>
  <si>
    <t>42, 358, 757-758, F04</t>
  </si>
  <si>
    <t>242-243, 246-247</t>
  </si>
  <si>
    <t>09:00 to 16:00
19:00 to 20:30</t>
  </si>
  <si>
    <t>00.00 - 09.00
20.30 - 24.00</t>
  </si>
  <si>
    <t>09.00 - 20.30</t>
  </si>
  <si>
    <t>00.00 - 16.00
19.00 - 24.00</t>
  </si>
  <si>
    <t>09:00 - 16.00
19.00 - 20.30</t>
  </si>
  <si>
    <t>181, 261-262, 361-362, 480-481, 516, GA2</t>
  </si>
  <si>
    <t>GA0, G10, G15, G20, G35, G40, G45, G55, G65, G70, G75, G90, GA3</t>
  </si>
  <si>
    <t>GA1, G11, G16, G21, G36, G41, G46, G56, G66, G71, G76, G91, GA4</t>
  </si>
  <si>
    <t>G02, G12, G17, G22, G37, G42, G47, G57, G67, G72, G77, G92, GA5</t>
  </si>
  <si>
    <t>G03, G13, G18, G23, G38, G43, G48, G58, G68, G73, G78, G93, GA6</t>
  </si>
  <si>
    <t>G04, G14, G19, G24, G39, G44, G49, G59, G69, G74, G79, G94, GA7</t>
  </si>
  <si>
    <t>G05, G30, G80</t>
  </si>
  <si>
    <t>G06, G31, G81</t>
  </si>
  <si>
    <t>G07, G32, G82</t>
  </si>
  <si>
    <t>G08, G33, G83</t>
  </si>
  <si>
    <t>G09, G34, G84</t>
  </si>
  <si>
    <t>G60, G95</t>
  </si>
  <si>
    <t>G61, G96</t>
  </si>
  <si>
    <t>G62, G97</t>
  </si>
  <si>
    <t>G63, G98</t>
  </si>
  <si>
    <t>G64, G99</t>
  </si>
  <si>
    <t>G25, G50, G85</t>
  </si>
  <si>
    <t>G26, G51, G86</t>
  </si>
  <si>
    <t>G27, G52, G87</t>
  </si>
  <si>
    <t>G28, G53, G88</t>
  </si>
  <si>
    <t>G29, G54, G89</t>
  </si>
  <si>
    <t>267-268, 487-490, 560-564</t>
  </si>
  <si>
    <t>977, G01</t>
  </si>
  <si>
    <t>45, 367, R82</t>
  </si>
  <si>
    <t>49-50, R83</t>
  </si>
  <si>
    <t>46-47</t>
  </si>
  <si>
    <t>248-249</t>
  </si>
  <si>
    <t>48, 368</t>
  </si>
  <si>
    <t>339, 406</t>
  </si>
  <si>
    <t>183, 371-372, 471-472, JA0</t>
  </si>
  <si>
    <t>J10, J15, J20, J30, J40, J45, J50, JA1</t>
  </si>
  <si>
    <t>J11, J16, J21, J31, J41, J46, J51, JA2</t>
  </si>
  <si>
    <t>J12, J17, J22, J32, J42, J47, J52, JA3</t>
  </si>
  <si>
    <t>J13, J18, J23, J33, J43, J48, J53, JA4</t>
  </si>
  <si>
    <t>J14, J19, J24, J34, J44, J49, J54, JA5</t>
  </si>
  <si>
    <t>J05</t>
  </si>
  <si>
    <t>J06</t>
  </si>
  <si>
    <t>J07</t>
  </si>
  <si>
    <t>J08</t>
  </si>
  <si>
    <t>J09</t>
  </si>
  <si>
    <t>J35</t>
  </si>
  <si>
    <t>J36</t>
  </si>
  <si>
    <t>J37</t>
  </si>
  <si>
    <t>J38</t>
  </si>
  <si>
    <t>J39</t>
  </si>
  <si>
    <t>J25</t>
  </si>
  <si>
    <t>J26</t>
  </si>
  <si>
    <t>J27</t>
  </si>
  <si>
    <t>J28</t>
  </si>
  <si>
    <t>J29</t>
  </si>
  <si>
    <t>565-569, J00</t>
  </si>
  <si>
    <t>979, J01</t>
  </si>
  <si>
    <t>51, 377, J02</t>
  </si>
  <si>
    <t>55-56, J03</t>
  </si>
  <si>
    <t>52-53</t>
  </si>
  <si>
    <t>408, 413</t>
  </si>
  <si>
    <t>54, 378</t>
  </si>
  <si>
    <t>510-511</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</si>
  <si>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</si>
  <si>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</si>
  <si>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</si>
  <si>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</si>
  <si>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</si>
  <si>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</si>
  <si>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</si>
  <si>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</si>
  <si>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</si>
  <si>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81-82, 91-92, 98-99, 185, 291-292, 518, K04, KA0</t>
  </si>
  <si>
    <t>K10, K30, K35, K40, K50, K60, K65, K70, K80, K90, K95, R45, R50, KA1</t>
  </si>
  <si>
    <t>K11, K31, K36, K41, K51, K61, K66, K71, K81, K91, K96, R46, R51, KA2</t>
  </si>
  <si>
    <t>K12, K32, K37, K42, K52, K62, K67, K72, K82, K92, K97, R47, R52, KA3</t>
  </si>
  <si>
    <t>K13, K33, K38, K43, K53, K63, K68, K73, K83, K93, K98, R48, R53, KA4</t>
  </si>
  <si>
    <t>K14, K34, K39, K44, K54, K64, K69, K74, K84, K94, K99, R49, R54, KA5</t>
  </si>
  <si>
    <t>K15, K25, K55</t>
  </si>
  <si>
    <t>K16, K26, K56</t>
  </si>
  <si>
    <t>K17, K27, K57</t>
  </si>
  <si>
    <t>K18, K28, K58</t>
  </si>
  <si>
    <t>K19, K29, K59</t>
  </si>
  <si>
    <t>K85</t>
  </si>
  <si>
    <t>K86</t>
  </si>
  <si>
    <t>K87</t>
  </si>
  <si>
    <t>K88</t>
  </si>
  <si>
    <t>K89</t>
  </si>
  <si>
    <t>K20, K45, K75</t>
  </si>
  <si>
    <t>K21, K46, K76</t>
  </si>
  <si>
    <t>K22, K47, K77</t>
  </si>
  <si>
    <t>K23, K48, K78</t>
  </si>
  <si>
    <t>K24, K49, K79</t>
  </si>
  <si>
    <t>88, 97, 197-199, 570-574, K06</t>
  </si>
  <si>
    <t>982, K07</t>
  </si>
  <si>
    <t>57, 297, K08</t>
  </si>
  <si>
    <t>61-62, K09</t>
  </si>
  <si>
    <t>58-59</t>
  </si>
  <si>
    <t>K00-K01</t>
  </si>
  <si>
    <t>60, 298</t>
  </si>
  <si>
    <t>K02-K03</t>
  </si>
  <si>
    <t>17.00 - 19.00</t>
  </si>
  <si>
    <t>07:30 to 17:00
19:00 to 21:30</t>
  </si>
  <si>
    <t>00:00 to 07:30
21:30 to 24:00</t>
  </si>
  <si>
    <t>Monday to Friday Nov to Feb (excluding 22nd Dec to 4th Jan inclusive)</t>
  </si>
  <si>
    <t>17:00 to 19:00</t>
  </si>
  <si>
    <t>16:30 to 19:30</t>
  </si>
  <si>
    <t>00:00 to 16:30
19:30 to 24:00</t>
  </si>
  <si>
    <t>Monday to Friday Mar to Oct (plus 22nd Dec to 4th Jan inclusive)</t>
  </si>
  <si>
    <t>07:30 to 21:30</t>
  </si>
  <si>
    <t>187, 381-382, L08, LA0</t>
  </si>
  <si>
    <t>1, 2 or 0</t>
  </si>
  <si>
    <t>L10, L15, L20, L30, L45, L50, L55, R55, LA1</t>
  </si>
  <si>
    <t>3 to 8 or 0</t>
  </si>
  <si>
    <t>L11, L16, L21, L31, L46, L51, L56, R56, LA2</t>
  </si>
  <si>
    <t>L12, L17, L22, L32, L47, L52, L57, R57, LA3</t>
  </si>
  <si>
    <t>L13, L18, L23, L33, L48, L53, L58, R58, LA4</t>
  </si>
  <si>
    <t>L14, L19, L24, L34, L49, L54, L59, R59, LA5</t>
  </si>
  <si>
    <t>L60, R60</t>
  </si>
  <si>
    <t>L61, R61</t>
  </si>
  <si>
    <t>L62, R62</t>
  </si>
  <si>
    <t>L63, R63</t>
  </si>
  <si>
    <t>L64, R64</t>
  </si>
  <si>
    <t>L35</t>
  </si>
  <si>
    <t>L36</t>
  </si>
  <si>
    <t>L37</t>
  </si>
  <si>
    <t>L38</t>
  </si>
  <si>
    <t>L39</t>
  </si>
  <si>
    <t>L25, L40</t>
  </si>
  <si>
    <t>L26, L41</t>
  </si>
  <si>
    <t>L27, L42</t>
  </si>
  <si>
    <t>L28, L43</t>
  </si>
  <si>
    <t>L29, L44</t>
  </si>
  <si>
    <t>575-579, L04</t>
  </si>
  <si>
    <t>985, L05</t>
  </si>
  <si>
    <t>63, 387, L06</t>
  </si>
  <si>
    <t>67-68, L07</t>
  </si>
  <si>
    <t>64-65</t>
  </si>
  <si>
    <t>L00-L01</t>
  </si>
  <si>
    <t>66, 388</t>
  </si>
  <si>
    <t>L02-L03</t>
  </si>
  <si>
    <t>189, 391-392, 491-492, 522, MA0</t>
  </si>
  <si>
    <t>M10, M15, M20, M30, M35, M45, M50, M55, R70, MA1</t>
  </si>
  <si>
    <t>M11, M16, M21, M31, M36, M46, M51, M56, R71, MA2</t>
  </si>
  <si>
    <t>M12, M17, M22, M32, M37, M47, M52, M57, R72, MA3</t>
  </si>
  <si>
    <t>M13, M18, M23, M33, M38, M48, M53, M58, R73, MA4</t>
  </si>
  <si>
    <t>M14, M19, M24, M34, M39, M49, M54, M59, R74, MA5</t>
  </si>
  <si>
    <t>M60, R65</t>
  </si>
  <si>
    <t>M61, R66</t>
  </si>
  <si>
    <t>M62, R67</t>
  </si>
  <si>
    <t>M63, R68</t>
  </si>
  <si>
    <t>M64, R69</t>
  </si>
  <si>
    <t>M40</t>
  </si>
  <si>
    <t>M41</t>
  </si>
  <si>
    <t>M42</t>
  </si>
  <si>
    <t>M43</t>
  </si>
  <si>
    <t>M44</t>
  </si>
  <si>
    <t>M25</t>
  </si>
  <si>
    <t>M26</t>
  </si>
  <si>
    <t>M27</t>
  </si>
  <si>
    <t>M28</t>
  </si>
  <si>
    <t>M29</t>
  </si>
  <si>
    <t>580-584, M05</t>
  </si>
  <si>
    <t>987, M06</t>
  </si>
  <si>
    <t>69, 397, M07</t>
  </si>
  <si>
    <t>73-74, M08</t>
  </si>
  <si>
    <t>70-71</t>
  </si>
  <si>
    <t>M00-M01</t>
  </si>
  <si>
    <t>72, 398</t>
  </si>
  <si>
    <t>M02-M03</t>
  </si>
  <si>
    <t>Note: The list of MPANs / MSIDs provided may be incomplete; the DNO reserves the right to apply the listed charges to any other MPANs / MSIDs associated with the site.</t>
  </si>
  <si>
    <t>Time Periods for EHV Properties</t>
  </si>
  <si>
    <t>Super Red Time Band</t>
  </si>
  <si>
    <t>Import LLFC</t>
  </si>
  <si>
    <t>Import MPANs/MSIDs</t>
  </si>
  <si>
    <t>Export LLFC</t>
  </si>
  <si>
    <t>Export MPANs/MSIDs</t>
  </si>
  <si>
    <t>Tariff</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</si>
  <si>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</si>
  <si>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</si>
  <si>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</si>
  <si>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</si>
  <si>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</si>
  <si>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</si>
  <si>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</si>
  <si>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</si>
  <si>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</si>
  <si>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2000055139428, 2000055139330, 2000055139349, 2000055139358, 2000055139385, 2000055139455, 2000055139394, 2000055139464, 2000055139400, 2000055139473, 2000055139419, 2000055139482</t>
  </si>
  <si>
    <t>2000054395187, 2000054395178, 2000054395201, 2000054395196</t>
  </si>
  <si>
    <t>2000055139367, 2000055139437</t>
  </si>
  <si>
    <t>2000055139376, 2000055139446</t>
  </si>
  <si>
    <t>16:30 - 19:30</t>
  </si>
  <si>
    <t>1600 - 1930</t>
  </si>
  <si>
    <t>2000055132478, 2000055132487</t>
  </si>
  <si>
    <t>2000055540650, 2000055540660</t>
  </si>
  <si>
    <t>Monday to Friday Nov to Feb 
(excluding 22nd Dec to 4th Jan inclusive)</t>
  </si>
  <si>
    <t>17:00 - 19:30</t>
  </si>
  <si>
    <t>17:00 - 19:00</t>
  </si>
  <si>
    <t>Note: as Site Specific Tariffs under LLFCs 590, 593 and 594 of _A area share the same LDSO boundary, the Host DNO's residual band 4 charges were apportioned between these sites rather than applied individually to each End User.  The residual charging band descriptions shown above reflect the maximum import capacity of each End User.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</si>
  <si>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</si>
  <si>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Import
Unique Identifier</t>
  </si>
  <si>
    <t>LLFC</t>
  </si>
  <si>
    <t>Name</t>
  </si>
  <si>
    <t>Export
Unique Identifier</t>
  </si>
  <si>
    <t>Supercustomer preserved charges/additional LLFCs</t>
  </si>
  <si>
    <t>Notes:</t>
  </si>
  <si>
    <t>[Add DNO specific notes relevant to charges]</t>
  </si>
  <si>
    <t>Site Specific preserved charges/additional LLFCs</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</si>
  <si>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</si>
  <si>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</si>
  <si>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</si>
  <si>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All times are UK clock-time.</t>
  </si>
  <si>
    <t>[Add DNO specific notes]</t>
  </si>
  <si>
    <t>Unique billing identifier</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</si>
  <si>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</si>
  <si>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</si>
  <si>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</si>
  <si>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</si>
  <si>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</si>
  <si>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</si>
  <si>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</si>
  <si>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</si>
  <si>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</si>
  <si>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</si>
  <si>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</si>
  <si>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</si>
  <si>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</si>
  <si>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</si>
  <si>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</si>
  <si>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</si>
  <si>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or CT with Residual</t>
  </si>
  <si>
    <t>LDNO HV: Domestic Aggregated (Related MPAN)</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</si>
  <si>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</si>
  <si>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</si>
  <si>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</si>
  <si>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</si>
  <si>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</si>
  <si>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</si>
  <si>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</si>
  <si>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</si>
  <si>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</si>
  <si>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</si>
  <si>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</si>
  <si>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</si>
  <si>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</si>
  <si>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</si>
  <si>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</si>
  <si>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</si>
  <si>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</si>
  <si>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</si>
  <si>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</si>
  <si>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</si>
  <si>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</si>
  <si>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</si>
  <si>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</si>
  <si>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</si>
  <si>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</si>
  <si>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</si>
  <si>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</si>
  <si>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</si>
  <si>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</si>
  <si>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</si>
  <si>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</si>
  <si>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</si>
  <si>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</si>
  <si>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</si>
  <si>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</si>
  <si>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</si>
  <si>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</si>
  <si>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</si>
  <si>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</si>
  <si>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</si>
  <si>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</si>
  <si>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</si>
  <si>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</si>
  <si>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</si>
  <si>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</si>
  <si>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</si>
  <si>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</si>
  <si>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</si>
  <si>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</si>
  <si>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</si>
  <si>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</si>
  <si>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</si>
  <si>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</si>
  <si>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</si>
  <si>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</si>
  <si>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</si>
  <si>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</si>
  <si>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</si>
  <si>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</si>
  <si>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</si>
  <si>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</si>
  <si>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</si>
  <si>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</si>
  <si>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</si>
  <si>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</si>
  <si>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</si>
  <si>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</si>
  <si>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</si>
  <si>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</si>
  <si>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</si>
  <si>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</si>
  <si>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</si>
  <si>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</si>
  <si>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</si>
  <si>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</si>
  <si>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</si>
  <si>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</si>
  <si>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</si>
  <si>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</si>
  <si>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</si>
  <si>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</si>
  <si>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</si>
  <si>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</si>
  <si>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</si>
  <si>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</si>
  <si>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</si>
  <si>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</si>
  <si>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</si>
  <si>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</si>
  <si>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</si>
  <si>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</si>
  <si>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</si>
  <si>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</si>
  <si>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</si>
  <si>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</si>
  <si>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</si>
  <si>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</si>
  <si>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</si>
  <si>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</si>
  <si>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</si>
  <si>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</si>
  <si>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</si>
  <si>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</si>
  <si>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</si>
  <si>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</si>
  <si>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</si>
  <si>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</si>
  <si>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</si>
  <si>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</si>
  <si>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</si>
  <si>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</si>
  <si>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</si>
  <si>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</si>
  <si>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</si>
  <si>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</si>
  <si>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</si>
  <si>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</si>
  <si>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</si>
  <si>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</si>
  <si>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</si>
  <si>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</si>
  <si>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</si>
  <si>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</si>
  <si>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</si>
  <si>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</si>
  <si>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</si>
  <si>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</si>
  <si>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</si>
  <si>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</si>
  <si>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</si>
  <si>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</si>
  <si>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</si>
  <si>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</si>
  <si>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</si>
  <si>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</si>
  <si>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</si>
  <si>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</si>
  <si>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</si>
  <si>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</si>
  <si>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</si>
  <si>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</si>
  <si>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</si>
  <si>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</si>
  <si>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</si>
  <si>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</si>
  <si>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</si>
  <si>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</si>
  <si>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</si>
  <si>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</si>
  <si>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</si>
  <si>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</si>
  <si>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</si>
  <si>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</si>
  <si>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</si>
  <si>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</si>
  <si>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</si>
  <si>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</si>
  <si>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</si>
  <si>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</si>
  <si>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</si>
  <si>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</si>
  <si>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</si>
  <si>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</si>
  <si>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</si>
  <si>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</si>
  <si>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</si>
  <si>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</si>
  <si>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</si>
  <si>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</si>
  <si>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</si>
  <si>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</si>
  <si>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</si>
  <si>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Monday to Friday 
Nov to Feb</t>
  </si>
  <si>
    <t>Monday to Friday 
Mar to Oct</t>
  </si>
  <si>
    <t>Monday to Friday 
(Including Bank Holidays)
March to May, &amp; September to October, Inclusive</t>
  </si>
  <si>
    <t>0, 8</t>
  </si>
  <si>
    <t>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</si>
  <si>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</si>
  <si>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</si>
  <si>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</si>
  <si>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</si>
  <si>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</si>
  <si>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</si>
  <si>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Weekday Peak</t>
  </si>
  <si>
    <t>Summer Weekday Peak</t>
  </si>
  <si>
    <t>Winter Weekday</t>
  </si>
  <si>
    <t>Other</t>
  </si>
  <si>
    <t>Night</t>
  </si>
  <si>
    <t>Monday to Friday 
November to February</t>
  </si>
  <si>
    <t>16:00 - 20:00</t>
  </si>
  <si>
    <t>07:00 - 16:00</t>
  </si>
  <si>
    <t>Monday to Friday
June to August</t>
  </si>
  <si>
    <t>07:00 - 20:00</t>
  </si>
  <si>
    <t>Monday to Friday
March</t>
  </si>
  <si>
    <t>All Year</t>
  </si>
  <si>
    <t>All Other Times</t>
  </si>
  <si>
    <t>00:00 - 07:00</t>
  </si>
  <si>
    <t>Generic demand and generation LLFs</t>
  </si>
  <si>
    <t>Metered voltage, respective periods and associated LLFCs</t>
  </si>
  <si>
    <t>Metered voltage</t>
  </si>
  <si>
    <t>Associated LLFC</t>
  </si>
  <si>
    <t>Low-voltage network</t>
  </si>
  <si>
    <t>167, 201-202, 207, 258, 269, 275-278, 301-302, 495, 530-534, A00, A05-A24, A30-A54, A60-A79, A85-A94, R75-R79, AA0-AA5 / 9, 13, 14, 307, 961, A01, A02, A03</t>
  </si>
  <si>
    <t>Low-voltage substation</t>
  </si>
  <si>
    <t>A95-A99/ 10, 11, 75, 76</t>
  </si>
  <si>
    <t>High-voltage network</t>
  </si>
  <si>
    <t>A25-A29, A55-A59, A80-A84 / 12, 77, 78, 308</t>
  </si>
  <si>
    <t>High-voltage substation</t>
  </si>
  <si>
    <t>590, 591, 593, 594</t>
  </si>
  <si>
    <t>33kV generic</t>
  </si>
  <si>
    <t>132kV generic</t>
  </si>
  <si>
    <t>EHV site specific LLFs</t>
  </si>
  <si>
    <t>Demand</t>
  </si>
  <si>
    <t>Site</t>
  </si>
  <si>
    <t>Generation</t>
  </si>
  <si>
    <t>07:30 – 00:30</t>
  </si>
  <si>
    <t>00:30 – 07:30</t>
  </si>
  <si>
    <t>16:00 – 19:00</t>
  </si>
  <si>
    <t>07:30 – 16:00
19:00 – 20:00</t>
  </si>
  <si>
    <t>20:00 – 00:30</t>
  </si>
  <si>
    <t>169, 279-280, 286-289, 311-312, 461-462, 497, 535-539, B00, B05-B24, B30-B49, B55-B59, B70-B89, BA0-BA5 / 15, 19, 20, 317, 512, 513, 965, B01, B02, B03</t>
  </si>
  <si>
    <t>B61-B69 / 16, 17, 89, 132</t>
  </si>
  <si>
    <t>B25-B29, B50-B54 / 18, 137, 158, 318</t>
  </si>
  <si>
    <t>EHV 132kV/EHV</t>
  </si>
  <si>
    <t>EHV 132kV/HV</t>
  </si>
  <si>
    <t>171, 191, 192, 221, 222, 227, 321, 322, 417, 418, 424-427, 506, 508, 540-544, C02, C05-C44, C50-C74, C80-C99, R00-R04, R20-R39, CA0-CA5 / 21, 25, 26, 228, 230, 327, 967, C03, C04, R80, R81</t>
  </si>
  <si>
    <t>R10-R19 / 22, 23, 159, 208, 216, 217</t>
  </si>
  <si>
    <t>C45-C49, C75-C79, R05-R09 / 24, 214, 215, 218, 219, 328, C00</t>
  </si>
  <si>
    <t>Monday to Friday 
March to October</t>
  </si>
  <si>
    <t>07:30 – 23:30</t>
  </si>
  <si>
    <t>23:30 – 07:30</t>
  </si>
  <si>
    <t>20:00 – 23:30</t>
  </si>
  <si>
    <t>173, 331, 332, 545-549, D00, D10-D29, D45-D49, DA0-DA5 / 27, 31, 32, 337, 969, D01, D02, D03</t>
  </si>
  <si>
    <t>D35-D44  / 28, 29, 231, 232</t>
  </si>
  <si>
    <t>D05-D09, D30-D34 / 30, 233, 234, 338</t>
  </si>
  <si>
    <t>33kV generic Import</t>
  </si>
  <si>
    <t>33kV generic export</t>
  </si>
  <si>
    <t>132kV generic Import</t>
  </si>
  <si>
    <t>132kV generic Export</t>
  </si>
  <si>
    <t>175, 341, 342, 550-554, E00, E05-E24, E40-E44, EA0-EA5 / 33, 37, 38, 347, 973, E01, E02, E03</t>
  </si>
  <si>
    <t>E30-E39 / 34, 35, 235, 237</t>
  </si>
  <si>
    <t>E25-E29 / 36, 238, 239, 348</t>
  </si>
  <si>
    <t>Monday – Friday  (Apr-Oct)</t>
  </si>
  <si>
    <t> </t>
  </si>
  <si>
    <t>00:00 – 00:30
07:30 – 24:00</t>
  </si>
  <si>
    <t>Monday – Friday  (Nov)</t>
  </si>
  <si>
    <t>07:30 – 20:00</t>
  </si>
  <si>
    <t>00:00 – 00:30
20:00 – 24:00</t>
  </si>
  <si>
    <t xml:space="preserve">Monday – Friday  (Dec – Feb) </t>
  </si>
  <si>
    <t>16:30 – 18:30</t>
  </si>
  <si>
    <t>07:30 – 16:30
18:30 – 20:00</t>
  </si>
  <si>
    <t>Monday – Friday  (Mar)</t>
  </si>
  <si>
    <t>177, 251, 252, 257, 351, 352, 428, 429, 435-438, 514, 555-559, F00, F10-F29, F40-F59, F65-F69, F75-F94, R40-R44, S05-S09, FA3-FA8  / 39, 43, 44, 357, 975, F01, F02, F03, FA1-FA2</t>
  </si>
  <si>
    <t>F70-F74, S00-S04 / 40, 41, 240, 241</t>
  </si>
  <si>
    <t>F30-F34, F60-F64,  F95-F99 / 42, 242, 243, 358, F04</t>
  </si>
  <si>
    <t>179, 751, 752, 760-764, F05-F09, S10-S29, S35-S39, SA0-SA5 / 244, 245, 990</t>
  </si>
  <si>
    <t>S30-S34 / 246, 247, 757, 758</t>
  </si>
  <si>
    <t>Monday to Friday
March to October</t>
  </si>
  <si>
    <t>07:00 - 00:00</t>
  </si>
  <si>
    <t>Monday to Friday
November to February</t>
  </si>
  <si>
    <t>07:00 – 16:00
19:00 – 00:00</t>
  </si>
  <si>
    <t>181, 261, 262, 267, 268, 361, 362, 480, 481, 487-490, 516, 560-564, G02-G24, G30-G49, G65-G84, G90-G94, GA0-GA7 / 45, 49, 50, 367, 977, G01, R82, R83</t>
  </si>
  <si>
    <t>G55-G64, G95-G99 / 46, 47, 248, 249</t>
  </si>
  <si>
    <t>G25-G29, G50-G54, G85-G89 / 48, 339, 368, 406</t>
  </si>
  <si>
    <t>EHV 132/33kV</t>
  </si>
  <si>
    <t>183, 371, 372, 471, 472, 565-569, J00, J05-J24, J30-J34, J40-J54, JA0-JA5 / 51, 55, 56, 377, 979, J01, J02, J03</t>
  </si>
  <si>
    <t>J35-J39 / 52, 53, 408, 413</t>
  </si>
  <si>
    <t>J25-J29 / 54, 378, 510, 511</t>
  </si>
  <si>
    <t>00:00 - 00:30
07:30 - 24:00</t>
  </si>
  <si>
    <t>00:30 - 07:30</t>
  </si>
  <si>
    <t>07:30 – 16:00</t>
  </si>
  <si>
    <t>00:00 - 00:30
19:00 - 24:00</t>
  </si>
  <si>
    <t>81-82, 88, 91-92, 97-99, 185, 197-199, 291-292, 518, 570-574, K04, K06, K10-K19, K25-K44, K50-K74, K90-K99, R45-R54, KA0-KA5 / 57, 61, 62, 297, 982, K07, K08, K09</t>
  </si>
  <si>
    <t>K80-K89 / 58, 59, K00, K01</t>
  </si>
  <si>
    <t>K20-K24, K45-K49, K75-K79 / 60, 298, K02, K03</t>
  </si>
  <si>
    <t>06:30 - 23:30</t>
  </si>
  <si>
    <t>00:00 - 06:30
23:30 - 24:00</t>
  </si>
  <si>
    <t>06:30 - 16:00</t>
  </si>
  <si>
    <t>19:00 - 23:30</t>
  </si>
  <si>
    <t>187, 381, 382, 575-579, L04, L08, L10-L24, L45-L64, R55-R64, LA0-LA5 / 63, 67, 68, 387, 985, L05, L06, L07</t>
  </si>
  <si>
    <t>L30-L39 / 64, 65, L00, L01</t>
  </si>
  <si>
    <t>L25-L29, L40-L44 / 66, 388, L02, L03</t>
  </si>
  <si>
    <t>Monday – Friday
(Apr – Oct)</t>
  </si>
  <si>
    <t>07:00 – 24:00</t>
  </si>
  <si>
    <t>00:00 – 07:00</t>
  </si>
  <si>
    <t>Monday – Friday
(Nov – Feb)</t>
  </si>
  <si>
    <t>07:00 – 16:00
19:00 – 20:00</t>
  </si>
  <si>
    <t>20:00 – 24:00</t>
  </si>
  <si>
    <t>Monday – Friday
(Mar)</t>
  </si>
  <si>
    <t>Saturday and Sunday (All Year)</t>
  </si>
  <si>
    <t>189, 389, 391, 392, 491, 492, 522, 580-584, M05, M10-M24, M30-34, M45-M64, R65-R74, MA0-MA5 / 69, 73, 74, 397, 987, M06, M07, M08</t>
  </si>
  <si>
    <t>M35-M44 / 70, 71, M00, M01</t>
  </si>
  <si>
    <t>M25-M29 / 72, 398, M02, M03</t>
  </si>
  <si>
    <t>Annex 6 - Charges for New or Amended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</si>
  <si>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</si>
  <si>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</si>
  <si>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</si>
  <si>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</si>
  <si>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</si>
  <si>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</si>
  <si>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</si>
  <si>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</si>
  <si>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</si>
  <si>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</si>
  <si>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</si>
  <si>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</si>
  <si>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</si>
  <si>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Excess Supplier of Last Resort 
Fixed charge adder**
p/MPAN/day</t>
  </si>
  <si>
    <t>Eligible Bad Debt
Fixed charge adder***
p/MPAN/day</t>
  </si>
  <si>
    <t>Node/Zone ID</t>
  </si>
  <si>
    <t>Geographical name</t>
  </si>
  <si>
    <t>Local charge 1
£/kVA</t>
  </si>
  <si>
    <t>Remote charge 1
£/kVA</t>
  </si>
  <si>
    <t>ABBE31</t>
  </si>
  <si>
    <t>Abberton Grid 33kV</t>
  </si>
  <si>
    <t>ABBO51</t>
  </si>
  <si>
    <t>Abbots Central Primary</t>
  </si>
  <si>
    <t>ABCS31</t>
  </si>
  <si>
    <t>EPN 0005</t>
  </si>
  <si>
    <t>ABCS32</t>
  </si>
  <si>
    <t>ACRO51</t>
  </si>
  <si>
    <t>Acrows Primary</t>
  </si>
  <si>
    <t>ACSF31</t>
  </si>
  <si>
    <t>EPN 0156</t>
  </si>
  <si>
    <t>ADEB51</t>
  </si>
  <si>
    <t>Addenbrookes Primary</t>
  </si>
  <si>
    <t>ADEL51</t>
  </si>
  <si>
    <t>Adelaide St Primary</t>
  </si>
  <si>
    <t>ADPT31</t>
  </si>
  <si>
    <t>EPN 0203</t>
  </si>
  <si>
    <t>ADPT51</t>
  </si>
  <si>
    <t>AISF31</t>
  </si>
  <si>
    <t>EPN 0164</t>
  </si>
  <si>
    <t>ALDA51</t>
  </si>
  <si>
    <t>Arla Dairies Primary 11kV</t>
  </si>
  <si>
    <t>ALDR51</t>
  </si>
  <si>
    <t>Aldreth Primary</t>
  </si>
  <si>
    <t>ALDR52</t>
  </si>
  <si>
    <t>ALPI51</t>
  </si>
  <si>
    <t>Alpington Primary</t>
  </si>
  <si>
    <t>ALRE51</t>
  </si>
  <si>
    <t>Alresford Primary 11kV</t>
  </si>
  <si>
    <t>ALWE51</t>
  </si>
  <si>
    <t>Alconbury Weald Primary</t>
  </si>
  <si>
    <t>AMEP51</t>
  </si>
  <si>
    <t>Amersham Primary</t>
  </si>
  <si>
    <t>AMEP52</t>
  </si>
  <si>
    <t>AMPT51</t>
  </si>
  <si>
    <t>Ampthill Primary</t>
  </si>
  <si>
    <t>ARAG51</t>
  </si>
  <si>
    <t>EPN 0045</t>
  </si>
  <si>
    <t>ARBY31</t>
  </si>
  <si>
    <t>Arbury Grid</t>
  </si>
  <si>
    <t>ARBY51</t>
  </si>
  <si>
    <t>ARDL31</t>
  </si>
  <si>
    <t>EPN 0194</t>
  </si>
  <si>
    <t>ARDR31</t>
  </si>
  <si>
    <t>EPN 0246</t>
  </si>
  <si>
    <t>ASHR51</t>
  </si>
  <si>
    <t>EPN 0123</t>
  </si>
  <si>
    <t>ASPA31</t>
  </si>
  <si>
    <t>EPN 0180</t>
  </si>
  <si>
    <t>ASPB31</t>
  </si>
  <si>
    <t>EPN 0181</t>
  </si>
  <si>
    <t>ATTL51</t>
  </si>
  <si>
    <t>Attleborough Primary</t>
  </si>
  <si>
    <t>AUCA31</t>
  </si>
  <si>
    <t>Austin Canons Grid</t>
  </si>
  <si>
    <t>AUCP51</t>
  </si>
  <si>
    <t>Austin Canons Primary</t>
  </si>
  <si>
    <t>AUST51</t>
  </si>
  <si>
    <t>Austin Street Primary</t>
  </si>
  <si>
    <t>AVEN31</t>
  </si>
  <si>
    <t>EPN 0149</t>
  </si>
  <si>
    <t>AWRE51</t>
  </si>
  <si>
    <t>EPN 0073</t>
  </si>
  <si>
    <t>AYLS51</t>
  </si>
  <si>
    <t>Aylsham Primary</t>
  </si>
  <si>
    <t>BARC51</t>
  </si>
  <si>
    <t>Barclay Way Primary</t>
  </si>
  <si>
    <t>BARE51</t>
  </si>
  <si>
    <t>Barnwell Primary</t>
  </si>
  <si>
    <t>BARR51</t>
  </si>
  <si>
    <t>Barrow Primary</t>
  </si>
  <si>
    <t>BART51</t>
  </si>
  <si>
    <t>Barton Primary</t>
  </si>
  <si>
    <t>BASB31</t>
  </si>
  <si>
    <t>EPN 0135</t>
  </si>
  <si>
    <t>BASG31</t>
  </si>
  <si>
    <t>Basildon Grid</t>
  </si>
  <si>
    <t>BASL51</t>
  </si>
  <si>
    <t>Basildon Local Primary</t>
  </si>
  <si>
    <t>BASS51</t>
  </si>
  <si>
    <t>BAST51</t>
  </si>
  <si>
    <t>Barrack St Primary</t>
  </si>
  <si>
    <t>BATA51</t>
  </si>
  <si>
    <t>Bata Primary</t>
  </si>
  <si>
    <t>BAYF31</t>
  </si>
  <si>
    <t>EPN 0035</t>
  </si>
  <si>
    <t>BCAM51</t>
  </si>
  <si>
    <t>Bury Primary</t>
  </si>
  <si>
    <t>BDEP51</t>
  </si>
  <si>
    <t>Braintree Depot Primary</t>
  </si>
  <si>
    <t>BDEP52</t>
  </si>
  <si>
    <t>BECC51</t>
  </si>
  <si>
    <t>Beccles Primary</t>
  </si>
  <si>
    <t>BECH51</t>
  </si>
  <si>
    <t>Berechurch Primary</t>
  </si>
  <si>
    <t>BECO51</t>
  </si>
  <si>
    <t>Becontree Primary</t>
  </si>
  <si>
    <t>BEEP51</t>
  </si>
  <si>
    <t>Bee Primary</t>
  </si>
  <si>
    <t>BEIG51</t>
  </si>
  <si>
    <t>Beighton Primary</t>
  </si>
  <si>
    <t>BELL51</t>
  </si>
  <si>
    <t>Bellhouse Ln Primary</t>
  </si>
  <si>
    <t>BENH51</t>
  </si>
  <si>
    <t>Benhall Primary</t>
  </si>
  <si>
    <t>BENT51</t>
  </si>
  <si>
    <t>Bentwaters Primary</t>
  </si>
  <si>
    <t>BERE51</t>
  </si>
  <si>
    <t>Beresford Av Primary</t>
  </si>
  <si>
    <t>BERK51</t>
  </si>
  <si>
    <t>Berkhamsted Primary 11kV</t>
  </si>
  <si>
    <t>BERR71</t>
  </si>
  <si>
    <t>EPN 0043</t>
  </si>
  <si>
    <t>BERR72</t>
  </si>
  <si>
    <t>BEVF31</t>
  </si>
  <si>
    <t>Braintree Ev Forecourt</t>
  </si>
  <si>
    <t>BHAM51</t>
  </si>
  <si>
    <t>Barsham Primary</t>
  </si>
  <si>
    <t>BHSF31</t>
  </si>
  <si>
    <t>EPN 0134</t>
  </si>
  <si>
    <t>BICK51</t>
  </si>
  <si>
    <t>Braiswick Primary</t>
  </si>
  <si>
    <t>BIGG51</t>
  </si>
  <si>
    <t>Biggleswade Primary</t>
  </si>
  <si>
    <t>BIGG52</t>
  </si>
  <si>
    <t>BIGL31</t>
  </si>
  <si>
    <t>EPN 0127</t>
  </si>
  <si>
    <t>BILL51</t>
  </si>
  <si>
    <t>Billericay East Primary</t>
  </si>
  <si>
    <t>BISH31</t>
  </si>
  <si>
    <t>Bishops Stortford Grid</t>
  </si>
  <si>
    <t>BITU71</t>
  </si>
  <si>
    <t>EPN 0091</t>
  </si>
  <si>
    <t>BLAC51</t>
  </si>
  <si>
    <t>EPN 0076</t>
  </si>
  <si>
    <t>BLAC52</t>
  </si>
  <si>
    <t>BLCH31</t>
  </si>
  <si>
    <t>Belchamp Grid 33kV</t>
  </si>
  <si>
    <t>BLCH32</t>
  </si>
  <si>
    <t>BLCH51</t>
  </si>
  <si>
    <t>Belchamp Grid</t>
  </si>
  <si>
    <t>BLCU52</t>
  </si>
  <si>
    <t>BLCU53</t>
  </si>
  <si>
    <t>BLPV31</t>
  </si>
  <si>
    <t>EPN 0141</t>
  </si>
  <si>
    <t>BLUE31</t>
  </si>
  <si>
    <t>EPN 0130</t>
  </si>
  <si>
    <t>BNFS31</t>
  </si>
  <si>
    <t>EPN 0170</t>
  </si>
  <si>
    <t>BOAR31</t>
  </si>
  <si>
    <t>EPN 0140</t>
  </si>
  <si>
    <t>BOIS51</t>
  </si>
  <si>
    <t>Bois Ln Primary</t>
  </si>
  <si>
    <t>BOUN51</t>
  </si>
  <si>
    <t>Boundary Park Primary</t>
  </si>
  <si>
    <t>BOUR51</t>
  </si>
  <si>
    <t>Bourn Primary</t>
  </si>
  <si>
    <t>BOXT51</t>
  </si>
  <si>
    <t>Boxted Primary</t>
  </si>
  <si>
    <t>BOXT52</t>
  </si>
  <si>
    <t>BRAD51</t>
  </si>
  <si>
    <t>Bradwell Primary</t>
  </si>
  <si>
    <t>BRAI31</t>
  </si>
  <si>
    <t>Braintree</t>
  </si>
  <si>
    <t>BRAM12</t>
  </si>
  <si>
    <t>Bramford Grid 132kV</t>
  </si>
  <si>
    <t>BRAN51</t>
  </si>
  <si>
    <t>Brandon Primary</t>
  </si>
  <si>
    <t>BRBA81</t>
  </si>
  <si>
    <t>EPN 0093</t>
  </si>
  <si>
    <t>BRBA82</t>
  </si>
  <si>
    <t>BRBR81</t>
  </si>
  <si>
    <t>EPN 0099</t>
  </si>
  <si>
    <t>BRCK51</t>
  </si>
  <si>
    <t>Brockenhurst Primary</t>
  </si>
  <si>
    <t>BRCR81</t>
  </si>
  <si>
    <t>EPN 0010</t>
  </si>
  <si>
    <t>BRCR82</t>
  </si>
  <si>
    <t>BRDG31</t>
  </si>
  <si>
    <t>EPN 0178</t>
  </si>
  <si>
    <t>BREN51</t>
  </si>
  <si>
    <t>Brentwood Primary</t>
  </si>
  <si>
    <t>BRFP81</t>
  </si>
  <si>
    <t>EPN 0097</t>
  </si>
  <si>
    <t>BRGP81</t>
  </si>
  <si>
    <t>EPN 0046</t>
  </si>
  <si>
    <t>BRHY81</t>
  </si>
  <si>
    <t>EPN 0018</t>
  </si>
  <si>
    <t>BRHY82</t>
  </si>
  <si>
    <t>BRIN51</t>
  </si>
  <si>
    <t>Brington Primary</t>
  </si>
  <si>
    <t>BRKL81</t>
  </si>
  <si>
    <t>EPN 0113</t>
  </si>
  <si>
    <t>BRMI81</t>
  </si>
  <si>
    <t>EPN 0001</t>
  </si>
  <si>
    <t>BRMI82</t>
  </si>
  <si>
    <t>BRMN81</t>
  </si>
  <si>
    <t>EPN 0017</t>
  </si>
  <si>
    <t>BRNE81</t>
  </si>
  <si>
    <t>EPN 0103</t>
  </si>
  <si>
    <t>BRNO31</t>
  </si>
  <si>
    <t>Brimsdown North Grid</t>
  </si>
  <si>
    <t>BRNW81</t>
  </si>
  <si>
    <t>EPN 0049</t>
  </si>
  <si>
    <t>BROG51</t>
  </si>
  <si>
    <t>Brogborough Primary</t>
  </si>
  <si>
    <t>BROP31</t>
  </si>
  <si>
    <t>EPN 0084</t>
  </si>
  <si>
    <t>BROP32</t>
  </si>
  <si>
    <t>BROX51</t>
  </si>
  <si>
    <t>Broxbourne Primary</t>
  </si>
  <si>
    <t>BRRH81</t>
  </si>
  <si>
    <t>EPN 0074</t>
  </si>
  <si>
    <t>BRRH82</t>
  </si>
  <si>
    <t>BRRY81</t>
  </si>
  <si>
    <t>EPN 0065</t>
  </si>
  <si>
    <t>BRRY82</t>
  </si>
  <si>
    <t>BRSC81</t>
  </si>
  <si>
    <t>EPN 0066</t>
  </si>
  <si>
    <t>BRSC82</t>
  </si>
  <si>
    <t>BRSF81</t>
  </si>
  <si>
    <t>EPN 0121</t>
  </si>
  <si>
    <t>BRSF82</t>
  </si>
  <si>
    <t>BRSM81</t>
  </si>
  <si>
    <t>EPN 0021</t>
  </si>
  <si>
    <t>BRSO51</t>
  </si>
  <si>
    <t>Brimsdown South Grid</t>
  </si>
  <si>
    <t>BRSO52</t>
  </si>
  <si>
    <t>BRSP81</t>
  </si>
  <si>
    <t>EPN 0015</t>
  </si>
  <si>
    <t>BRSP82</t>
  </si>
  <si>
    <t>BRUC51</t>
  </si>
  <si>
    <t>Bruce Gv Primary</t>
  </si>
  <si>
    <t>BRUG81</t>
  </si>
  <si>
    <t>EPN 0059</t>
  </si>
  <si>
    <t>BRWF31</t>
  </si>
  <si>
    <t>EPN 0071</t>
  </si>
  <si>
    <t>BRWG81</t>
  </si>
  <si>
    <t>EPN 0096</t>
  </si>
  <si>
    <t>BRYF31</t>
  </si>
  <si>
    <t>EPN 0198</t>
  </si>
  <si>
    <t>BSBU51</t>
  </si>
  <si>
    <t>BS Bury</t>
  </si>
  <si>
    <t>BTHM51</t>
  </si>
  <si>
    <t>Brantham Primary</t>
  </si>
  <si>
    <t>BTHO51</t>
  </si>
  <si>
    <t>Burnham Thorpe Primary</t>
  </si>
  <si>
    <t>BTPR51</t>
  </si>
  <si>
    <t>EPN 0009</t>
  </si>
  <si>
    <t>BUCK51</t>
  </si>
  <si>
    <t>Buckingham Rd Primary</t>
  </si>
  <si>
    <t>BUHS31</t>
  </si>
  <si>
    <t>EPN 0162</t>
  </si>
  <si>
    <t>BUNG51</t>
  </si>
  <si>
    <t>Bungay Primary</t>
  </si>
  <si>
    <t>BUNH31</t>
  </si>
  <si>
    <t>EPN 0184</t>
  </si>
  <si>
    <t>BURG31</t>
  </si>
  <si>
    <t>Bury Grid 33kV</t>
  </si>
  <si>
    <t>BURG51</t>
  </si>
  <si>
    <t>Bury Grid</t>
  </si>
  <si>
    <t>BURL31</t>
  </si>
  <si>
    <t>Burwell Local Grid</t>
  </si>
  <si>
    <t>BURN51</t>
  </si>
  <si>
    <t>Burnham Primary</t>
  </si>
  <si>
    <t>BURW51</t>
  </si>
  <si>
    <t>Burwell Primary</t>
  </si>
  <si>
    <t>BUSP51</t>
  </si>
  <si>
    <t>Bushey Mill Primary</t>
  </si>
  <si>
    <t>BUST51</t>
  </si>
  <si>
    <t>Bury St Primary</t>
  </si>
  <si>
    <t>BUSY31</t>
  </si>
  <si>
    <t>Bushey Mill Grid</t>
  </si>
  <si>
    <t>BUSY51</t>
  </si>
  <si>
    <t>Bushey Mill Grid 11kV</t>
  </si>
  <si>
    <t>BVUE51</t>
  </si>
  <si>
    <t>Bellevue Primary</t>
  </si>
  <si>
    <t>BXSF31</t>
  </si>
  <si>
    <t>EPN 0146</t>
  </si>
  <si>
    <t>CADD51</t>
  </si>
  <si>
    <t>Caddington Primary</t>
  </si>
  <si>
    <t>CAIS51</t>
  </si>
  <si>
    <t>Caister Primary</t>
  </si>
  <si>
    <t>CANV51</t>
  </si>
  <si>
    <t>Canvey Primary</t>
  </si>
  <si>
    <t>CAPB51</t>
  </si>
  <si>
    <t>Capability Green Primary</t>
  </si>
  <si>
    <t>CASF31</t>
  </si>
  <si>
    <t>EPN 0003</t>
  </si>
  <si>
    <t>CAVG31</t>
  </si>
  <si>
    <t>EPN 0241</t>
  </si>
  <si>
    <t>CAVG51</t>
  </si>
  <si>
    <t>CBWF31</t>
  </si>
  <si>
    <t>EPN 0240</t>
  </si>
  <si>
    <t>CDBR51</t>
  </si>
  <si>
    <t>Coldharbour Farm</t>
  </si>
  <si>
    <t>CDSM31</t>
  </si>
  <si>
    <t>EPN 0024</t>
  </si>
  <si>
    <t>CEDM51</t>
  </si>
  <si>
    <t>Central Edmonton Primary</t>
  </si>
  <si>
    <t>CELP51</t>
  </si>
  <si>
    <t>Cell Barnes Primary</t>
  </si>
  <si>
    <t>CFBS31</t>
  </si>
  <si>
    <t>EPN 0229</t>
  </si>
  <si>
    <t>CFCG31</t>
  </si>
  <si>
    <t>EPN 0261</t>
  </si>
  <si>
    <t>CFGA31</t>
  </si>
  <si>
    <t>EPN 0041</t>
  </si>
  <si>
    <t>CGCS31</t>
  </si>
  <si>
    <t>Cranham Golf Club</t>
  </si>
  <si>
    <t>CHAL51</t>
  </si>
  <si>
    <t>Chalvedon Primary</t>
  </si>
  <si>
    <t>CHAN51</t>
  </si>
  <si>
    <t>Chantry Ln Primary</t>
  </si>
  <si>
    <t>CHAR51</t>
  </si>
  <si>
    <t>Central Harpenden Primary</t>
  </si>
  <si>
    <t>CHAS51</t>
  </si>
  <si>
    <t>Chase Cross Primary</t>
  </si>
  <si>
    <t>CHAT51</t>
  </si>
  <si>
    <t>Chatteris Primary</t>
  </si>
  <si>
    <t>CHAU51</t>
  </si>
  <si>
    <t>Chaul End Primary</t>
  </si>
  <si>
    <t>CHAU52</t>
  </si>
  <si>
    <t>CHED51</t>
  </si>
  <si>
    <t>Cheddington Primary</t>
  </si>
  <si>
    <t>CHEL51</t>
  </si>
  <si>
    <t>Chelmsford East Local</t>
  </si>
  <si>
    <t>CHEN51</t>
  </si>
  <si>
    <t>Chequers Primary</t>
  </si>
  <si>
    <t>CHGN51</t>
  </si>
  <si>
    <t>Cherry Grn Primary</t>
  </si>
  <si>
    <t>CHIN51</t>
  </si>
  <si>
    <t>Chinnor Primary</t>
  </si>
  <si>
    <t>CHIS51</t>
  </si>
  <si>
    <t>Chisbon Heath Primary</t>
  </si>
  <si>
    <t>CHLE31</t>
  </si>
  <si>
    <t>Chelmsford East Grid</t>
  </si>
  <si>
    <t>CHTR51</t>
  </si>
  <si>
    <t>Cherry Tree Primary</t>
  </si>
  <si>
    <t>CHUR51</t>
  </si>
  <si>
    <t>Church End Primary</t>
  </si>
  <si>
    <t>CHUS31</t>
  </si>
  <si>
    <t>EPN 0176</t>
  </si>
  <si>
    <t>CHWF31</t>
  </si>
  <si>
    <t>EPN 0177</t>
  </si>
  <si>
    <t>CLAC51</t>
  </si>
  <si>
    <t>Clacton</t>
  </si>
  <si>
    <t>CLAY51</t>
  </si>
  <si>
    <t>Claydon Cement Primary</t>
  </si>
  <si>
    <t>CLHF31</t>
  </si>
  <si>
    <t>EPN 0224</t>
  </si>
  <si>
    <t>CLQG11</t>
  </si>
  <si>
    <t>EPN 0228</t>
  </si>
  <si>
    <t>CLQU31</t>
  </si>
  <si>
    <t>Cliff Quay Grid</t>
  </si>
  <si>
    <t>CLTN31</t>
  </si>
  <si>
    <t>Clacton Grid</t>
  </si>
  <si>
    <t>CMNG31</t>
  </si>
  <si>
    <t>EPN 0185</t>
  </si>
  <si>
    <t>COCK51</t>
  </si>
  <si>
    <t>Cockfosters Primary</t>
  </si>
  <si>
    <t>COGG51</t>
  </si>
  <si>
    <t>Coggeshall Primary</t>
  </si>
  <si>
    <t>COLC31</t>
  </si>
  <si>
    <t>Colchester Grid</t>
  </si>
  <si>
    <t>COLC51</t>
  </si>
  <si>
    <t>COLD31</t>
  </si>
  <si>
    <t>EPN 0120</t>
  </si>
  <si>
    <t>COLI51</t>
  </si>
  <si>
    <t>Colindale Grid 11kV</t>
  </si>
  <si>
    <t>COLI52</t>
  </si>
  <si>
    <t>COOP31</t>
  </si>
  <si>
    <t>EPN 0060</t>
  </si>
  <si>
    <t>CORN51</t>
  </si>
  <si>
    <t>Cornard Primary</t>
  </si>
  <si>
    <t>CORY31</t>
  </si>
  <si>
    <t>EPN 0087</t>
  </si>
  <si>
    <t>COTT51</t>
  </si>
  <si>
    <t>Cotton Primary</t>
  </si>
  <si>
    <t>COXF51</t>
  </si>
  <si>
    <t>Coxford Primary</t>
  </si>
  <si>
    <t>CPGH31</t>
  </si>
  <si>
    <t>Crown Point Green Houses</t>
  </si>
  <si>
    <t>CPOT51</t>
  </si>
  <si>
    <t>Central Potters Bar Primary</t>
  </si>
  <si>
    <t>CRAN51</t>
  </si>
  <si>
    <t>EPN 0217</t>
  </si>
  <si>
    <t>CRGN71</t>
  </si>
  <si>
    <t>Cranley Gdns Primary</t>
  </si>
  <si>
    <t>CRIN51</t>
  </si>
  <si>
    <t>Cringleford Primary</t>
  </si>
  <si>
    <t>CROE71</t>
  </si>
  <si>
    <t>Crouch End Primary</t>
  </si>
  <si>
    <t>CROM51</t>
  </si>
  <si>
    <t>Cromer Primary</t>
  </si>
  <si>
    <t>CROW31</t>
  </si>
  <si>
    <t>Crowland(NGED)</t>
  </si>
  <si>
    <t>CROY51</t>
  </si>
  <si>
    <t>Croydon Primary</t>
  </si>
  <si>
    <t>CRSF31</t>
  </si>
  <si>
    <t>EPN 0151</t>
  </si>
  <si>
    <t>CRST31</t>
  </si>
  <si>
    <t>EPN 0192</t>
  </si>
  <si>
    <t>CTOT51</t>
  </si>
  <si>
    <t>Central Tottenham Primary</t>
  </si>
  <si>
    <t>CUFF51</t>
  </si>
  <si>
    <t>Cuffley Primary</t>
  </si>
  <si>
    <t>CWEL51</t>
  </si>
  <si>
    <t>Central Welwyn Primary</t>
  </si>
  <si>
    <t>CWEM51</t>
  </si>
  <si>
    <t>Central Wembley Primary</t>
  </si>
  <si>
    <t>DAIL31</t>
  </si>
  <si>
    <t>EPN 0124</t>
  </si>
  <si>
    <t>DAIR31</t>
  </si>
  <si>
    <t>EPN 0034</t>
  </si>
  <si>
    <t>DANB51</t>
  </si>
  <si>
    <t>Danbury Primary</t>
  </si>
  <si>
    <t>DEBE51</t>
  </si>
  <si>
    <t>Debenham Primary</t>
  </si>
  <si>
    <t>DOCK51</t>
  </si>
  <si>
    <t>Dock Rd Primary</t>
  </si>
  <si>
    <t>DORT31</t>
  </si>
  <si>
    <t>EPN 0223</t>
  </si>
  <si>
    <t>DOUB31</t>
  </si>
  <si>
    <t>EPN 0040</t>
  </si>
  <si>
    <t>DOVE51</t>
  </si>
  <si>
    <t>Dovercourt Primary</t>
  </si>
  <si>
    <t>DOWN51</t>
  </si>
  <si>
    <t>Downham Market Primary</t>
  </si>
  <si>
    <t>DRAP31</t>
  </si>
  <si>
    <t>EPN 0016</t>
  </si>
  <si>
    <t>DRIN51</t>
  </si>
  <si>
    <t>Drinkstone Primary</t>
  </si>
  <si>
    <t>DRMD31</t>
  </si>
  <si>
    <t>EPN 0196</t>
  </si>
  <si>
    <t>DSSS51</t>
  </si>
  <si>
    <t>Diss Grid</t>
  </si>
  <si>
    <t>DUNM51</t>
  </si>
  <si>
    <t>Dunmow Primary</t>
  </si>
  <si>
    <t>DUNS51</t>
  </si>
  <si>
    <t>Dunstable Primary</t>
  </si>
  <si>
    <t>DURH51</t>
  </si>
  <si>
    <t>Durham Rd Primary</t>
  </si>
  <si>
    <t>EARB51</t>
  </si>
  <si>
    <t>Earlham Grid Local</t>
  </si>
  <si>
    <t>EARL31</t>
  </si>
  <si>
    <t>Earlham Grid Primary</t>
  </si>
  <si>
    <t>EARL51</t>
  </si>
  <si>
    <t>EARW51</t>
  </si>
  <si>
    <t>Earlham West Primary</t>
  </si>
  <si>
    <t>EASB51</t>
  </si>
  <si>
    <t>East Bay Primary</t>
  </si>
  <si>
    <t>EASC51</t>
  </si>
  <si>
    <t>Eastcote Primary</t>
  </si>
  <si>
    <t>EBAR51</t>
  </si>
  <si>
    <t>East Barnet Primary</t>
  </si>
  <si>
    <t>EBEC31</t>
  </si>
  <si>
    <t>EPN 0053</t>
  </si>
  <si>
    <t>EDER51</t>
  </si>
  <si>
    <t>East Dereham Primary</t>
  </si>
  <si>
    <t>EDIS51</t>
  </si>
  <si>
    <t>Edison Rd Grid</t>
  </si>
  <si>
    <t>EDIS52</t>
  </si>
  <si>
    <t>EENF51</t>
  </si>
  <si>
    <t>East Enfield Primary</t>
  </si>
  <si>
    <t>EESP31</t>
  </si>
  <si>
    <t>EPN 0029</t>
  </si>
  <si>
    <t>EFNP51</t>
  </si>
  <si>
    <t>East Finchley Primary</t>
  </si>
  <si>
    <t>EGAS31</t>
  </si>
  <si>
    <t>EPN 0107</t>
  </si>
  <si>
    <t>EGME51</t>
  </si>
  <si>
    <t>Egmere Primary</t>
  </si>
  <si>
    <t>EHAR51</t>
  </si>
  <si>
    <t>East Harpenden Primary</t>
  </si>
  <si>
    <t>EHER51</t>
  </si>
  <si>
    <t>East Hertford Primary</t>
  </si>
  <si>
    <t>EHFG31</t>
  </si>
  <si>
    <t>EPN 0027</t>
  </si>
  <si>
    <t>ELEC51</t>
  </si>
  <si>
    <t>EPN 0214</t>
  </si>
  <si>
    <t>ELEE51</t>
  </si>
  <si>
    <t>Elstree Primary</t>
  </si>
  <si>
    <t>ELEE52</t>
  </si>
  <si>
    <t>ELET51</t>
  </si>
  <si>
    <t>East Letchworth Primary</t>
  </si>
  <si>
    <t>ELLO31</t>
  </si>
  <si>
    <t>EPN 0056</t>
  </si>
  <si>
    <t>ELMP51</t>
  </si>
  <si>
    <t>Elm Park Primary</t>
  </si>
  <si>
    <t>ELMS51</t>
  </si>
  <si>
    <t>Elmswell Primary</t>
  </si>
  <si>
    <t>ELYP51</t>
  </si>
  <si>
    <t>Ely Primary</t>
  </si>
  <si>
    <t>EPPG31</t>
  </si>
  <si>
    <t>Epping Grid</t>
  </si>
  <si>
    <t>ERNR11</t>
  </si>
  <si>
    <t>EPN 0226</t>
  </si>
  <si>
    <t>ESTE51</t>
  </si>
  <si>
    <t>East Stevenage Primary</t>
  </si>
  <si>
    <t>ESTW31</t>
  </si>
  <si>
    <t>EPN 0215</t>
  </si>
  <si>
    <t>ESTW51</t>
  </si>
  <si>
    <t>EXCH51</t>
  </si>
  <si>
    <t>Exchange St Primary</t>
  </si>
  <si>
    <t>EXCH52</t>
  </si>
  <si>
    <t>EXNI51</t>
  </si>
  <si>
    <t>Exning Primary</t>
  </si>
  <si>
    <t>EXSF31</t>
  </si>
  <si>
    <t>EPN 0165</t>
  </si>
  <si>
    <t>EYEP31</t>
  </si>
  <si>
    <t>EPN 0031</t>
  </si>
  <si>
    <t>EYEP51</t>
  </si>
  <si>
    <t>EYPR51</t>
  </si>
  <si>
    <t>Eye Primary</t>
  </si>
  <si>
    <t>FAGB51</t>
  </si>
  <si>
    <t>Fagbury Rd Primary</t>
  </si>
  <si>
    <t>FAIR51</t>
  </si>
  <si>
    <t>Fairstead Primary</t>
  </si>
  <si>
    <t>FAKE51</t>
  </si>
  <si>
    <t>Fakenham Primary</t>
  </si>
  <si>
    <t>FARC51</t>
  </si>
  <si>
    <t>Farcet Primary</t>
  </si>
  <si>
    <t>FELT51</t>
  </si>
  <si>
    <t>Feltwell Primary</t>
  </si>
  <si>
    <t>FESF31</t>
  </si>
  <si>
    <t>EPN 0138</t>
  </si>
  <si>
    <t>FINC51</t>
  </si>
  <si>
    <t>EPN 0047</t>
  </si>
  <si>
    <t>FING31</t>
  </si>
  <si>
    <t>Finchley Grid</t>
  </si>
  <si>
    <t>FLEE31</t>
  </si>
  <si>
    <t>Fleethall Grid 33kV</t>
  </si>
  <si>
    <t>FLEP51</t>
  </si>
  <si>
    <t>Fleethall Grid</t>
  </si>
  <si>
    <t>FORD51</t>
  </si>
  <si>
    <t>Fords Dunton Primary</t>
  </si>
  <si>
    <t>FORE51</t>
  </si>
  <si>
    <t>Fore Hamlet Primary</t>
  </si>
  <si>
    <t>FORN51</t>
  </si>
  <si>
    <t>Fornham Primary</t>
  </si>
  <si>
    <t>FOSF31</t>
  </si>
  <si>
    <t>EPN 0157</t>
  </si>
  <si>
    <t>FOXY51</t>
  </si>
  <si>
    <t>Foxash Primary</t>
  </si>
  <si>
    <t>FRAM51</t>
  </si>
  <si>
    <t>Framlingham Primary</t>
  </si>
  <si>
    <t>FRIN51</t>
  </si>
  <si>
    <t>Frinton Primary</t>
  </si>
  <si>
    <t>FROG51</t>
  </si>
  <si>
    <t>Frogmore Primary</t>
  </si>
  <si>
    <t>FSFM31</t>
  </si>
  <si>
    <t>EPN 0109</t>
  </si>
  <si>
    <t>FSFM91</t>
  </si>
  <si>
    <t>FSFM92</t>
  </si>
  <si>
    <t>FSPR51</t>
  </si>
  <si>
    <t>EPN 0013</t>
  </si>
  <si>
    <t>FTPR51</t>
  </si>
  <si>
    <t>EPN 0068</t>
  </si>
  <si>
    <t>FTPR52</t>
  </si>
  <si>
    <t>FUNL51</t>
  </si>
  <si>
    <t>Fulbourn 11kV</t>
  </si>
  <si>
    <t>FUNT51</t>
  </si>
  <si>
    <t>Funthams Ln Primary</t>
  </si>
  <si>
    <t>FWSF31</t>
  </si>
  <si>
    <t>EPN 0129</t>
  </si>
  <si>
    <t>GARD51</t>
  </si>
  <si>
    <t>Gardiners Ln Primary</t>
  </si>
  <si>
    <t>GAYW51</t>
  </si>
  <si>
    <t>Gaywood Bridge Primary</t>
  </si>
  <si>
    <t>GEOR51</t>
  </si>
  <si>
    <t>George Hill Primary</t>
  </si>
  <si>
    <t>GESF31</t>
  </si>
  <si>
    <t>EPN 0139</t>
  </si>
  <si>
    <t>GFWS31</t>
  </si>
  <si>
    <t>EPN 0179</t>
  </si>
  <si>
    <t>GISF31</t>
  </si>
  <si>
    <t>EPN 0220</t>
  </si>
  <si>
    <t>GLAM31</t>
  </si>
  <si>
    <t>EPN 0118</t>
  </si>
  <si>
    <t>GLAS31</t>
  </si>
  <si>
    <t>EPN 0105</t>
  </si>
  <si>
    <t>GLAX51</t>
  </si>
  <si>
    <t>Glaxo Primary</t>
  </si>
  <si>
    <t>GLEM51</t>
  </si>
  <si>
    <t>Glemsford Primary</t>
  </si>
  <si>
    <t>GLEN31</t>
  </si>
  <si>
    <t>EPN 0026</t>
  </si>
  <si>
    <t>GODM51</t>
  </si>
  <si>
    <t>Godmanchester Primary</t>
  </si>
  <si>
    <t>GOLD51</t>
  </si>
  <si>
    <t>Golders Grn Primary</t>
  </si>
  <si>
    <t>GOOS51</t>
  </si>
  <si>
    <t>Gooseberry Grn Primary</t>
  </si>
  <si>
    <t>GORL31</t>
  </si>
  <si>
    <t>Gorleston Grid</t>
  </si>
  <si>
    <t>GOSF31</t>
  </si>
  <si>
    <t>EPN 0251</t>
  </si>
  <si>
    <t>GPSF31</t>
  </si>
  <si>
    <t>EPN 0210</t>
  </si>
  <si>
    <t>GRAY51</t>
  </si>
  <si>
    <t>Grays Primary</t>
  </si>
  <si>
    <t>GREE51</t>
  </si>
  <si>
    <t>Greenhill Primary</t>
  </si>
  <si>
    <t>GRFG11</t>
  </si>
  <si>
    <t>EPN 0242</t>
  </si>
  <si>
    <t>GRHG31</t>
  </si>
  <si>
    <t>Greys Hall</t>
  </si>
  <si>
    <t>GRHG51</t>
  </si>
  <si>
    <t>GRHP51</t>
  </si>
  <si>
    <t>Great Haddon Primary</t>
  </si>
  <si>
    <t>GRHP52</t>
  </si>
  <si>
    <t>GROT51</t>
  </si>
  <si>
    <t>Groton Primary</t>
  </si>
  <si>
    <t>GROV51</t>
  </si>
  <si>
    <t>Grove Mill Primary</t>
  </si>
  <si>
    <t>GSBF31</t>
  </si>
  <si>
    <t>EPN 0169</t>
  </si>
  <si>
    <t>GTFR31</t>
  </si>
  <si>
    <t>EPN 0167</t>
  </si>
  <si>
    <t>GTMI51</t>
  </si>
  <si>
    <t>Gt Missenden Primary</t>
  </si>
  <si>
    <t>GTWI51</t>
  </si>
  <si>
    <t>Great Witchingham Primary</t>
  </si>
  <si>
    <t>GUNS31</t>
  </si>
  <si>
    <t>EPN 0028</t>
  </si>
  <si>
    <t>GUNW31</t>
  </si>
  <si>
    <t>EPN 0019</t>
  </si>
  <si>
    <t>GUSF51</t>
  </si>
  <si>
    <t>Gusford Hall Primary</t>
  </si>
  <si>
    <t>GUYH51</t>
  </si>
  <si>
    <t>Guyhirn Primary</t>
  </si>
  <si>
    <t>GWSF31</t>
  </si>
  <si>
    <t>EPN 0159</t>
  </si>
  <si>
    <t>GYAR31</t>
  </si>
  <si>
    <t>GT Yarmouth Grid</t>
  </si>
  <si>
    <t>GYAR51</t>
  </si>
  <si>
    <t>GYPS11</t>
  </si>
  <si>
    <t>EPN 0048</t>
  </si>
  <si>
    <t>HACH51</t>
  </si>
  <si>
    <t>Hacheston Primary</t>
  </si>
  <si>
    <t>HADP51</t>
  </si>
  <si>
    <t>Hadleigh Primary</t>
  </si>
  <si>
    <t>HAES51</t>
  </si>
  <si>
    <t>Hadleigh Primary Essex</t>
  </si>
  <si>
    <t>HAIN51</t>
  </si>
  <si>
    <t>Hainault Av Primary</t>
  </si>
  <si>
    <t>HALS51</t>
  </si>
  <si>
    <t>Halstead Primary</t>
  </si>
  <si>
    <t>HANG51</t>
  </si>
  <si>
    <t>Hanger Lea Primary</t>
  </si>
  <si>
    <t>HAPT51</t>
  </si>
  <si>
    <t>Hapton Primary</t>
  </si>
  <si>
    <t>HAPV31</t>
  </si>
  <si>
    <t>EPN 0051</t>
  </si>
  <si>
    <t>HARD51</t>
  </si>
  <si>
    <t>Hardingham Primary</t>
  </si>
  <si>
    <t>HARL51</t>
  </si>
  <si>
    <t>Harleston Primary</t>
  </si>
  <si>
    <t>HARN31</t>
  </si>
  <si>
    <t>Harrow North Grid 33kV</t>
  </si>
  <si>
    <t>HARN51</t>
  </si>
  <si>
    <t>Harrow North Grid</t>
  </si>
  <si>
    <t>HARN52</t>
  </si>
  <si>
    <t>HARR51</t>
  </si>
  <si>
    <t>Harrowden Primary</t>
  </si>
  <si>
    <t>HART51</t>
  </si>
  <si>
    <t>Hartspring Primary</t>
  </si>
  <si>
    <t>HARW51</t>
  </si>
  <si>
    <t>Harlow West Grid</t>
  </si>
  <si>
    <t>HARW52</t>
  </si>
  <si>
    <t>HASF31</t>
  </si>
  <si>
    <t>EPN 0168</t>
  </si>
  <si>
    <t>HATC31</t>
  </si>
  <si>
    <t>Hatch End Grid 33kV</t>
  </si>
  <si>
    <t>HATC51</t>
  </si>
  <si>
    <t>Hatch End Primary</t>
  </si>
  <si>
    <t>HATF31</t>
  </si>
  <si>
    <t>Hatfield Grid</t>
  </si>
  <si>
    <t>HATP51</t>
  </si>
  <si>
    <t>Hatfield Primary</t>
  </si>
  <si>
    <t>HATY71</t>
  </si>
  <si>
    <t>EPN 0082</t>
  </si>
  <si>
    <t>HAVE51</t>
  </si>
  <si>
    <t>Haverhill Primary</t>
  </si>
  <si>
    <t>HAWO51</t>
  </si>
  <si>
    <t>Harold Wood Primary</t>
  </si>
  <si>
    <t>HEDH51</t>
  </si>
  <si>
    <t>Hedley Av Hss</t>
  </si>
  <si>
    <t>HEMB51</t>
  </si>
  <si>
    <t>Hemblington Primary</t>
  </si>
  <si>
    <t>HEME51</t>
  </si>
  <si>
    <t>Hemel East Primary</t>
  </si>
  <si>
    <t>HEMN51</t>
  </si>
  <si>
    <t>Hemel North Primary</t>
  </si>
  <si>
    <t>HEMP31</t>
  </si>
  <si>
    <t>Hempton Grid</t>
  </si>
  <si>
    <t>HEND31</t>
  </si>
  <si>
    <t>Hendon</t>
  </si>
  <si>
    <t>HENS51</t>
  </si>
  <si>
    <t>Henstead Primary</t>
  </si>
  <si>
    <t>HENW51</t>
  </si>
  <si>
    <t>Hendon Way Primary</t>
  </si>
  <si>
    <t>HFAG31</t>
  </si>
  <si>
    <t>EPN 0208</t>
  </si>
  <si>
    <t>HFAG51</t>
  </si>
  <si>
    <t>HFLD51</t>
  </si>
  <si>
    <t>Highfield Primary</t>
  </si>
  <si>
    <t>HGSF31</t>
  </si>
  <si>
    <t>Hawkspur Green</t>
  </si>
  <si>
    <t>HIFL31</t>
  </si>
  <si>
    <t>EPN 0067</t>
  </si>
  <si>
    <t>HIGH51</t>
  </si>
  <si>
    <t>High St Primary</t>
  </si>
  <si>
    <t>HILT51</t>
  </si>
  <si>
    <t>Hilton Primary</t>
  </si>
  <si>
    <t>HISF31</t>
  </si>
  <si>
    <t>EPN 0147</t>
  </si>
  <si>
    <t>HIST31</t>
  </si>
  <si>
    <t>Histon Grid 33kV</t>
  </si>
  <si>
    <t>HITC51</t>
  </si>
  <si>
    <t>Hitcham Primary</t>
  </si>
  <si>
    <t>HLPR51</t>
  </si>
  <si>
    <t>Halesworth Primary</t>
  </si>
  <si>
    <t>HNSM31</t>
  </si>
  <si>
    <t>EPN 0197</t>
  </si>
  <si>
    <t>HNSM51</t>
  </si>
  <si>
    <t>HOBS31</t>
  </si>
  <si>
    <t>EPN 0137</t>
  </si>
  <si>
    <t>HODD51</t>
  </si>
  <si>
    <t>Hoddesdon Primary</t>
  </si>
  <si>
    <t>HOGD51</t>
  </si>
  <si>
    <t>Hornsey Grid</t>
  </si>
  <si>
    <t>HOGD52</t>
  </si>
  <si>
    <t>HOLO51</t>
  </si>
  <si>
    <t>Hornchurch Local Primary</t>
  </si>
  <si>
    <t>HOLO52</t>
  </si>
  <si>
    <t>HOLY31</t>
  </si>
  <si>
    <t>Holywell Grid</t>
  </si>
  <si>
    <t>HOLY51</t>
  </si>
  <si>
    <t>Holywell Grid 11kV</t>
  </si>
  <si>
    <t>HOLY52</t>
  </si>
  <si>
    <t>HONN51</t>
  </si>
  <si>
    <t>Honington Primary</t>
  </si>
  <si>
    <t>HONN52</t>
  </si>
  <si>
    <t>HORE51</t>
  </si>
  <si>
    <t>Houghton Regis Primary</t>
  </si>
  <si>
    <t>HORN31</t>
  </si>
  <si>
    <t>Hornchurch Grid</t>
  </si>
  <si>
    <t>HORS51</t>
  </si>
  <si>
    <t>Horsford Primary</t>
  </si>
  <si>
    <t>HOTP31</t>
  </si>
  <si>
    <t>EPN 0211</t>
  </si>
  <si>
    <t>HOUG31</t>
  </si>
  <si>
    <t>Houghton Regis Grid 33kV</t>
  </si>
  <si>
    <t>HRMT31</t>
  </si>
  <si>
    <t>EPN 0204</t>
  </si>
  <si>
    <t>HRMT91</t>
  </si>
  <si>
    <t>EPN 0244</t>
  </si>
  <si>
    <t>HSTN51</t>
  </si>
  <si>
    <t>Histon Primary</t>
  </si>
  <si>
    <t>HUNS51</t>
  </si>
  <si>
    <t>Hunstanton Primary</t>
  </si>
  <si>
    <t>HUNT31</t>
  </si>
  <si>
    <t>Huntingdon Grid</t>
  </si>
  <si>
    <t>HUNT51</t>
  </si>
  <si>
    <t>Huntingdon Grid 11kV</t>
  </si>
  <si>
    <t>HUTT51</t>
  </si>
  <si>
    <t>Hutton Primary</t>
  </si>
  <si>
    <t>HWIC51</t>
  </si>
  <si>
    <t>Hardwick Rd Primary</t>
  </si>
  <si>
    <t>HYDE31</t>
  </si>
  <si>
    <t>EPN 0062</t>
  </si>
  <si>
    <t>ICGL31</t>
  </si>
  <si>
    <t>EPN 0125</t>
  </si>
  <si>
    <t>ICKL51</t>
  </si>
  <si>
    <t>Icklingham Primary</t>
  </si>
  <si>
    <t>ILMP51</t>
  </si>
  <si>
    <t>Ilmer Primary</t>
  </si>
  <si>
    <t>IMPN51</t>
  </si>
  <si>
    <t>EPN 0069 &amp; EPN 0070</t>
  </si>
  <si>
    <t>IMPS51</t>
  </si>
  <si>
    <t>INDU51</t>
  </si>
  <si>
    <t>Industrial Primary</t>
  </si>
  <si>
    <t>INGA51</t>
  </si>
  <si>
    <t>Ingatestone Primary</t>
  </si>
  <si>
    <t>IPSW31</t>
  </si>
  <si>
    <t>Ipswich Grid</t>
  </si>
  <si>
    <t>IPSW51</t>
  </si>
  <si>
    <t>JALW31</t>
  </si>
  <si>
    <t>EPN 0142</t>
  </si>
  <si>
    <t>KBEL51</t>
  </si>
  <si>
    <t>Kimms Belt Primary</t>
  </si>
  <si>
    <t>KBRY51</t>
  </si>
  <si>
    <t>Kingsbury Primary</t>
  </si>
  <si>
    <t>KEFA31</t>
  </si>
  <si>
    <t>EPN 0154</t>
  </si>
  <si>
    <t>KEMP51</t>
  </si>
  <si>
    <t>Kempstone Primary</t>
  </si>
  <si>
    <t>KENN51</t>
  </si>
  <si>
    <t>Kennett Primary</t>
  </si>
  <si>
    <t>KENS31</t>
  </si>
  <si>
    <t>EPN 0212</t>
  </si>
  <si>
    <t>KENS51</t>
  </si>
  <si>
    <t>Kensworth Primary</t>
  </si>
  <si>
    <t>KENT51</t>
  </si>
  <si>
    <t>Kenton Primary</t>
  </si>
  <si>
    <t>KHAL51</t>
  </si>
  <si>
    <t>Kenninghall Primary</t>
  </si>
  <si>
    <t>KIMB51</t>
  </si>
  <si>
    <t>Kimbolton Primary</t>
  </si>
  <si>
    <t>KING31</t>
  </si>
  <si>
    <t xml:space="preserve">Kings Lynn Grid </t>
  </si>
  <si>
    <t>KLAN51</t>
  </si>
  <si>
    <t>Kings Langley Primary</t>
  </si>
  <si>
    <t>KLPS11</t>
  </si>
  <si>
    <t>EPN 0114</t>
  </si>
  <si>
    <t>KLPS81</t>
  </si>
  <si>
    <t>EPN 0101</t>
  </si>
  <si>
    <t>KLSO31</t>
  </si>
  <si>
    <t>Kings Lynn  Grid</t>
  </si>
  <si>
    <t>KNAP51</t>
  </si>
  <si>
    <t>Knapton Primary</t>
  </si>
  <si>
    <t>KNEB51</t>
  </si>
  <si>
    <t>Knebworth Primary</t>
  </si>
  <si>
    <t>KWOD51</t>
  </si>
  <si>
    <t>Kingswood Primary</t>
  </si>
  <si>
    <t>LADY51</t>
  </si>
  <si>
    <t>Ladysmith Rd Primary</t>
  </si>
  <si>
    <t>LAGD51</t>
  </si>
  <si>
    <t>Langdon Primary</t>
  </si>
  <si>
    <t>LAIR51</t>
  </si>
  <si>
    <t>Luton Airport Primary</t>
  </si>
  <si>
    <t>LAKE51</t>
  </si>
  <si>
    <t>Lake &amp; Elliot Primary</t>
  </si>
  <si>
    <t>LAKG51</t>
  </si>
  <si>
    <t>Lakenheath Gatehouse Primary 11kV</t>
  </si>
  <si>
    <t>LAND51</t>
  </si>
  <si>
    <t>Landbeach Primary</t>
  </si>
  <si>
    <t>LANG51</t>
  </si>
  <si>
    <t>Langham Primary</t>
  </si>
  <si>
    <t>LASF31</t>
  </si>
  <si>
    <t>EPN 0143</t>
  </si>
  <si>
    <t>LAVE51</t>
  </si>
  <si>
    <t>Langley Av Primary</t>
  </si>
  <si>
    <t>LAWG31</t>
  </si>
  <si>
    <t>Lawford Grid</t>
  </si>
  <si>
    <t>LAXF51</t>
  </si>
  <si>
    <t>Laxfield Primary</t>
  </si>
  <si>
    <t>LBGD31</t>
  </si>
  <si>
    <t>EPN 0234</t>
  </si>
  <si>
    <t>EPN 0038</t>
  </si>
  <si>
    <t>LBGD32</t>
  </si>
  <si>
    <t>LBGD51</t>
  </si>
  <si>
    <t>Little Barford</t>
  </si>
  <si>
    <t>LBUZ51</t>
  </si>
  <si>
    <t>Leighton Buzzard Primary</t>
  </si>
  <si>
    <t>LEAV51</t>
  </si>
  <si>
    <t>Leavesden Studios Primary</t>
  </si>
  <si>
    <t>LEIC31</t>
  </si>
  <si>
    <t>Leicester Rd Grid</t>
  </si>
  <si>
    <t>LEIG51</t>
  </si>
  <si>
    <t>Leigh Primary</t>
  </si>
  <si>
    <t>LEIS51</t>
  </si>
  <si>
    <t>Leiston Primary</t>
  </si>
  <si>
    <t>LEPK31</t>
  </si>
  <si>
    <t>EPN 0183</t>
  </si>
  <si>
    <t>LESF31</t>
  </si>
  <si>
    <t>EPN 0108</t>
  </si>
  <si>
    <t>LESF91</t>
  </si>
  <si>
    <t>LESF92</t>
  </si>
  <si>
    <t>LETC31</t>
  </si>
  <si>
    <t>Letchworth Grid</t>
  </si>
  <si>
    <t>LEVE51</t>
  </si>
  <si>
    <t>Leverington Primary</t>
  </si>
  <si>
    <t>LEWS51</t>
  </si>
  <si>
    <t>Lewsey Primary</t>
  </si>
  <si>
    <t>LEXD51</t>
  </si>
  <si>
    <t>Lexden Primary</t>
  </si>
  <si>
    <t>LFAC51</t>
  </si>
  <si>
    <t>Letchworth Factory</t>
  </si>
  <si>
    <t>LGMI31</t>
  </si>
  <si>
    <t>EPN 0092</t>
  </si>
  <si>
    <t>LGMI32</t>
  </si>
  <si>
    <t>LGSF31</t>
  </si>
  <si>
    <t>EPN 0144</t>
  </si>
  <si>
    <t>LHTH51</t>
  </si>
  <si>
    <t>Lakenheath Primary</t>
  </si>
  <si>
    <t>LIND51</t>
  </si>
  <si>
    <t>Lindsey St Primary</t>
  </si>
  <si>
    <t>LINT51</t>
  </si>
  <si>
    <t>Linton Primary</t>
  </si>
  <si>
    <t>LISG31</t>
  </si>
  <si>
    <t>EPN 0163</t>
  </si>
  <si>
    <t>LITT51</t>
  </si>
  <si>
    <t>Littleport Primary</t>
  </si>
  <si>
    <t>LKGF31</t>
  </si>
  <si>
    <t>Lime Kiln Gas Farm</t>
  </si>
  <si>
    <t>LKGF51</t>
  </si>
  <si>
    <t>LONG51</t>
  </si>
  <si>
    <t>Long Rd Primary</t>
  </si>
  <si>
    <t>LONS51</t>
  </si>
  <si>
    <t>Lonsdale Dr Primary</t>
  </si>
  <si>
    <t>LORP51</t>
  </si>
  <si>
    <t>EPN 0236</t>
  </si>
  <si>
    <t>LSDE51</t>
  </si>
  <si>
    <t>Lakeside Primary</t>
  </si>
  <si>
    <t>LSEP31</t>
  </si>
  <si>
    <t>EPN 0050</t>
  </si>
  <si>
    <t>LSEP32</t>
  </si>
  <si>
    <t>LSFT51</t>
  </si>
  <si>
    <t>Lowestoft Grid</t>
  </si>
  <si>
    <t>LSGE31</t>
  </si>
  <si>
    <t>EPN 0023</t>
  </si>
  <si>
    <t>LSTN51</t>
  </si>
  <si>
    <t>Longstanton Primary</t>
  </si>
  <si>
    <t>LTBE51</t>
  </si>
  <si>
    <t>Little Belhus Primary</t>
  </si>
  <si>
    <t>LTMA51</t>
  </si>
  <si>
    <t>Lt Massingham Primary</t>
  </si>
  <si>
    <t>LUST51</t>
  </si>
  <si>
    <t>Luton St Marys Primary</t>
  </si>
  <si>
    <t>LUTN31</t>
  </si>
  <si>
    <t>Luton North Grid</t>
  </si>
  <si>
    <t>LUTN51</t>
  </si>
  <si>
    <t>LUTS31</t>
  </si>
  <si>
    <t>Luton South Grid</t>
  </si>
  <si>
    <t>LWBG31</t>
  </si>
  <si>
    <t>Lords Way Basildon</t>
  </si>
  <si>
    <t>LWBG51</t>
  </si>
  <si>
    <t>LYGP51</t>
  </si>
  <si>
    <t>Lye Grn Primary</t>
  </si>
  <si>
    <t>LYLE51</t>
  </si>
  <si>
    <t>Lyle Primary</t>
  </si>
  <si>
    <t>MABR71</t>
  </si>
  <si>
    <t>EPN 0238</t>
  </si>
  <si>
    <t>MABR72</t>
  </si>
  <si>
    <t>MACA51</t>
  </si>
  <si>
    <t>Maldon Causeway Primary</t>
  </si>
  <si>
    <t>MADN51</t>
  </si>
  <si>
    <t>Madingley Rd Primary</t>
  </si>
  <si>
    <t>MAGD51</t>
  </si>
  <si>
    <t>Magdalen Way Primary</t>
  </si>
  <si>
    <t>MALD31</t>
  </si>
  <si>
    <t>Maldon Grid</t>
  </si>
  <si>
    <t>MANN51</t>
  </si>
  <si>
    <t>Manns Rd Primary</t>
  </si>
  <si>
    <t>MANO51</t>
  </si>
  <si>
    <t>Manor Road Primary</t>
  </si>
  <si>
    <t>MANR51</t>
  </si>
  <si>
    <t>EPN 0095</t>
  </si>
  <si>
    <t>MANT51</t>
  </si>
  <si>
    <t>Manton Ln Primary</t>
  </si>
  <si>
    <t>MAPG31</t>
  </si>
  <si>
    <t>EPN 0239</t>
  </si>
  <si>
    <t>MARK51</t>
  </si>
  <si>
    <t>Marks Tey Primary</t>
  </si>
  <si>
    <t>MARO51</t>
  </si>
  <si>
    <t>Marston Rd Primary</t>
  </si>
  <si>
    <t>MART51</t>
  </si>
  <si>
    <t>Martham Primary</t>
  </si>
  <si>
    <t>MAWK51</t>
  </si>
  <si>
    <t>Maldon Wick Primary</t>
  </si>
  <si>
    <t>MELB51</t>
  </si>
  <si>
    <t>Melbourn  Primary</t>
  </si>
  <si>
    <t>MELT51</t>
  </si>
  <si>
    <t>Melton Primary</t>
  </si>
  <si>
    <t>MERD51</t>
  </si>
  <si>
    <t>EPN 0077</t>
  </si>
  <si>
    <t>MERR51</t>
  </si>
  <si>
    <t>Merryhill Primary</t>
  </si>
  <si>
    <t>MERS51</t>
  </si>
  <si>
    <t>Mersea Rd Primary</t>
  </si>
  <si>
    <t>MFES31</t>
  </si>
  <si>
    <t>EPN 0158</t>
  </si>
  <si>
    <t>MFOT51</t>
  </si>
  <si>
    <t>Marshfoot Road Primary</t>
  </si>
  <si>
    <t>MFSP31</t>
  </si>
  <si>
    <t>EPN 0171</t>
  </si>
  <si>
    <t>MIDD31</t>
  </si>
  <si>
    <t>EPN 0072</t>
  </si>
  <si>
    <t>MIHI51</t>
  </si>
  <si>
    <t>Mill Hill Primary</t>
  </si>
  <si>
    <t>MILD51</t>
  </si>
  <si>
    <t>Mildenhall Primary</t>
  </si>
  <si>
    <t>MILT51</t>
  </si>
  <si>
    <t>Milton Rd Primary</t>
  </si>
  <si>
    <t>MLFD31</t>
  </si>
  <si>
    <t>EPN 0201</t>
  </si>
  <si>
    <t>MLFM31</t>
  </si>
  <si>
    <t>EPN 0218</t>
  </si>
  <si>
    <t>MOTE31</t>
  </si>
  <si>
    <t>MOUS51</t>
  </si>
  <si>
    <t>Mousehold Primary</t>
  </si>
  <si>
    <t>MRCG31</t>
  </si>
  <si>
    <t>March Grid</t>
  </si>
  <si>
    <t>MRCH51</t>
  </si>
  <si>
    <t>March Primary</t>
  </si>
  <si>
    <t>MSFS31</t>
  </si>
  <si>
    <t>EPN 0112</t>
  </si>
  <si>
    <t>MSHM51</t>
  </si>
  <si>
    <t>Martlesham Primary</t>
  </si>
  <si>
    <t>MUCK31</t>
  </si>
  <si>
    <t>EPN 0090</t>
  </si>
  <si>
    <t>MUHP51</t>
  </si>
  <si>
    <t>Much Hadham Primary</t>
  </si>
  <si>
    <t>MUHP52</t>
  </si>
  <si>
    <t>MULB51</t>
  </si>
  <si>
    <t>Mulbarton Primary</t>
  </si>
  <si>
    <t>MUN151</t>
  </si>
  <si>
    <t>EPN 0078</t>
  </si>
  <si>
    <t>MUN251</t>
  </si>
  <si>
    <t>EPN 0079</t>
  </si>
  <si>
    <t>MWIK51</t>
  </si>
  <si>
    <t>Marshalswick Primary</t>
  </si>
  <si>
    <t>MWPR51</t>
  </si>
  <si>
    <t>Manor Way Primary</t>
  </si>
  <si>
    <t>MYBK51</t>
  </si>
  <si>
    <t>May &amp; Baker Primary</t>
  </si>
  <si>
    <t>NACT51</t>
  </si>
  <si>
    <t>Nacton Primary</t>
  </si>
  <si>
    <t>NARB51</t>
  </si>
  <si>
    <t>Narborough Primary</t>
  </si>
  <si>
    <t>NCHG51</t>
  </si>
  <si>
    <t>North Chingford Primary</t>
  </si>
  <si>
    <t>NEAB81</t>
  </si>
  <si>
    <t>EPN 0205</t>
  </si>
  <si>
    <t>NEBP31</t>
  </si>
  <si>
    <t xml:space="preserve"> EPN 0230</t>
  </si>
  <si>
    <t>NENF51</t>
  </si>
  <si>
    <t>North Enfield Primary</t>
  </si>
  <si>
    <t>NEWM51</t>
  </si>
  <si>
    <t>Newmarket Primary</t>
  </si>
  <si>
    <t>NEWT51</t>
  </si>
  <si>
    <t>Newtown Primary</t>
  </si>
  <si>
    <t>NFIN51</t>
  </si>
  <si>
    <t>North Finchley Primary</t>
  </si>
  <si>
    <t>NHAR51</t>
  </si>
  <si>
    <t>New Harlow Primary</t>
  </si>
  <si>
    <t>NHAR52</t>
  </si>
  <si>
    <t>NHIT51</t>
  </si>
  <si>
    <t>North Hitchin Primary</t>
  </si>
  <si>
    <t>NOAK51</t>
  </si>
  <si>
    <t>Noak Hill Primary</t>
  </si>
  <si>
    <t>NODR51</t>
  </si>
  <si>
    <t>North Dr Primary</t>
  </si>
  <si>
    <t>NORF31</t>
  </si>
  <si>
    <t>EPN 0054</t>
  </si>
  <si>
    <t>NORS31</t>
  </si>
  <si>
    <t>EPN 0249</t>
  </si>
  <si>
    <t>NOVA31</t>
  </si>
  <si>
    <t>EPN 0058</t>
  </si>
  <si>
    <t>NOWN51</t>
  </si>
  <si>
    <t>Northwold Primary</t>
  </si>
  <si>
    <t>NPWF31</t>
  </si>
  <si>
    <t>EPN 0110</t>
  </si>
  <si>
    <t>NSTE51</t>
  </si>
  <si>
    <t>North Stevenage Primary</t>
  </si>
  <si>
    <t>NUML81</t>
  </si>
  <si>
    <t>EPN 0094</t>
  </si>
  <si>
    <t>NUML82</t>
  </si>
  <si>
    <t>NWAL51</t>
  </si>
  <si>
    <t>North Walsham</t>
  </si>
  <si>
    <t>NWEB51</t>
  </si>
  <si>
    <t>North Wembley Primary</t>
  </si>
  <si>
    <t>OAIR31</t>
  </si>
  <si>
    <t>EPN 0152</t>
  </si>
  <si>
    <t>OFFO51</t>
  </si>
  <si>
    <t>Offord Primary</t>
  </si>
  <si>
    <t>OLDR51</t>
  </si>
  <si>
    <t>Old Rd Primary</t>
  </si>
  <si>
    <t>OLDW51</t>
  </si>
  <si>
    <t>Old Welwyn Primary</t>
  </si>
  <si>
    <t>OLDW52</t>
  </si>
  <si>
    <t>OLDW53</t>
  </si>
  <si>
    <t>ONGA51</t>
  </si>
  <si>
    <t>Ongar Primary</t>
  </si>
  <si>
    <t>ORFO51</t>
  </si>
  <si>
    <t>Orford Primary</t>
  </si>
  <si>
    <t>ORME51</t>
  </si>
  <si>
    <t>Ormesby Primary</t>
  </si>
  <si>
    <t>ORTO51</t>
  </si>
  <si>
    <t>Orton Primary</t>
  </si>
  <si>
    <t>OSYT31</t>
  </si>
  <si>
    <t>EPN 0145</t>
  </si>
  <si>
    <t>OULT31</t>
  </si>
  <si>
    <t>EPN 0186</t>
  </si>
  <si>
    <t>OUTW51</t>
  </si>
  <si>
    <t>Outwell Moors Primary</t>
  </si>
  <si>
    <t>OWSF31</t>
  </si>
  <si>
    <t>EPN 0189</t>
  </si>
  <si>
    <t>OYBE51</t>
  </si>
  <si>
    <t>Oysterbed Rd</t>
  </si>
  <si>
    <t>PAHA31</t>
  </si>
  <si>
    <t>EPN 0128</t>
  </si>
  <si>
    <t>PALM31</t>
  </si>
  <si>
    <t>Palmers Grn Grid</t>
  </si>
  <si>
    <t>PALM51</t>
  </si>
  <si>
    <t>Palmers Grn Grid 11kV</t>
  </si>
  <si>
    <t>PALM52</t>
  </si>
  <si>
    <t>PAMP81</t>
  </si>
  <si>
    <t>EPN 0100</t>
  </si>
  <si>
    <t>PARK51</t>
  </si>
  <si>
    <t>Park St Primary</t>
  </si>
  <si>
    <t>PARS51</t>
  </si>
  <si>
    <t>Parsons Heath Primary</t>
  </si>
  <si>
    <t>PEAS51</t>
  </si>
  <si>
    <t>Peasenhall Primary</t>
  </si>
  <si>
    <t>PECH51</t>
  </si>
  <si>
    <t>Peachman Way Primary</t>
  </si>
  <si>
    <t>PELD51</t>
  </si>
  <si>
    <t>Peldon Primary</t>
  </si>
  <si>
    <t>PERR51</t>
  </si>
  <si>
    <t>Perry Primary</t>
  </si>
  <si>
    <t>PERR52</t>
  </si>
  <si>
    <t>PETC31</t>
  </si>
  <si>
    <t>Peterborough Central 33kV</t>
  </si>
  <si>
    <t>PETC51</t>
  </si>
  <si>
    <t>Peterborough Central</t>
  </si>
  <si>
    <t>PETE51</t>
  </si>
  <si>
    <t>Peterborough East Grid</t>
  </si>
  <si>
    <t>PETE52</t>
  </si>
  <si>
    <t>PETN51</t>
  </si>
  <si>
    <t>Peterborough North Grid</t>
  </si>
  <si>
    <t>PETN52</t>
  </si>
  <si>
    <t>PETS51</t>
  </si>
  <si>
    <t>Peterborough South Grid 11kV</t>
  </si>
  <si>
    <t>PFGH31</t>
  </si>
  <si>
    <t>EPN 0252</t>
  </si>
  <si>
    <t>PGBS11</t>
  </si>
  <si>
    <t>EPN 0227</t>
  </si>
  <si>
    <t>PICC31</t>
  </si>
  <si>
    <t>Piccotts End Grid</t>
  </si>
  <si>
    <t>PINN51</t>
  </si>
  <si>
    <t>Pinner Grn Primary</t>
  </si>
  <si>
    <t>PITS51</t>
  </si>
  <si>
    <t>Pitstone Primary</t>
  </si>
  <si>
    <t>PLAP31</t>
  </si>
  <si>
    <t>EPN 0086</t>
  </si>
  <si>
    <t>PLAY51</t>
  </si>
  <si>
    <t>Playfield Primary</t>
  </si>
  <si>
    <t>PLSF31</t>
  </si>
  <si>
    <t>EPN 0173</t>
  </si>
  <si>
    <t>POND51</t>
  </si>
  <si>
    <t>Ponders End Primary</t>
  </si>
  <si>
    <t>PPST1</t>
  </si>
  <si>
    <t>EPN 0102</t>
  </si>
  <si>
    <t>PPST11</t>
  </si>
  <si>
    <t>PPST2</t>
  </si>
  <si>
    <t>PREB51</t>
  </si>
  <si>
    <t>Prebend St Primary</t>
  </si>
  <si>
    <t>PREY51</t>
  </si>
  <si>
    <t>Purfleet Primary</t>
  </si>
  <si>
    <t>PREY52</t>
  </si>
  <si>
    <t>PTGN31</t>
  </si>
  <si>
    <t>EPN 0088</t>
  </si>
  <si>
    <t>QURF31</t>
  </si>
  <si>
    <t>EPN 0132</t>
  </si>
  <si>
    <t>RADN51</t>
  </si>
  <si>
    <t>Radnor Primary</t>
  </si>
  <si>
    <t>RAEG31</t>
  </si>
  <si>
    <t>EPN 0044</t>
  </si>
  <si>
    <t>RAFA51</t>
  </si>
  <si>
    <t>RAF Alconbury Primary 11kV</t>
  </si>
  <si>
    <t>RAFC31</t>
  </si>
  <si>
    <t>EPN 0161</t>
  </si>
  <si>
    <t>RAGN31</t>
  </si>
  <si>
    <t>EPN 0122</t>
  </si>
  <si>
    <t>RAIN51</t>
  </si>
  <si>
    <t>Rainham Primary</t>
  </si>
  <si>
    <t>RAMP51</t>
  </si>
  <si>
    <t>EPN 0225</t>
  </si>
  <si>
    <t>RANW31</t>
  </si>
  <si>
    <t>EPN 0116</t>
  </si>
  <si>
    <t>RAWF31</t>
  </si>
  <si>
    <t>EPN 0160</t>
  </si>
  <si>
    <t>RAYP51</t>
  </si>
  <si>
    <t>Rayleigh Local Primary</t>
  </si>
  <si>
    <t>RBOW51</t>
  </si>
  <si>
    <t>Rainbow Ln Primary</t>
  </si>
  <si>
    <t>REDT91</t>
  </si>
  <si>
    <t>EPN 0106 / EPN 0131</t>
  </si>
  <si>
    <t>REDT92</t>
  </si>
  <si>
    <t>REED51</t>
  </si>
  <si>
    <t>Reed Primary</t>
  </si>
  <si>
    <t>RESF31</t>
  </si>
  <si>
    <t>EPN 0025</t>
  </si>
  <si>
    <t>REYD51</t>
  </si>
  <si>
    <t>Reydon Primary</t>
  </si>
  <si>
    <t>RHAL51</t>
  </si>
  <si>
    <t>Rickinghall Primary</t>
  </si>
  <si>
    <t>RICK51</t>
  </si>
  <si>
    <t>Rickmansworth Grid</t>
  </si>
  <si>
    <t>RMSY31</t>
  </si>
  <si>
    <t>EPN 0199</t>
  </si>
  <si>
    <t>ROMF51</t>
  </si>
  <si>
    <t>Romford Primary</t>
  </si>
  <si>
    <t>ROMN51</t>
  </si>
  <si>
    <t>Romford North Primary</t>
  </si>
  <si>
    <t>ROOK31</t>
  </si>
  <si>
    <t>EPN 0187</t>
  </si>
  <si>
    <t>ROSE31</t>
  </si>
  <si>
    <t>EPN 0191</t>
  </si>
  <si>
    <t>ROUN51</t>
  </si>
  <si>
    <t>Roundwood Rd Primary</t>
  </si>
  <si>
    <t>ROYS51</t>
  </si>
  <si>
    <t>Royston Primary</t>
  </si>
  <si>
    <t>RPGC11</t>
  </si>
  <si>
    <t>EPN 0254</t>
  </si>
  <si>
    <t>RYEP51</t>
  </si>
  <si>
    <t>Rye House Local Primary</t>
  </si>
  <si>
    <t>RYSF31</t>
  </si>
  <si>
    <t>EPN 0175</t>
  </si>
  <si>
    <t>SAFF51</t>
  </si>
  <si>
    <t>Saffron Walden Primary</t>
  </si>
  <si>
    <t>SAIR51</t>
  </si>
  <si>
    <t>EPN 0231</t>
  </si>
  <si>
    <t>SALP51</t>
  </si>
  <si>
    <t>Sall</t>
  </si>
  <si>
    <t>SAND51</t>
  </si>
  <si>
    <t>Sandy Primary</t>
  </si>
  <si>
    <t>SANT51</t>
  </si>
  <si>
    <t>St Anthony St Primary</t>
  </si>
  <si>
    <t>SAUN51</t>
  </si>
  <si>
    <t>Saunderton Primary</t>
  </si>
  <si>
    <t>SAWN51</t>
  </si>
  <si>
    <t>Sawston Primary</t>
  </si>
  <si>
    <t>SBEN31</t>
  </si>
  <si>
    <t>South Benfleet Grid</t>
  </si>
  <si>
    <t>SBFT51</t>
  </si>
  <si>
    <t>South Benfleet Primary</t>
  </si>
  <si>
    <t>SBSF31</t>
  </si>
  <si>
    <t>EPN 0006</t>
  </si>
  <si>
    <t>SCHE51</t>
  </si>
  <si>
    <t>South Chelmsford Primary</t>
  </si>
  <si>
    <t>SCMO31</t>
  </si>
  <si>
    <t>EPN 0193</t>
  </si>
  <si>
    <t>SCOT51</t>
  </si>
  <si>
    <t>Scottow Primary</t>
  </si>
  <si>
    <t>SCOW31</t>
  </si>
  <si>
    <t>EPN 0153</t>
  </si>
  <si>
    <t>SCRS31</t>
  </si>
  <si>
    <t>EPN 0200</t>
  </si>
  <si>
    <t>SCRT51</t>
  </si>
  <si>
    <t>Sudbury Court Primary</t>
  </si>
  <si>
    <t>SCRT52</t>
  </si>
  <si>
    <t>SCSF31</t>
  </si>
  <si>
    <t>EPN 0057</t>
  </si>
  <si>
    <t>SEFW31</t>
  </si>
  <si>
    <t>EPN 0020</t>
  </si>
  <si>
    <t>SELI51</t>
  </si>
  <si>
    <t>Selinas Ln Primary</t>
  </si>
  <si>
    <t>SENW31</t>
  </si>
  <si>
    <t>EPN 0232</t>
  </si>
  <si>
    <t>SENW32</t>
  </si>
  <si>
    <t>SERY51</t>
  </si>
  <si>
    <t>Southery Primary</t>
  </si>
  <si>
    <t>SEVE51</t>
  </si>
  <si>
    <t>Severalls Ln Primary</t>
  </si>
  <si>
    <t>SFAS51</t>
  </si>
  <si>
    <t>Stickfast Ln Primary</t>
  </si>
  <si>
    <t>SGHT51</t>
  </si>
  <si>
    <t>Straight Rd Primary</t>
  </si>
  <si>
    <t>SGRV51</t>
  </si>
  <si>
    <t>Stonegrove Primary</t>
  </si>
  <si>
    <t>SHAR51</t>
  </si>
  <si>
    <t>South Harlow Primary</t>
  </si>
  <si>
    <t>SHEF51</t>
  </si>
  <si>
    <t>Shefford Primary</t>
  </si>
  <si>
    <t>SHEL31</t>
  </si>
  <si>
    <t>Shell Grid</t>
  </si>
  <si>
    <t>SHEN31</t>
  </si>
  <si>
    <t>Shenfield Grid 33kV</t>
  </si>
  <si>
    <t>SHER11</t>
  </si>
  <si>
    <t>EPN 0052</t>
  </si>
  <si>
    <t>SHER12</t>
  </si>
  <si>
    <t>SHIC51</t>
  </si>
  <si>
    <t>South Hitchin Primary</t>
  </si>
  <si>
    <t>SHOT51</t>
  </si>
  <si>
    <t>Shotley Primary</t>
  </si>
  <si>
    <t>SHPP51</t>
  </si>
  <si>
    <t>Shepreth Primary</t>
  </si>
  <si>
    <t>SHRU51</t>
  </si>
  <si>
    <t>Shrub End Primary</t>
  </si>
  <si>
    <t>SHRW51</t>
  </si>
  <si>
    <t>South Harrow Primary</t>
  </si>
  <si>
    <t>SHSF31</t>
  </si>
  <si>
    <t>EPN 0033</t>
  </si>
  <si>
    <t>SLEA51</t>
  </si>
  <si>
    <t>Sleaford St Primary</t>
  </si>
  <si>
    <t>SLEY51</t>
  </si>
  <si>
    <t>Shenley Primary</t>
  </si>
  <si>
    <t>SLWN51</t>
  </si>
  <si>
    <t>Selwyn Rd Primary</t>
  </si>
  <si>
    <t>SMPS31</t>
  </si>
  <si>
    <t>EPN 0083</t>
  </si>
  <si>
    <t>SMPS51</t>
  </si>
  <si>
    <t>SNBM31</t>
  </si>
  <si>
    <t>EPN 0207</t>
  </si>
  <si>
    <t>SNET51</t>
  </si>
  <si>
    <t>Snettisham Primary</t>
  </si>
  <si>
    <t>SOEG31</t>
  </si>
  <si>
    <t>Southend Grid 33kV</t>
  </si>
  <si>
    <t>SOEG51</t>
  </si>
  <si>
    <t>Southend Grid 11kV</t>
  </si>
  <si>
    <t>SOEG52</t>
  </si>
  <si>
    <t>SOHA51</t>
  </si>
  <si>
    <t>Soham Primary</t>
  </si>
  <si>
    <t>SOWE51</t>
  </si>
  <si>
    <t>Southend West Primary</t>
  </si>
  <si>
    <t>SOWE52</t>
  </si>
  <si>
    <t>SOWP51</t>
  </si>
  <si>
    <t>South Witham Primary</t>
  </si>
  <si>
    <t>SPRI31</t>
  </si>
  <si>
    <t>EPN 0061</t>
  </si>
  <si>
    <t>SPRO51</t>
  </si>
  <si>
    <t>Sprowston Primary</t>
  </si>
  <si>
    <t>SPWY51</t>
  </si>
  <si>
    <t>EPN 0202</t>
  </si>
  <si>
    <t>SRSF31</t>
  </si>
  <si>
    <t>EPN 0222</t>
  </si>
  <si>
    <t>SRUI51</t>
  </si>
  <si>
    <t>South Ruislip Primary</t>
  </si>
  <si>
    <t>SSTE51</t>
  </si>
  <si>
    <t>South Stevenage Primary</t>
  </si>
  <si>
    <t>STAG31</t>
  </si>
  <si>
    <t>EPN 0115</t>
  </si>
  <si>
    <t>STAL51</t>
  </si>
  <si>
    <t>Stalham Primary</t>
  </si>
  <si>
    <t>STAN31</t>
  </si>
  <si>
    <t>Stanmore Grid</t>
  </si>
  <si>
    <t>STAN51</t>
  </si>
  <si>
    <t>SPN 0041</t>
  </si>
  <si>
    <t>STAN52</t>
  </si>
  <si>
    <t>STEV31</t>
  </si>
  <si>
    <t>Stevenage Grid 33kV</t>
  </si>
  <si>
    <t>STEV51</t>
  </si>
  <si>
    <t>Stevenage Primary</t>
  </si>
  <si>
    <t>STHS31</t>
  </si>
  <si>
    <t>EPN 0174</t>
  </si>
  <si>
    <t>STIV51</t>
  </si>
  <si>
    <t>St Ives Primary</t>
  </si>
  <si>
    <t>STMF11</t>
  </si>
  <si>
    <t>Stamford</t>
  </si>
  <si>
    <t>STOD51</t>
  </si>
  <si>
    <t>Stody Primary</t>
  </si>
  <si>
    <t>STON51</t>
  </si>
  <si>
    <t>Stanton Primary</t>
  </si>
  <si>
    <t>STOP51</t>
  </si>
  <si>
    <t>Stopsley</t>
  </si>
  <si>
    <t>STOW31</t>
  </si>
  <si>
    <t>Stowmarket Grid</t>
  </si>
  <si>
    <t>STOW51</t>
  </si>
  <si>
    <t>STPA51</t>
  </si>
  <si>
    <t>St Pauls Primary</t>
  </si>
  <si>
    <t>STRA91</t>
  </si>
  <si>
    <t>EPN 0064</t>
  </si>
  <si>
    <t>STRA92</t>
  </si>
  <si>
    <t>STSF31</t>
  </si>
  <si>
    <t>EPN 0216</t>
  </si>
  <si>
    <t>STSP51</t>
  </si>
  <si>
    <t>St Stephens Primary</t>
  </si>
  <si>
    <t>SUDB51</t>
  </si>
  <si>
    <t>Sudbury Primary</t>
  </si>
  <si>
    <t>SUFP51</t>
  </si>
  <si>
    <t>EPN 0247</t>
  </si>
  <si>
    <t>SUPR51</t>
  </si>
  <si>
    <t>Sundon Primary</t>
  </si>
  <si>
    <t>SUTT31</t>
  </si>
  <si>
    <t>EPN 0002</t>
  </si>
  <si>
    <t>SUTT51</t>
  </si>
  <si>
    <t>SWAF31</t>
  </si>
  <si>
    <t>Swaffham Grid</t>
  </si>
  <si>
    <t>SWAF51</t>
  </si>
  <si>
    <t>SWAY51</t>
  </si>
  <si>
    <t>Storeys Way Primary</t>
  </si>
  <si>
    <t>SWOO51</t>
  </si>
  <si>
    <t>South Woodham Primary 11kV</t>
  </si>
  <si>
    <t>SWPR71</t>
  </si>
  <si>
    <t>Stewartby Primary 6.6kV</t>
  </si>
  <si>
    <t>TAKE51</t>
  </si>
  <si>
    <t>Takeley Primary</t>
  </si>
  <si>
    <t>TAPS51</t>
  </si>
  <si>
    <t>Tapster St Primary</t>
  </si>
  <si>
    <t>TATT51</t>
  </si>
  <si>
    <t>Tattingstone Primary</t>
  </si>
  <si>
    <t>TBAY51</t>
  </si>
  <si>
    <t>Thorpe Bay Primary</t>
  </si>
  <si>
    <t>TBLP51</t>
  </si>
  <si>
    <t>Tilbury Compact Grid</t>
  </si>
  <si>
    <t>THAM51</t>
  </si>
  <si>
    <t>Thame Primary</t>
  </si>
  <si>
    <t>THAX31</t>
  </si>
  <si>
    <t>Thaxted Grid</t>
  </si>
  <si>
    <t>THCR51</t>
  </si>
  <si>
    <t>The Cross</t>
  </si>
  <si>
    <t>THCR52</t>
  </si>
  <si>
    <t>THET51</t>
  </si>
  <si>
    <t>Thetford Grid</t>
  </si>
  <si>
    <t>THLI51</t>
  </si>
  <si>
    <t>The Limes</t>
  </si>
  <si>
    <t>THOL51</t>
  </si>
  <si>
    <t>Thorpe Gd Local 11kV</t>
  </si>
  <si>
    <t>THOM51</t>
  </si>
  <si>
    <t>Thompsons Ln Primary</t>
  </si>
  <si>
    <t>THOR31</t>
  </si>
  <si>
    <t>Thorpe Grid 33kV</t>
  </si>
  <si>
    <t>THPW31</t>
  </si>
  <si>
    <t>EPN 0030</t>
  </si>
  <si>
    <t>THPW51</t>
  </si>
  <si>
    <t>TIGP11</t>
  </si>
  <si>
    <t>EPN 0206</t>
  </si>
  <si>
    <t>TILL51</t>
  </si>
  <si>
    <t>Tillingham Primary</t>
  </si>
  <si>
    <t>TIPT51</t>
  </si>
  <si>
    <t>Tiptree Primary</t>
  </si>
  <si>
    <t>TIVE51</t>
  </si>
  <si>
    <t>Tivetshall Primary</t>
  </si>
  <si>
    <t>TLEY51</t>
  </si>
  <si>
    <t>Thorley Primary</t>
  </si>
  <si>
    <t>TLSF31</t>
  </si>
  <si>
    <t>EPN 0172</t>
  </si>
  <si>
    <t>TOGD31</t>
  </si>
  <si>
    <t>Tottenham Grid 33kV</t>
  </si>
  <si>
    <t>TOGD51</t>
  </si>
  <si>
    <t>Tottenham Grid</t>
  </si>
  <si>
    <t>TOGD52</t>
  </si>
  <si>
    <t>TOGM31</t>
  </si>
  <si>
    <t>EPN 0195</t>
  </si>
  <si>
    <t>TRIN51</t>
  </si>
  <si>
    <t>Tring Primary</t>
  </si>
  <si>
    <t>TROW31</t>
  </si>
  <si>
    <t>EPN 0188</t>
  </si>
  <si>
    <t>TRSF31</t>
  </si>
  <si>
    <t>EPN 0219</t>
  </si>
  <si>
    <t>TSFM31</t>
  </si>
  <si>
    <t>EPN 0260</t>
  </si>
  <si>
    <t>TUCK51</t>
  </si>
  <si>
    <t>Tuckswood Primary</t>
  </si>
  <si>
    <t>TUCO31</t>
  </si>
  <si>
    <t>EPN 0209</t>
  </si>
  <si>
    <t>TUNW51</t>
  </si>
  <si>
    <t>Tunnel Primary</t>
  </si>
  <si>
    <t>TURN51</t>
  </si>
  <si>
    <t>Turnford Primary</t>
  </si>
  <si>
    <t>TURR51</t>
  </si>
  <si>
    <t>Turret Ln Primary</t>
  </si>
  <si>
    <t>TUSF31</t>
  </si>
  <si>
    <t>EPN 0117</t>
  </si>
  <si>
    <t>TWFA31</t>
  </si>
  <si>
    <t>EPN 0032</t>
  </si>
  <si>
    <t>TWSE31</t>
  </si>
  <si>
    <t>Trowse Grid</t>
  </si>
  <si>
    <t>TXTD51</t>
  </si>
  <si>
    <t>Thaxted Local</t>
  </si>
  <si>
    <t>UASF31</t>
  </si>
  <si>
    <t>EPN 0039</t>
  </si>
  <si>
    <t>UHWF31</t>
  </si>
  <si>
    <t>EPN 0166</t>
  </si>
  <si>
    <t>UKPI91</t>
  </si>
  <si>
    <t>EPN 0089</t>
  </si>
  <si>
    <t>UKPI92</t>
  </si>
  <si>
    <t>UPLA51</t>
  </si>
  <si>
    <t>Uplands Pk Primary</t>
  </si>
  <si>
    <t>VALL51</t>
  </si>
  <si>
    <t>Valleybridge Rd Primary</t>
  </si>
  <si>
    <t>VALU71</t>
  </si>
  <si>
    <t>EPN 0081</t>
  </si>
  <si>
    <t>VALU72</t>
  </si>
  <si>
    <t>VERY51</t>
  </si>
  <si>
    <t>Verity Way Primary</t>
  </si>
  <si>
    <t>VINE31</t>
  </si>
  <si>
    <t>EPN 0190</t>
  </si>
  <si>
    <t>WADD51</t>
  </si>
  <si>
    <t>Waddesdon Primary</t>
  </si>
  <si>
    <t>WAIR31</t>
  </si>
  <si>
    <t>EPN 0055</t>
  </si>
  <si>
    <t>WALS51</t>
  </si>
  <si>
    <t>Walsoken Grid</t>
  </si>
  <si>
    <t>WALT51</t>
  </si>
  <si>
    <t>Waltham Abbey Primary</t>
  </si>
  <si>
    <t>WALT52</t>
  </si>
  <si>
    <t>WARE51</t>
  </si>
  <si>
    <t>Ware Primary</t>
  </si>
  <si>
    <t>WARH51</t>
  </si>
  <si>
    <t>Warren Heath</t>
  </si>
  <si>
    <t>WARN51</t>
  </si>
  <si>
    <t>Warners End Primary</t>
  </si>
  <si>
    <t>WARN52</t>
  </si>
  <si>
    <t>WASP51</t>
  </si>
  <si>
    <t>Warren Springs Primary</t>
  </si>
  <si>
    <t>WASW31</t>
  </si>
  <si>
    <t>EPN 0004</t>
  </si>
  <si>
    <t>WATE51</t>
  </si>
  <si>
    <t>Water Ln Primary</t>
  </si>
  <si>
    <t>WATL51</t>
  </si>
  <si>
    <t>Watlington Primary</t>
  </si>
  <si>
    <t>WATR51</t>
  </si>
  <si>
    <t>Watsons Rd Primary</t>
  </si>
  <si>
    <t>WATT51</t>
  </si>
  <si>
    <t>Watton Primary</t>
  </si>
  <si>
    <t>WAWF31</t>
  </si>
  <si>
    <t>EPN 0008</t>
  </si>
  <si>
    <t>WBEK51</t>
  </si>
  <si>
    <t>West Beckham Primary</t>
  </si>
  <si>
    <t>WBRA51</t>
  </si>
  <si>
    <t>West Braintree Primary</t>
  </si>
  <si>
    <t>WBRY51</t>
  </si>
  <si>
    <t>Westbury Primary</t>
  </si>
  <si>
    <t>WCHE51</t>
  </si>
  <si>
    <t>West Chelmsford Primary</t>
  </si>
  <si>
    <t>WEAL51</t>
  </si>
  <si>
    <t>Wealdstone Primary</t>
  </si>
  <si>
    <t>WEBP51</t>
  </si>
  <si>
    <t>West Bedford Primary</t>
  </si>
  <si>
    <t>WELW51</t>
  </si>
  <si>
    <t>Welwyn Primary</t>
  </si>
  <si>
    <t>WELW81</t>
  </si>
  <si>
    <t>EPN 0075</t>
  </si>
  <si>
    <t>WELW82</t>
  </si>
  <si>
    <t>WEMP51</t>
  </si>
  <si>
    <t>Wembley Park</t>
  </si>
  <si>
    <t>WEND51</t>
  </si>
  <si>
    <t>Wendover Primary</t>
  </si>
  <si>
    <t>WERA31</t>
  </si>
  <si>
    <t>EPN 0155</t>
  </si>
  <si>
    <t>WETH51</t>
  </si>
  <si>
    <t>Wethersfield Primary</t>
  </si>
  <si>
    <t>WFRD51</t>
  </si>
  <si>
    <t>Wickford Primary</t>
  </si>
  <si>
    <t>WGRN51</t>
  </si>
  <si>
    <t>West Grn Primary</t>
  </si>
  <si>
    <t>WHAM51</t>
  </si>
  <si>
    <t>Wymondham Primary</t>
  </si>
  <si>
    <t>WHAN51</t>
  </si>
  <si>
    <t>West Hanningfield Pri</t>
  </si>
  <si>
    <t>WHAP51</t>
  </si>
  <si>
    <t>Whapload Rd Primary</t>
  </si>
  <si>
    <t>WHER51</t>
  </si>
  <si>
    <t>West Hertford Primary</t>
  </si>
  <si>
    <t>WHET51</t>
  </si>
  <si>
    <t>Whetstone Primary</t>
  </si>
  <si>
    <t>WHIT51</t>
  </si>
  <si>
    <t>Whittlesey Primary</t>
  </si>
  <si>
    <t>WHOR51</t>
  </si>
  <si>
    <t>West Horndon Primary</t>
  </si>
  <si>
    <t>WHSF31</t>
  </si>
  <si>
    <t>EPN 0148</t>
  </si>
  <si>
    <t>WICK31</t>
  </si>
  <si>
    <t>Wickham Market Grid</t>
  </si>
  <si>
    <t>WIGG51</t>
  </si>
  <si>
    <t>Wiggenhall Primary</t>
  </si>
  <si>
    <t>WISB31</t>
  </si>
  <si>
    <t>EPN 0133</t>
  </si>
  <si>
    <t>WISG51</t>
  </si>
  <si>
    <t>EPN 0111</t>
  </si>
  <si>
    <t>WISS31</t>
  </si>
  <si>
    <t>WITH51</t>
  </si>
  <si>
    <t>Witham Primary</t>
  </si>
  <si>
    <t>WIXM51</t>
  </si>
  <si>
    <t>Wixams</t>
  </si>
  <si>
    <t>WIXO91</t>
  </si>
  <si>
    <t>EPN 0063</t>
  </si>
  <si>
    <t>WIXO92</t>
  </si>
  <si>
    <t>WIXP51</t>
  </si>
  <si>
    <t>Wix Primary</t>
  </si>
  <si>
    <t>WLET51</t>
  </si>
  <si>
    <t>West Letchworth Primary</t>
  </si>
  <si>
    <t>WLON51</t>
  </si>
  <si>
    <t>Weston Longville Primary</t>
  </si>
  <si>
    <t>WLSF31</t>
  </si>
  <si>
    <t>EPN 0007</t>
  </si>
  <si>
    <t>WLTH51</t>
  </si>
  <si>
    <t>Waltham Park 11kV</t>
  </si>
  <si>
    <t>WMBS11</t>
  </si>
  <si>
    <t>Wickham Market</t>
  </si>
  <si>
    <t>WMBS31</t>
  </si>
  <si>
    <t>WOOD51</t>
  </si>
  <si>
    <t>Woodwalton Primary</t>
  </si>
  <si>
    <t>WOOL31</t>
  </si>
  <si>
    <t>EPN 0136</t>
  </si>
  <si>
    <t>WORD51</t>
  </si>
  <si>
    <t>White Roding Primary</t>
  </si>
  <si>
    <t>WORS51</t>
  </si>
  <si>
    <t>Worstead Primary</t>
  </si>
  <si>
    <t>WPOT51</t>
  </si>
  <si>
    <t>West Potters Bar Primary</t>
  </si>
  <si>
    <t>WRAT51</t>
  </si>
  <si>
    <t>Wratting Primary</t>
  </si>
  <si>
    <t>WRDC31</t>
  </si>
  <si>
    <t>EPN 0182</t>
  </si>
  <si>
    <t>WRIT51</t>
  </si>
  <si>
    <t>Writtle St Primary</t>
  </si>
  <si>
    <t>WROX51</t>
  </si>
  <si>
    <t>Wroxham Primary</t>
  </si>
  <si>
    <t>WRWY51</t>
  </si>
  <si>
    <t>Wisbech Railway Primary</t>
  </si>
  <si>
    <t>WSFS31</t>
  </si>
  <si>
    <t>EPN 0150</t>
  </si>
  <si>
    <t>WSTP51</t>
  </si>
  <si>
    <t>Westoning Primary</t>
  </si>
  <si>
    <t>WTMI31</t>
  </si>
  <si>
    <t>EPN 0119</t>
  </si>
  <si>
    <t>WYMG31</t>
  </si>
  <si>
    <t>Wymondley Grid 33kV</t>
  </si>
  <si>
    <t>Berkswell 132kV</t>
  </si>
  <si>
    <t>Coventry 132kV</t>
  </si>
  <si>
    <t>Coventry 132kV_Hinckley 33__</t>
  </si>
  <si>
    <t>Coventry 132kV_Coventry North__</t>
  </si>
  <si>
    <t>Coventry 132kV_Nuneaton__</t>
  </si>
  <si>
    <t>_NO NAME_ [ASHS3GEN]</t>
  </si>
  <si>
    <t>Berkswell 132kV_Warwick 33__</t>
  </si>
  <si>
    <t>Berkswell 132kV_Harbury__</t>
  </si>
  <si>
    <t>Coventry 132kV_Daventry__</t>
  </si>
  <si>
    <t>Coventry 132kV_Rugby__</t>
  </si>
  <si>
    <t>Coventry 132kV_Pailton__</t>
  </si>
  <si>
    <t>Coventry 132kV_Whitley__</t>
  </si>
  <si>
    <t>Berkswell 132kV_Coventry Central__</t>
  </si>
  <si>
    <t>Berkswell 132kV_Coventry South__</t>
  </si>
  <si>
    <t>Berkswell 132kV_Coventry West__</t>
  </si>
  <si>
    <t>_NO NAME_ [CRIR3PV]</t>
  </si>
  <si>
    <t>_NO NAME_ [THEN3J-WOOH3J-THEN3K-THEN3K du...]</t>
  </si>
  <si>
    <t>HYB:[Coventry 132kV_Hinckley 33__] &amp; [Coventry 132kV_Pailton__]-&gt;Coventry 132kV_Pailton_Sapcote (T1 &amp; T2)</t>
  </si>
  <si>
    <t>HYB:[Coventry 132kV_Coventry North__] &amp; [Coventry 132kV_Nuneaton__]-&gt;Coventry 132kV_Coventry North_Newdigate</t>
  </si>
  <si>
    <t>HYB:[Berkswell 132kV_Warwick 33__] &amp; [Berkswell 132kV_Coventry West__]-&gt;Berkswell 132kV_Warwick 33_Kenilworth (T1 &amp; T2)</t>
  </si>
  <si>
    <t>HYB:[Coventry 132kV_Daventry__] &amp; [Coventry 132kV_Rugby__]-&gt;Coventry 132kV_Daventry_Crick (T1 &amp; T2 T3)</t>
  </si>
  <si>
    <t>HYB:[Coventry 132kV_Rugby__] &amp; [Coventry 132kV_Pailton__]-&gt;Coventry 132kV_Rugby_Rugby Gateway</t>
  </si>
  <si>
    <t>HYB:[Coventry 132kV_Whitley__] &amp; [Berkswell 132kV_Coventry South__]-&gt;Coventry 132kV_Whitley_Dillotford Avenue (T1 &amp; T2)</t>
  </si>
  <si>
    <t>Coventry 132kV_Whitley_Ryton (Peugeot-Talbot)</t>
  </si>
  <si>
    <t>Berkswell 132kV_Coventry Central_Sandy Lane 6.6</t>
  </si>
  <si>
    <t>Coventry 132kV_Nuneaton_Coton Road 11</t>
  </si>
  <si>
    <t>Berkswell 132kV_Harbury_Southam</t>
  </si>
  <si>
    <t>Coventry 132kV_Pailton_Sapcote (T1 &amp; T2)</t>
  </si>
  <si>
    <t>Coventry 132kV_Hinckley 33kV_Aston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</si>
  <si>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</si>
  <si>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</si>
  <si>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</si>
  <si>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</si>
  <si>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</si>
  <si>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</si>
  <si>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</si>
  <si>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</si>
  <si>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</si>
  <si>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</si>
  <si>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 Kilsby Lane, CV21 4PN</t>
  </si>
  <si>
    <t>Berkswell 132kV_Warwick 33_Campion Hills</t>
  </si>
  <si>
    <t>Coventry 132kV_Pailton_Churchover</t>
  </si>
  <si>
    <t>Berkswell 132kV_Warwick 33_Claverdon</t>
  </si>
  <si>
    <t>Coventry 132kV_Hinckley 33kV_Canal Solar Farm, Elms Farm, Hinckley, LE10 3EE</t>
  </si>
  <si>
    <t>Coventry 132kV_Coventry North_Coventry Arena</t>
  </si>
  <si>
    <t>Coventry 132kV_Coventry North_Coventry Colliery (Prologis)</t>
  </si>
  <si>
    <t>Coventry 132kV_Whitley_Copsewood</t>
  </si>
  <si>
    <t>Coventry 132kV_Nuneaton 33kV_Corley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</si>
  <si>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</si>
  <si>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</si>
  <si>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</si>
  <si>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</si>
  <si>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</si>
  <si>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</si>
  <si>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</si>
  <si>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132kV_Hinckley 33kV_Chapel Street, Stapleton, LE9 8FT</t>
  </si>
  <si>
    <t>Coventry 132kV_Daventry_Crick (T1 &amp; T2 T3)</t>
  </si>
  <si>
    <t>Coventry 132kV_Crick Road Solar Plant, NN6 6NA</t>
  </si>
  <si>
    <t>Coventry 132kV_Whitley_Whitley 11</t>
  </si>
  <si>
    <t>Coventry 132kV_Rugby 132 11__</t>
  </si>
  <si>
    <t>Coventry 132kV_Pailton_Magna Park</t>
  </si>
  <si>
    <t>Berkswell 132kV_Coventry West_Torrington Avenue</t>
  </si>
  <si>
    <t>Coventry 132kV_Daventry_Daventry 11</t>
  </si>
  <si>
    <t>Coventry 132kV_Whitley_Dillotford Avenue (T1 &amp; T2)</t>
  </si>
  <si>
    <t>Berkswell 132kV_Coventry Central_Dunlop 6.6</t>
  </si>
  <si>
    <t>Coventry 132kV_Rugby_English Electric</t>
  </si>
  <si>
    <t>Coventry 132kV_Daventry_Fawsley Estate Solar Solar, Daventry, NN11 3YS</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</si>
  <si>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</si>
  <si>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</si>
  <si>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</si>
  <si>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</si>
  <si>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</si>
  <si>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</si>
  <si>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</si>
  <si>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</si>
  <si>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33kV_Watling Street 15MW IDNO primary s/s</t>
  </si>
  <si>
    <t>Coventry 132kV_Hinckley 33kV_Hinckley Rail Freight depot IDNO primary s/s</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</si>
  <si>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</si>
  <si>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</si>
  <si>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</si>
  <si>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</si>
  <si>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</si>
  <si>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</si>
  <si>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</si>
  <si>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</si>
  <si>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</si>
  <si>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</si>
  <si>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</si>
  <si>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Coventry 132kV_Nuneaton 33kV_Laurel Close 20MW SF</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</si>
  <si>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</si>
  <si>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</si>
  <si>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</si>
  <si>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</si>
  <si>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</si>
  <si>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</si>
  <si>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</si>
  <si>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</si>
  <si>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</si>
  <si>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t>
  </si>
  <si>
    <t>Berkswell 132kV_Warwick 33_Wise Street</t>
  </si>
  <si>
    <t>Berkswell 132kV_Coventry South_Spon Street 6.6 (T1 &amp; T2)</t>
  </si>
  <si>
    <t>Coventry 132kV_Pailton_Streetfield Farm Watling PV</t>
  </si>
  <si>
    <t>Coventry 132kV_Coventry North 33kV_ Tolldish Hall PV</t>
  </si>
  <si>
    <t>Berkswell 132kV_Warwick 33_Tournament Fields</t>
  </si>
  <si>
    <t>Coventry 132kV_Rugby_Union Street</t>
  </si>
  <si>
    <t>Coventry 132kV_Coventry North 33kV_Vauls Farm 16MW SF</t>
  </si>
  <si>
    <t>Berkswell 132kV_Warwick 132 11__</t>
  </si>
  <si>
    <t>Berkswell 132kV_Coventry South_Warwick University</t>
  </si>
  <si>
    <t>Coventry 132kV_Hinckley 33_Wood Lane</t>
  </si>
  <si>
    <t>Coventry 132kV_Daventry_Weedon</t>
  </si>
  <si>
    <t>Coventry 132kV_Daventry_Woodford Halse</t>
  </si>
  <si>
    <t>Chesterfield 132kV</t>
  </si>
  <si>
    <t>Chesterfield 132kV_Alfreton__</t>
  </si>
  <si>
    <t>Chesterfield 132kV_Clipstone__</t>
  </si>
  <si>
    <t>Chesterfield 132kV_Mansfield__</t>
  </si>
  <si>
    <t>Chesterfield 132kV_Annesley (1 &amp; 2)__</t>
  </si>
  <si>
    <t>Chesterfield 132kV_Annesley (3 &amp; 4)__</t>
  </si>
  <si>
    <t>Chesterfield 132kV_Chesterfield 33kV_</t>
  </si>
  <si>
    <t>Chesterfield 132kV_Whitwell__</t>
  </si>
  <si>
    <t>Chesterfield 132kV_Goitside 33kV_</t>
  </si>
  <si>
    <t>Chesterfield 132kV_Staveley__</t>
  </si>
  <si>
    <t>Stalybridge 132kV_Buxton (Part)__</t>
  </si>
  <si>
    <t>_NO NAME_ [CRIF3PV]</t>
  </si>
  <si>
    <t>_NO NAME_ [EDEM3GEN]</t>
  </si>
  <si>
    <t>_NO NAME_ [IKPV3PV]</t>
  </si>
  <si>
    <t>_NO NAME_ [NETW3ESS]</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</si>
  <si>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</si>
  <si>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</si>
  <si>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</si>
  <si>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</si>
  <si>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</si>
  <si>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</si>
  <si>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</si>
  <si>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</si>
  <si>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TB)_Holbrook Works</t>
  </si>
  <si>
    <t>HYB:[Chesterfield 132kV_Goitside 33kV_] &amp; [Stalybridge 132kV_Buxton (Part)__]-&gt;Chesterfield 132kV_Goitside_Eyam (TA&amp;TB)</t>
  </si>
  <si>
    <t>Chesterfield 132kV_Chesterfield 33_Sheepbridge</t>
  </si>
  <si>
    <t>Chesterfield 132kV_Chesterfield 33_Danesmoor</t>
  </si>
  <si>
    <t>Chesterfield 132kV_Mansfield_Mansfield 11</t>
  </si>
  <si>
    <t>Chesterfield 132kV_Mansfield_Acreage Lane_Shirebrook Wind Farm</t>
  </si>
  <si>
    <t>Chesterfield 132kV_Alfreton_Blackwell</t>
  </si>
  <si>
    <t>Chesterfield 132kV_Alfreton__Dunsford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</si>
  <si>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</si>
  <si>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</si>
  <si>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</si>
  <si>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</si>
  <si>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</si>
  <si>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</si>
  <si>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</si>
  <si>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</si>
  <si>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</si>
  <si>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</si>
  <si>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</si>
  <si>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</si>
  <si>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</si>
  <si>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</si>
  <si>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11__</t>
  </si>
  <si>
    <t>Chesterfield 132kV_Goitside 33kV_Boythorpe Works / INRG Solar Ltd</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</si>
  <si>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</si>
  <si>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</si>
  <si>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</si>
  <si>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</si>
  <si>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</si>
  <si>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</si>
  <si>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</si>
  <si>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</si>
  <si>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</si>
  <si>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132kV__Eden Meadows / JBM Solar Projects (UK) Ltd</t>
  </si>
  <si>
    <t>Chesterfield 132kV_Goitside_Eyam (TA&amp;TB)</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</si>
  <si>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</si>
  <si>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</si>
  <si>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</si>
  <si>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</si>
  <si>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</si>
  <si>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TB)_Holbrook Works</t>
  </si>
  <si>
    <t>Chesterfield 132kV_Clipstone_Hermitage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</si>
  <si>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</si>
  <si>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</si>
  <si>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</si>
  <si>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</si>
  <si>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</si>
  <si>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</si>
  <si>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</si>
  <si>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 33kV_Inkersall Road / Low Carbon Solar Investment Company 4 Ltd</t>
  </si>
  <si>
    <t>Chesterfield 132kV_Chesterfield 33_Lodge Farm (Calow) PV</t>
  </si>
  <si>
    <t>Chesterfield 132kV_Mansfield_Lime Tree Place</t>
  </si>
  <si>
    <t>Chesterfield 132kV_Mansfield_Littlewood Farm PV</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</si>
  <si>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</si>
  <si>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</si>
  <si>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</si>
  <si>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</si>
  <si>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</si>
  <si>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</si>
  <si>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</si>
  <si>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132kV_Goitside_Sheepbridge Lane ESS</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</si>
  <si>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</si>
  <si>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</si>
  <si>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</si>
  <si>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</si>
  <si>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</si>
  <si>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</si>
  <si>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</si>
  <si>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</si>
  <si>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</si>
  <si>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</si>
  <si>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</si>
  <si>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</si>
  <si>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132kV_Clipstone 33kV_Westfield House Farm / Greentech Projects Holding UK Ltd</t>
  </si>
  <si>
    <t>Chesterfield 132kV_Mansfield_Thornton Estate, Weighbridge Road</t>
  </si>
  <si>
    <t>Chesterfield 132kV_Alfreton_Wessington</t>
  </si>
  <si>
    <t>Chesterfield 132kV_Whitwell_Westhorpe (TA &amp; TB)</t>
  </si>
  <si>
    <t>Chesterfield 132kV_Whitwell__Whaley Solar</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</si>
  <si>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</si>
  <si>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</si>
  <si>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</si>
  <si>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</si>
  <si>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</si>
  <si>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</si>
  <si>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</si>
  <si>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</si>
  <si>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</si>
  <si>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</si>
  <si>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</si>
  <si>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</si>
  <si>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</si>
  <si>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</si>
  <si>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_NO NAME_ [SUDE3GEN]</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</si>
  <si>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</si>
  <si>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</si>
  <si>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</si>
  <si>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</si>
  <si>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</si>
  <si>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Drakelow 132kV_Burton 132 11__</t>
  </si>
  <si>
    <t>Drakelow 132kV_Gresley_Moira</t>
  </si>
  <si>
    <t>Willington 132kV_Derby South_Allenton</t>
  </si>
  <si>
    <t>Willington 132kV_Winster_Ashbourne</t>
  </si>
  <si>
    <t>Drakelow 132kV_Gresley_Ashby-De-La-Zouch</t>
  </si>
  <si>
    <t>Drakelow 132kV_Burton 33_Aston House Solar Farm, Aston House Farm, Derbyshire, DE6 5HG.</t>
  </si>
  <si>
    <t>Willington 132kV_Winster_Bakewell</t>
  </si>
  <si>
    <t>Drakelow 132kV_Burton South_Barton Under Needwood</t>
  </si>
  <si>
    <t>Willington 132kV_Spondon_Belper</t>
  </si>
  <si>
    <t>Drakelow 132kV_Burton South_Breach Farm, Swadlincote, DE12 6RJ</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</si>
  <si>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</si>
  <si>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</si>
  <si>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</si>
  <si>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</si>
  <si>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</si>
  <si>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</si>
  <si>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</si>
  <si>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</si>
  <si>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</si>
  <si>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</si>
  <si>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</si>
  <si>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</si>
  <si>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</si>
  <si>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</si>
  <si>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</si>
  <si>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</si>
  <si>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</si>
  <si>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132kV_Uttoxeter_Holtwood Farm PV</t>
  </si>
  <si>
    <t>Drakelow 132kV_Burton 33_Hawkins Lane, DE14 1QG</t>
  </si>
  <si>
    <t>Willington 132kV_Stanton_Ilkeston</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</si>
  <si>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</si>
  <si>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</si>
  <si>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</si>
  <si>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</si>
  <si>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</si>
  <si>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</si>
  <si>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</si>
  <si>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</si>
  <si>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</si>
  <si>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</si>
  <si>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</si>
  <si>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132kV_Heanor_Ripley</t>
  </si>
  <si>
    <t>Drakelow 132kV_Burton 33_Rolleston Park 2, DE13 9HQ</t>
  </si>
  <si>
    <t>Willington 132kV_Stanton_Sandiacre</t>
  </si>
  <si>
    <t>Willington 132kV_Derby South_Rolls Royce ABE</t>
  </si>
  <si>
    <t>Willington 132kV_Spondon_Spondon Peaking STOR</t>
  </si>
  <si>
    <t>Drakelow 132kV_Burton South_Station Street (T1 &amp; T2)</t>
  </si>
  <si>
    <t>Willington 132kV_Sudbury Estate, DE6 5HS</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</si>
  <si>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</si>
  <si>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</si>
  <si>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</si>
  <si>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</si>
  <si>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</si>
  <si>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</si>
  <si>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</si>
  <si>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</si>
  <si>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</si>
  <si>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Drakelow 132kV_Burton 33_Woodville</t>
  </si>
  <si>
    <t>East Claydon 132kV</t>
  </si>
  <si>
    <t>East Claydon 132kV_Stony Stratford__</t>
  </si>
  <si>
    <t>East Claydon 132kV_Brackley__</t>
  </si>
  <si>
    <t>East Claydon 132kV_Bletchley__</t>
  </si>
  <si>
    <t>East Claydon 132kV_Bradwell Abbey__</t>
  </si>
  <si>
    <t>East Claydon 132kV_East Claydon__</t>
  </si>
  <si>
    <t>_NO NAME_ [MNPV3PV]</t>
  </si>
  <si>
    <t>East Claydon 132kV_Potash Farm B ESS</t>
  </si>
  <si>
    <t>_NO NAME_ [PTFM3L]</t>
  </si>
  <si>
    <t>HYB:[East Claydon 132kV_Stony Stratford__] &amp; [East Claydon 132kV_Bletchley__]-&gt;_NO NAME_ [TATE5K-TATE5L]</t>
  </si>
  <si>
    <t>HYB:[East Claydon 132kV_Stony Stratford__] &amp; [East Claydon 132kV_Brackley__]-&gt;East Claydon 132kV_Brackley_Towcester (T1 &amp; T2)</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</si>
  <si>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</si>
  <si>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</si>
  <si>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</si>
  <si>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</si>
  <si>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</si>
  <si>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</si>
  <si>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11__</t>
  </si>
  <si>
    <t>East Claydon 132kV_Brackley_Brackley Solar Farm, Blackpits Recycling Centre, NN13 5QG</t>
  </si>
  <si>
    <t>East Claydon 132kV_Brackley_Brackley Town</t>
  </si>
  <si>
    <t>East Claydon 132kV_Brackley_Brackley 11</t>
  </si>
  <si>
    <t>East Claydon 132kV_Stony Stratford_Buckingham</t>
  </si>
  <si>
    <t>East Claydon 132kV_Bletchley_Childs Way (T1 &amp; T2 T3)</t>
  </si>
  <si>
    <t>East Claydon 132kV_Bradwell Abbey_Campell Park__</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</si>
  <si>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</si>
  <si>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</si>
  <si>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</si>
  <si>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</si>
  <si>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</si>
  <si>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</si>
  <si>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</si>
  <si>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</si>
  <si>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</si>
  <si>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Fam Bourton, MK18 7DS</t>
  </si>
  <si>
    <t>East Claydon 132kV_Bletchley_Maxwell House Data Centre</t>
  </si>
  <si>
    <t>East Claydon 132kV_Bletchley_Secklow Gate</t>
  </si>
  <si>
    <t>East Claydon 132kV_Copse Lodge Solar Farm, NN13 6DZ</t>
  </si>
  <si>
    <t>East Claydon 132kV_Bradwell Abbey_Marlborough Street</t>
  </si>
  <si>
    <t>East Claydon 132kV_Bletchley_Newton Road</t>
  </si>
  <si>
    <t>East Claydon 132kV_Bradwell Abbey_Portway</t>
  </si>
  <si>
    <t>East Claydon 132kV_Potash Farm A ESS</t>
  </si>
  <si>
    <t>East Claydon 132kV_Brackley_Shacks Barn PV</t>
  </si>
  <si>
    <t>East Claydon 132kV_Stony Stratford_Shenley Wood</t>
  </si>
  <si>
    <t>East Claydon 132kV_Brackley_Silverstone</t>
  </si>
  <si>
    <t>East Claydon 132kV_Stony Stratford_Sparrow Lodge Farm, Wicken Park Road, MK19 6BZ</t>
  </si>
  <si>
    <t>East Claydon 132kV_Stony Stratford_Steeple Claydon</t>
  </si>
  <si>
    <t>East Claydon 132kV_Brackley_Towcester (T1 &amp; T2)</t>
  </si>
  <si>
    <t>East Claydon 132kV_Brackley_Thenford</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</si>
  <si>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</si>
  <si>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</si>
  <si>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</si>
  <si>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</si>
  <si>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</si>
  <si>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</si>
  <si>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</si>
  <si>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</si>
  <si>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</si>
  <si>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</si>
  <si>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</si>
  <si>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</si>
  <si>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</si>
  <si>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</si>
  <si>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</si>
  <si>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_NO NAME_ [BEES3J-BOOS3T-BOOS3J-NOTT33B-N...]</t>
  </si>
  <si>
    <t>Enderby 132kV_Leicester__</t>
  </si>
  <si>
    <t>Ratcliffe 132kV_Nottingham__</t>
  </si>
  <si>
    <t>Ratcliffe 132kV_Toton__</t>
  </si>
  <si>
    <t>_NO NAME_ [COAS3PV]</t>
  </si>
  <si>
    <t>_NO NAME_ [DSRD3J]</t>
  </si>
  <si>
    <t>Enderby 132kV_Leicester East__</t>
  </si>
  <si>
    <t>_NO NAME_ [RAFN3J]</t>
  </si>
  <si>
    <t>_NO NAME_ [RAFN3K]</t>
  </si>
  <si>
    <t>_NO NAME_ [SUCH3PV]</t>
  </si>
  <si>
    <t>_NO NAME_ [WISL3P]</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</si>
  <si>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</si>
  <si>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 &amp; T4)</t>
  </si>
  <si>
    <t>HYB:[Enderby 132kV_Leicester North__] &amp; [Enderby 132kV_Leicester__]-&gt;Enderby 132kV_Leicester_Hockley Farm Road</t>
  </si>
  <si>
    <t>HYB:[_NO NAME_ [BEES3J-BOOS3T-BOOS3J-NOTT33B-N...]] &amp; [Ratcliffe 132kV_Nottingham__]-&gt;Ratcliffe 132kV_Nottingham_Wollaton Road</t>
  </si>
  <si>
    <t>HYB:[_NO NAME_ [BEES3J-BOOS3T-BOOS3J-NOTT33B-N...]] &amp; [Ratcliffe 132kV_Nottingham__]-&gt;Ratcliffe 132kV_Nottingham_Lenton</t>
  </si>
  <si>
    <t>HYB:[_NO NAME_ [BEES3J-BOOS3T-BOOS3J-NOTT33B-N...]] &amp; [Ratcliffe 132kV_Nottingham__]-&gt;Ratcliffe 132kV_Nottingham_North Wilford</t>
  </si>
  <si>
    <t>HYB:[_NO NAME_ [BEES3J-BOOS3T-BOOS3J-NOTT33B-N...]] &amp; [Ratcliffe 132kV_Nottingham__]-&gt;Ratcliffe 132kV_Nottingham_Castle Road</t>
  </si>
  <si>
    <t>HYB:[_NO NAME_ [BEES3J-BOOS3T-BOOS3J-NOTT33B-N...]] &amp; [Ratcliffe 132kV_Nottingham__]-&gt;Ratcliffe 132kV_Nottingham_Sneinton</t>
  </si>
  <si>
    <t>HYB:[_NO NAME_ [BEES3J-BOOS3T-BOOS3J-NOTT33B-N...]] &amp; [Ratcliffe 132kV_Nottingham__]-&gt;Ratcliffe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</si>
  <si>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</si>
  <si>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</si>
  <si>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</si>
  <si>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</si>
  <si>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</si>
  <si>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</si>
  <si>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</si>
  <si>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</si>
  <si>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</si>
  <si>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</si>
  <si>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</si>
  <si>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</si>
  <si>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</si>
  <si>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</si>
  <si>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</si>
  <si>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</si>
  <si>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</si>
  <si>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</si>
  <si>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</si>
  <si>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</si>
  <si>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</si>
  <si>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</si>
  <si>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</si>
  <si>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</si>
  <si>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</si>
  <si>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</si>
  <si>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</si>
  <si>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</si>
  <si>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</si>
  <si>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11__</t>
  </si>
  <si>
    <t>Ratcliffe 132kV_Nottingham_Cotgrave</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</si>
  <si>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</si>
  <si>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</si>
  <si>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</si>
  <si>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</si>
  <si>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</si>
  <si>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</si>
  <si>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</si>
  <si>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</si>
  <si>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</si>
  <si>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</si>
  <si>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</si>
  <si>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11__</t>
  </si>
  <si>
    <t>Ratcliffe 132kV_Nottingham_Clifton</t>
  </si>
  <si>
    <t>Enderby 132kV_Bagworth Road, Newbold Verdon, CV13 0QJ</t>
  </si>
  <si>
    <t>Stoke Bardolph 132kV_Nottingham East_Colwick</t>
  </si>
  <si>
    <t>Ratcliffe 132kV_Willoughby_South Croxton</t>
  </si>
  <si>
    <t>Ratcliffe 132kV_Willoughby_Dalby Solar Park, LE14 3LY</t>
  </si>
  <si>
    <t>Enderby 132kV_Desford Road BESS 132</t>
  </si>
  <si>
    <t>Ratcliffe 132kV_Nottingham_Eastcroft EfW, NG2 3JH</t>
  </si>
  <si>
    <t>Ratcliffe 132kV_Willoughby_East Leake</t>
  </si>
  <si>
    <t>Ratcliffe 132kV_Willoughby_John Brookes Sawmill generation</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</si>
  <si>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</si>
  <si>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</si>
  <si>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</si>
  <si>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</si>
  <si>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</si>
  <si>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</si>
  <si>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</si>
  <si>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</si>
  <si>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</si>
  <si>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</si>
  <si>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</si>
  <si>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</si>
  <si>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</si>
  <si>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</si>
  <si>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</si>
  <si>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</si>
  <si>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</si>
  <si>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</si>
  <si>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</si>
  <si>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</si>
  <si>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</si>
  <si>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</si>
  <si>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</si>
  <si>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</si>
  <si>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</si>
  <si>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</si>
  <si>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</si>
  <si>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</si>
  <si>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</si>
  <si>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Stoke Bardolph 132kV_RAF Newton, Phase 2, NG13 8HL</t>
  </si>
  <si>
    <t>Ratcliffe 132kV_Ratcliffe PS Dem__</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</si>
  <si>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</si>
  <si>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</si>
  <si>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</si>
  <si>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</si>
  <si>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</si>
  <si>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</si>
  <si>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Enderby 132kV_Lands at Sutton Cheney, CV13 0AG</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</si>
  <si>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</si>
  <si>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</si>
  <si>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</si>
  <si>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</si>
  <si>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</si>
  <si>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</si>
  <si>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 Leicester Road, LE8 0QF</t>
  </si>
  <si>
    <t>Ratcliffe 132kV_Willoughby_Willoughby STOR generation</t>
  </si>
  <si>
    <t>Ratcliffe 132kV_Willoughby_West Thorpe, LE12 6TD</t>
  </si>
  <si>
    <t>Ratcliffe 132kV_Nottingham_Wollaton Road</t>
  </si>
  <si>
    <t>Ratcliffe 132kV_Loughborough 33_Wymeswold Solar Park</t>
  </si>
  <si>
    <t>Grendon 132kV</t>
  </si>
  <si>
    <t>_NO NAME_ [HUNT1J-PFZ124/1]</t>
  </si>
  <si>
    <t>_NO NAME_ [HUNT1K-PFZ124/2-PFZ76/2]</t>
  </si>
  <si>
    <t>HYB:[_NO NAME_ [HUNT1J-PFZ124/1]] &amp; [_NO NAME_ [HUNT1K-PFZ124/2-PFZ76/2]]-&gt;Grendon 132kV_Huntingdon33__</t>
  </si>
  <si>
    <t>HYB:[_NO NAME_ [HUNT1J-PFZ124/1]] &amp; [_NO NAME_ [HUNT1K-PFZ124/2-PFZ76/2]]-&gt;Grendon 132kV_Huntingdon11__</t>
  </si>
  <si>
    <t>Grendon 132kV_Northampton__</t>
  </si>
  <si>
    <t>Grendon 132kV_Northampton West__</t>
  </si>
  <si>
    <t>Grendon 132kV_Wellingborough__</t>
  </si>
  <si>
    <t>Grendon 132kV_Kettering__</t>
  </si>
  <si>
    <t>Grendon 132kV_Irthlingborough__</t>
  </si>
  <si>
    <t>Grendon 132kV_Northampton East__</t>
  </si>
  <si>
    <t>_NO NAME_ [BRGS3J]</t>
  </si>
  <si>
    <t>Grendon 132kV_Kibworth__</t>
  </si>
  <si>
    <t>_NO NAME_ [COER3J]</t>
  </si>
  <si>
    <t>Grendon 132kV_Corby__</t>
  </si>
  <si>
    <t>Grendon 132kV_Oakham__</t>
  </si>
  <si>
    <t>_NO NAME_ [EXES3J]</t>
  </si>
  <si>
    <t>_NO NAME_ [GRAU3PV]</t>
  </si>
  <si>
    <t>_NO NAME_ [GREL3J]</t>
  </si>
  <si>
    <t>Grendon 132kV_Melton Mowbray__</t>
  </si>
  <si>
    <t>Grendon 132kV_Huntingdon33__</t>
  </si>
  <si>
    <t>_NO NAME_ [OKLB3J]</t>
  </si>
  <si>
    <t>Grendon 132kV_RAE3J__</t>
  </si>
  <si>
    <t>_NO NAME_ [WOOL3PV]</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</si>
  <si>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</si>
  <si>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</si>
  <si>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</si>
  <si>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</si>
  <si>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132kV_Northampton West__] &amp; [Grendon 132kV_Kettering__]-&gt;Grendon 132kV_Northampton West_Chapel Brampton (T1 &amp; T2)</t>
  </si>
  <si>
    <t>HYB:[Grendon 132kV_Kettering__] &amp; [Grendon 132kV_Irthlingborough__]-&gt;Grendon 132kV_Kettering_Burton Latimer (T1 &amp; T2)</t>
  </si>
  <si>
    <t>HYB:[Grendon 132kV_Kettering__] &amp; [Grendon 132kV_Irthlingborough__]-&gt;Grendon 132kV_Irthlingborough_Pytchley Road (T1 &amp; T2)</t>
  </si>
  <si>
    <t>HYB:[Grendon 132kV_Irthlingborough__] &amp; [Grendon 132kV_Corby__]-&gt;Grendon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</si>
  <si>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</si>
  <si>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</si>
  <si>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</si>
  <si>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</si>
  <si>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</si>
  <si>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</si>
  <si>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_NO NAME_ [AIRF9WF]</t>
  </si>
  <si>
    <t>Grendon 132kV_Northampton West_Althorp Estate, NN7 3NF</t>
  </si>
  <si>
    <t>Grendon 132kV_ARA5J__</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</si>
  <si>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</si>
  <si>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</si>
  <si>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</si>
  <si>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</si>
  <si>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</si>
  <si>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</si>
  <si>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 NN14 3NA</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</si>
  <si>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</si>
  <si>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</si>
  <si>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</si>
  <si>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</si>
  <si>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</si>
  <si>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</si>
  <si>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</si>
  <si>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132kV_Corby_Corby North Dem</t>
  </si>
  <si>
    <t>Grendon 132kV_Wellingborough_Cannon Street</t>
  </si>
  <si>
    <t>Grendon 132kV_Cogenhoe BESS</t>
  </si>
  <si>
    <t>Grendon 132kV_Corby_Earlstrees</t>
  </si>
  <si>
    <t>Grendon 132kV_Corby_Corby Central</t>
  </si>
  <si>
    <t>Grendon 132kV_Corby North PS__</t>
  </si>
  <si>
    <t>Grendon 132kV_Northampton East_Olney</t>
  </si>
  <si>
    <t>Grendon 132kV_Irthlingborough_Chelveston Renewable Energy Park</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</si>
  <si>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</si>
  <si>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</si>
  <si>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</si>
  <si>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</si>
  <si>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</si>
  <si>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</si>
  <si>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 Barnsdale Avenue, LE15 8AH</t>
  </si>
  <si>
    <t>Grendon 132kV_Oakham_Exton</t>
  </si>
  <si>
    <t>Grendon 132kV_Kibworth_Farndon Road (T1 &amp; T2)</t>
  </si>
  <si>
    <t>Grendon 132kV_Kettering_Field Street</t>
  </si>
  <si>
    <t>Grendon 132kV_Grafton Underwood</t>
  </si>
  <si>
    <t>Grendon 132kV_Grendon Lakes, NN7 1JD</t>
  </si>
  <si>
    <t>Grendon 132kV_Wellingborough 132 11__</t>
  </si>
  <si>
    <t>Grendon 132kV_Wellingborough_Sharnbrook</t>
  </si>
  <si>
    <t>Grendon 132kV_Melton Mowbray_Holwell</t>
  </si>
  <si>
    <t>Grendon 132kV_Wellingborough_Harrold</t>
  </si>
  <si>
    <t>Grendon 132kV_Huntingdon11__</t>
  </si>
  <si>
    <t>Grendon 132kV_Kibworth_Kelmarsh Wind Farm</t>
  </si>
  <si>
    <t>Grendon 132kV_Kettering_Kettering North</t>
  </si>
  <si>
    <t>Grendon 132kV_Kibworth_Kibworth 11</t>
  </si>
  <si>
    <t>Grendon 132kV_Northampton West_Kingsthorpe</t>
  </si>
  <si>
    <t>Grendon 132kV_Northampton East_Meadow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</si>
  <si>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</si>
  <si>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</si>
  <si>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</si>
  <si>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</si>
  <si>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</si>
  <si>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</si>
  <si>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 NN18 8TT</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</si>
  <si>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</si>
  <si>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</si>
  <si>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</si>
  <si>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</si>
  <si>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</si>
  <si>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</si>
  <si>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</si>
  <si>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</si>
  <si>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</si>
  <si>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</si>
  <si>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 Milton Road, NN7 3ER</t>
  </si>
  <si>
    <t>Grendon 132kV_Irthlingborough_Rushden</t>
  </si>
  <si>
    <t>Grendon 132kV_Oakham_Uppingham</t>
  </si>
  <si>
    <t>Grendon 132kV_Northampton East_Wellingborough Road</t>
  </si>
  <si>
    <t>Grendon 132kV_Oakham_Glaston Road, Oakham, LE15 8RU</t>
  </si>
  <si>
    <t>Grendon 132kV_Wood Lodge Farm, NN14 4NJ</t>
  </si>
  <si>
    <t>Grendon 132kV_Northampton_Wootton</t>
  </si>
  <si>
    <t>Bicker Fen 132kV</t>
  </si>
  <si>
    <t>Staythorpe 132kV</t>
  </si>
  <si>
    <t>West Burton 132kV____</t>
  </si>
  <si>
    <t>Walpole 132kV</t>
  </si>
  <si>
    <t>_NO NAME_ [IKPV1PV]</t>
  </si>
  <si>
    <t>HYB:[Staythorpe 132kV] &amp; [Walpole 132kV]-&gt;Staythorpe 132kV_Network Rail Bytham (GT1 &amp; GT2)__</t>
  </si>
  <si>
    <t>Staythorpe 132kV_Hawton__</t>
  </si>
  <si>
    <t>Walpole 132kV_Boston__</t>
  </si>
  <si>
    <t>Bicker Fen 132kV_Skegness__</t>
  </si>
  <si>
    <t>West Burton 132kV_Lincoln 33__</t>
  </si>
  <si>
    <t>_NO NAME_ [AVLZ3]</t>
  </si>
  <si>
    <t>_NO NAME_ [BELS3PV]</t>
  </si>
  <si>
    <t>Staythorpe 132kV_Checkerhouse__</t>
  </si>
  <si>
    <t>Bicker Fen 132kV_Sleaford__</t>
  </si>
  <si>
    <t>Bicker Fen 132kV_Grantham__</t>
  </si>
  <si>
    <t>West Burton 132kV_Branston Potato Farm</t>
  </si>
  <si>
    <t>Walpole 132kV_Boston Biomass 2, PE21 7RQ</t>
  </si>
  <si>
    <t>Walpole 132kV_Bourne__</t>
  </si>
  <si>
    <t>Staythorpe 132kV_Network Rail Bytham (GT1 &amp; GT2)__</t>
  </si>
  <si>
    <t>Walpole 132kV_Network Rail Bretton__</t>
  </si>
  <si>
    <t>Walpole 132kV_Spalding &amp; South Holland__</t>
  </si>
  <si>
    <t>Staythorpe 132kV_Cotham Grange 132 PV</t>
  </si>
  <si>
    <t>Walpole 132kV_SWAF3J__</t>
  </si>
  <si>
    <t>_NO NAME_ [FISA3PV]</t>
  </si>
  <si>
    <t>_NO NAME_ [GONM3GEN]</t>
  </si>
  <si>
    <t>Bicker Fen 132kV_Network Rail Grantham (GT1 &amp; GT2)__</t>
  </si>
  <si>
    <t>_NO NAME_ [HAKL3PV]</t>
  </si>
  <si>
    <t>Walpole 132kV_HEMP3J__</t>
  </si>
  <si>
    <t>_NO NAME_ [HFWF3J]</t>
  </si>
  <si>
    <t>Staythorpe 132kV_Worksop__</t>
  </si>
  <si>
    <t>Walpole 132kV_Stamford__</t>
  </si>
  <si>
    <t>Walpole 132kV_KINL3J__</t>
  </si>
  <si>
    <t>Walpole 132kV_KLBR8J__</t>
  </si>
  <si>
    <t>_NO NAME_ [LONS3PV]</t>
  </si>
  <si>
    <t>_NO NAME_ [LOWF3PV]</t>
  </si>
  <si>
    <t>_NO NAME_ [PASF3J-PASF3P]</t>
  </si>
  <si>
    <t>Walpole 132kV_PETC3J__</t>
  </si>
  <si>
    <t>Walpole 132kV_PETR8J__</t>
  </si>
  <si>
    <t>Staythorpe 132kV_Network Rail Retford (GT1 &amp; GT2)__</t>
  </si>
  <si>
    <t>_NO NAME_ [STUE3]</t>
  </si>
  <si>
    <t>_NO NAME_ [THTS3PV]</t>
  </si>
  <si>
    <t>West Burton 132kV_Tiln Farm Solar Retford PV</t>
  </si>
  <si>
    <t>Bicker Fen 132kV__Land at Ash Farm / Vicarage Drove Energy Centre Ltd</t>
  </si>
  <si>
    <t>_NO NAME_ [WINB3]</t>
  </si>
  <si>
    <t>HYB:[Staythorpe 132kV_Hawton__] &amp; [Staythorpe 132kV_Checkerhouse__]-&gt;Staythorpe 132kV_Hawton_Carlton-on-Trent (T1 &amp; T2)</t>
  </si>
  <si>
    <t>HYB:[Walpole 132kV_Boston__] &amp; [Bicker Fen 132kV_Skegness__]-&gt;Walpole 132kV_Boston_Wrangle (T1 &amp; T2)</t>
  </si>
  <si>
    <t>HYB:[Bicker Fen 132kV_Skegness__] &amp; [Bicker Fen 132kV_Sleaford__]-&gt;Bicker Fen 132kV_Skegness_Horncastle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</si>
  <si>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</si>
  <si>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</si>
  <si>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</si>
  <si>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</si>
  <si>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</si>
  <si>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132kV_Boston_Marsh Lane</t>
  </si>
  <si>
    <t>Staythorpe 132kV_Grantham North 132 11__</t>
  </si>
  <si>
    <t>Staythorpe 132kV_Hawton_Newark Junction</t>
  </si>
  <si>
    <t>West Burton 132kV_Lincoln 132 11__</t>
  </si>
  <si>
    <t>Staythorpe 132kV_Hawton_Hawton 11</t>
  </si>
  <si>
    <t>Staythorpe 132kV_Checkerhouse_Hallcroft Road</t>
  </si>
  <si>
    <t>Staythorpe 132kV_Checkerhouse_Misterton</t>
  </si>
  <si>
    <t>Staythorpe 132kV_Worksop_Kilton Road</t>
  </si>
  <si>
    <t>Bicker Fen 132kV_Skegness_Alford</t>
  </si>
  <si>
    <t>West Burton 132kV_Lincoln 33_Anderson Lane</t>
  </si>
  <si>
    <t>Staythorpe 132kV_Asfordby STOR B</t>
  </si>
  <si>
    <t>Staythorpe 132kV_Asfordby 132 11__</t>
  </si>
  <si>
    <t>Staythorpe 132kV_Averham Leazes, NG23 5QY</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</si>
  <si>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</si>
  <si>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</si>
  <si>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</si>
  <si>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</si>
  <si>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</si>
  <si>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</si>
  <si>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</si>
  <si>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</si>
  <si>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Staythorpe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</si>
  <si>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</si>
  <si>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</si>
  <si>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</si>
  <si>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</si>
  <si>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</si>
  <si>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</si>
  <si>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</si>
  <si>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</si>
  <si>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</si>
  <si>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</si>
  <si>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</si>
  <si>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</si>
  <si>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</si>
  <si>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</si>
  <si>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</si>
  <si>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</si>
  <si>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</si>
  <si>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</si>
  <si>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</si>
  <si>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</si>
  <si>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</si>
  <si>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</si>
  <si>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</si>
  <si>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West Burton 132kV_Lincoln 33_Fen Farm, LN3 4NG</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</si>
  <si>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</si>
  <si>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</si>
  <si>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</si>
  <si>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</si>
  <si>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</si>
  <si>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</si>
  <si>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11__</t>
  </si>
  <si>
    <t>Staythorpe 132kV_Halloughton Solar Farm Southwell</t>
  </si>
  <si>
    <t>Bicker Fen 132kV_Heckington Fen</t>
  </si>
  <si>
    <t>Staythorpe 132kV_Worksop_Highgrounds STOR</t>
  </si>
  <si>
    <t>Walpole 132kV_Spalding &amp; South Holland_Holbeach (T1 &amp; T2)</t>
  </si>
  <si>
    <t>Bicker Fen 132kV_Skegness_Horncastle (T1 &amp; T2)</t>
  </si>
  <si>
    <t>_NO NAME_ [HWTN9WF]</t>
  </si>
  <si>
    <t>Staythorpe 132kV_Inkersall Grange Farm, NG22 8TN</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</si>
  <si>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</si>
  <si>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</si>
  <si>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</si>
  <si>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</si>
  <si>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</si>
  <si>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</si>
  <si>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</si>
  <si>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</si>
  <si>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</si>
  <si>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</si>
  <si>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</si>
  <si>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</si>
  <si>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</si>
  <si>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</si>
  <si>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</si>
  <si>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</si>
  <si>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</si>
  <si>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</si>
  <si>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West Burton 132kV_Lincoln 33_Metheringham (T1 &amp; T2 OS)</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</si>
  <si>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</si>
  <si>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</si>
  <si>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</si>
  <si>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</si>
  <si>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</si>
  <si>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</si>
  <si>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</si>
  <si>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Staythorpe 132kV_Worksop_Osberton Solar, S81 0UF</t>
  </si>
  <si>
    <t>Walpole 132kV_Spalding &amp; South Holland_Park Road Spalding</t>
  </si>
  <si>
    <t>Staythorpe 132kV_By Pass Farm, Great North Road, NG32 2JT</t>
  </si>
  <si>
    <t>Walpole 132kV_PEEA5J__</t>
  </si>
  <si>
    <t>Walpole 132kV_PEEA5K__</t>
  </si>
  <si>
    <t>Walpole 132kV_PETC5J__</t>
  </si>
  <si>
    <t>Walpole 132kV_PETN5J__</t>
  </si>
  <si>
    <t>Walpole 132kV_PETN5K__</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</si>
  <si>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</si>
  <si>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</si>
  <si>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</si>
  <si>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</si>
  <si>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</si>
  <si>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</si>
  <si>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</si>
  <si>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</si>
  <si>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</si>
  <si>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</si>
  <si>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</si>
  <si>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</si>
  <si>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</si>
  <si>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</si>
  <si>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</si>
  <si>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</si>
  <si>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</si>
  <si>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</si>
  <si>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</si>
  <si>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</si>
  <si>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</si>
  <si>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</si>
  <si>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</si>
  <si>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</si>
  <si>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</si>
  <si>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</si>
  <si>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</si>
  <si>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</si>
  <si>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West Burton 132kV_WBUR5J__</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</si>
  <si>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</si>
  <si>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</si>
  <si>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</si>
  <si>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</si>
  <si>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</si>
  <si>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Solar</t>
  </si>
  <si>
    <t>Walpole 132kV_Stamford_Wittering</t>
  </si>
  <si>
    <t>Bicker Fen 132kV_Sleaford_Woodhall Spa</t>
  </si>
  <si>
    <t>Staythorpe 132kV_Worksop_Worksop West</t>
  </si>
  <si>
    <t>West Burton 132kV_Lincoln 33_Wragby</t>
  </si>
  <si>
    <t>Lea Marston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</si>
  <si>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</si>
  <si>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</si>
  <si>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</si>
  <si>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Town__</t>
  </si>
  <si>
    <t>Lea Marston 132kV_Tamworth Grid 33kV __</t>
  </si>
  <si>
    <t>Lea Marston 132kV_Air Liquide</t>
  </si>
  <si>
    <t>Lea Marston 132kV_Tamworth Town_Apollo</t>
  </si>
  <si>
    <t>Lea Marston 132kV_Tamworth Grid_Atherstone</t>
  </si>
  <si>
    <t>Lea Marston 132kV_Tamworth Grid_Polesworth</t>
  </si>
  <si>
    <t>Lea Marston 132kV_Tamworth and Tamworth Town_Baddesley Pk Biomass</t>
  </si>
  <si>
    <t>Lea Marston 132kV_Tamworth and Tamworth Town_Baddesley Park PV</t>
  </si>
  <si>
    <t>Lea Marston 132kV_Tamworth Grid_Tamworth Grid 11</t>
  </si>
  <si>
    <t>Lea Marston 132kV_Tamworth and Tamworth Town_Birch Coppice</t>
  </si>
  <si>
    <t>Lea Marston 132kV_Bromford</t>
  </si>
  <si>
    <t>Lea Marston 132kV_Chelmsley Wood 132 11__</t>
  </si>
  <si>
    <t>Lea Marston 132kV_Hams Hall South 132 11__</t>
  </si>
  <si>
    <t>Lea Marston 132kV_Copt Heath 132 11__</t>
  </si>
  <si>
    <t>Lea Marston 132kV_Elmdon 132 11__</t>
  </si>
  <si>
    <t>Lea Marston 132kV_Sutton Coldfield 132 11__</t>
  </si>
  <si>
    <t>Lea Marston 132kV_Tamworth and Tamworth Town_Grendon House Solar Farm generation</t>
  </si>
  <si>
    <t>Lea Marston 132kV_Haunton Manor Farm Solar Project</t>
  </si>
  <si>
    <t>Lea Marston 132kV_Kitts Green 132 11 (GT1 GT2 GT3)__</t>
  </si>
  <si>
    <t>Lea Marston 132kV_Solihull 132 11__</t>
  </si>
  <si>
    <t>Lea Marston 132kV_Tamworth and Tamworth Town_Moor Lane Solar Farm, B79 0BX</t>
  </si>
  <si>
    <t>Lea Marston 132kV_Peddimore Hall</t>
  </si>
  <si>
    <t>Lea Marston 132kV_Tamworth Town 132 11__</t>
  </si>
  <si>
    <t>Lea Marston 132kV_Tamworth Grid_Wood End</t>
  </si>
  <si>
    <t>0SBB51</t>
  </si>
  <si>
    <t>Osborn St B 11kV</t>
  </si>
  <si>
    <t>0SBB52</t>
  </si>
  <si>
    <t>ABPA51</t>
  </si>
  <si>
    <t>Aberdeen Place</t>
  </si>
  <si>
    <t>ABPA52</t>
  </si>
  <si>
    <t>Aberdeen Pl A 11kV</t>
  </si>
  <si>
    <t>ABPB51</t>
  </si>
  <si>
    <t>ACTL81</t>
  </si>
  <si>
    <t>Acton Lane 22kV</t>
  </si>
  <si>
    <t>AMBL51</t>
  </si>
  <si>
    <t>Amberley Rd 11kV</t>
  </si>
  <si>
    <t>AMBL52</t>
  </si>
  <si>
    <t>AXES51</t>
  </si>
  <si>
    <t>Axe St</t>
  </si>
  <si>
    <t>AXES52</t>
  </si>
  <si>
    <t>BACA51</t>
  </si>
  <si>
    <t>Back Hill</t>
  </si>
  <si>
    <t>BACA52</t>
  </si>
  <si>
    <t>BANC51</t>
  </si>
  <si>
    <t>Bankside C 11kV</t>
  </si>
  <si>
    <t>BANC52</t>
  </si>
  <si>
    <t>BANC53</t>
  </si>
  <si>
    <t>BANC54</t>
  </si>
  <si>
    <t>BAND81</t>
  </si>
  <si>
    <t>Bankside D 20kV</t>
  </si>
  <si>
    <t>BAND82</t>
  </si>
  <si>
    <t>BARB81</t>
  </si>
  <si>
    <t>LPN 0005</t>
  </si>
  <si>
    <t>BARK11</t>
  </si>
  <si>
    <t>Barking C 132kV</t>
  </si>
  <si>
    <t>Barking 132kV GIS</t>
  </si>
  <si>
    <t>BARW31</t>
  </si>
  <si>
    <t>Barking West 33kV</t>
  </si>
  <si>
    <t>BARW51</t>
  </si>
  <si>
    <t>Barking West 11kV</t>
  </si>
  <si>
    <t>BARW52</t>
  </si>
  <si>
    <t>BDGE31</t>
  </si>
  <si>
    <t>LPN 0014</t>
  </si>
  <si>
    <t>BDGW31</t>
  </si>
  <si>
    <t>LPN 0015</t>
  </si>
  <si>
    <t>BECS31</t>
  </si>
  <si>
    <t>LPN 0007</t>
  </si>
  <si>
    <t>BEEA51</t>
  </si>
  <si>
    <t>Beech St</t>
  </si>
  <si>
    <t>BEEB51</t>
  </si>
  <si>
    <t>Beech St B 11kV</t>
  </si>
  <si>
    <t>BEEB52</t>
  </si>
  <si>
    <t>BEEB53</t>
  </si>
  <si>
    <t>BENR51</t>
  </si>
  <si>
    <t>Bengeworth Rd</t>
  </si>
  <si>
    <t>BENR52</t>
  </si>
  <si>
    <t>BISE31</t>
  </si>
  <si>
    <t>LPN 0066</t>
  </si>
  <si>
    <t>BISW31</t>
  </si>
  <si>
    <t>LPN 0065</t>
  </si>
  <si>
    <t>BKWY51</t>
  </si>
  <si>
    <t>Blackwall Way 11kV</t>
  </si>
  <si>
    <t>BKWY52</t>
  </si>
  <si>
    <t>BLHL51</t>
  </si>
  <si>
    <t>Blackhorse Lane</t>
  </si>
  <si>
    <t>BLHL52</t>
  </si>
  <si>
    <t>BLOP71</t>
  </si>
  <si>
    <t>Bloomfield Place</t>
  </si>
  <si>
    <t>BLOP72</t>
  </si>
  <si>
    <t>BNSB71</t>
  </si>
  <si>
    <t>Barnes</t>
  </si>
  <si>
    <t>BNSB72</t>
  </si>
  <si>
    <t>BOWC51</t>
  </si>
  <si>
    <t>LPN 0023</t>
  </si>
  <si>
    <t>BOWC52</t>
  </si>
  <si>
    <t>BOWC53</t>
  </si>
  <si>
    <t>BOWC54</t>
  </si>
  <si>
    <t>BOWS51</t>
  </si>
  <si>
    <t>Bow</t>
  </si>
  <si>
    <t>BOWS52</t>
  </si>
  <si>
    <t>BREN81</t>
  </si>
  <si>
    <t>LPN 0001</t>
  </si>
  <si>
    <t>BRIM11</t>
  </si>
  <si>
    <t>Brimsdown 132kV</t>
  </si>
  <si>
    <t>BROA51</t>
  </si>
  <si>
    <t>Broadway</t>
  </si>
  <si>
    <t>BROA52</t>
  </si>
  <si>
    <t>BROS51</t>
  </si>
  <si>
    <t>Bromley South</t>
  </si>
  <si>
    <t>BROS52</t>
  </si>
  <si>
    <t>BRXB51</t>
  </si>
  <si>
    <t>Brixton B</t>
  </si>
  <si>
    <t>BRXB52</t>
  </si>
  <si>
    <t>BTPN31</t>
  </si>
  <si>
    <t>LPN 0033</t>
  </si>
  <si>
    <t>BTPS31</t>
  </si>
  <si>
    <t>LPN 0032</t>
  </si>
  <si>
    <t>BULS51</t>
  </si>
  <si>
    <t>Bulwer St</t>
  </si>
  <si>
    <t>BULS52</t>
  </si>
  <si>
    <t>BURL51</t>
  </si>
  <si>
    <t>Burlington Rd</t>
  </si>
  <si>
    <t>BURL52</t>
  </si>
  <si>
    <t>BWNR81</t>
  </si>
  <si>
    <t>LPN 0022</t>
  </si>
  <si>
    <t>BWNR82</t>
  </si>
  <si>
    <t>CALS51</t>
  </si>
  <si>
    <t>Calshot St 11kV</t>
  </si>
  <si>
    <t>CALS52</t>
  </si>
  <si>
    <t>CANE31</t>
  </si>
  <si>
    <t>LPN 0026</t>
  </si>
  <si>
    <t>CARK51</t>
  </si>
  <si>
    <t>Carslake Rd</t>
  </si>
  <si>
    <t>CARK52</t>
  </si>
  <si>
    <t>CARN51</t>
  </si>
  <si>
    <t>Carnaby St 11 kV</t>
  </si>
  <si>
    <t>CARN52</t>
  </si>
  <si>
    <t>CHAM51</t>
  </si>
  <si>
    <t>LPN 0056</t>
  </si>
  <si>
    <t>CHAP81</t>
  </si>
  <si>
    <t>LPN 0030</t>
  </si>
  <si>
    <t>LPN 0021</t>
  </si>
  <si>
    <t>CHAT52</t>
  </si>
  <si>
    <t>CHAX71</t>
  </si>
  <si>
    <t>LPN 0013</t>
  </si>
  <si>
    <t>CHSB31</t>
  </si>
  <si>
    <t>LPN 0024</t>
  </si>
  <si>
    <t>CHSL51</t>
  </si>
  <si>
    <t>Chislehurst</t>
  </si>
  <si>
    <t>CHSL52</t>
  </si>
  <si>
    <t>Churchfields</t>
  </si>
  <si>
    <t>CHUR52</t>
  </si>
  <si>
    <t>CITB51</t>
  </si>
  <si>
    <t>City Road</t>
  </si>
  <si>
    <t>CITB52</t>
  </si>
  <si>
    <t>CITB53</t>
  </si>
  <si>
    <t>CITC51</t>
  </si>
  <si>
    <t>City Rd C 11kV</t>
  </si>
  <si>
    <t>CLAP51</t>
  </si>
  <si>
    <t>Clapham Park Rd</t>
  </si>
  <si>
    <t>CLAP52</t>
  </si>
  <si>
    <t>CLAR51</t>
  </si>
  <si>
    <t>Clarks Rd B</t>
  </si>
  <si>
    <t>CLAR52</t>
  </si>
  <si>
    <t>CRAY51</t>
  </si>
  <si>
    <t>Crayford</t>
  </si>
  <si>
    <t>CRAY52</t>
  </si>
  <si>
    <t>CRSN31</t>
  </si>
  <si>
    <t>LPN 0009</t>
  </si>
  <si>
    <t>CSBN31</t>
  </si>
  <si>
    <t>LPN 0046</t>
  </si>
  <si>
    <t>CSBS31</t>
  </si>
  <si>
    <t>LPN 0047</t>
  </si>
  <si>
    <t>DARA32</t>
  </si>
  <si>
    <t>Dartford Grid</t>
  </si>
  <si>
    <t>DARB51</t>
  </si>
  <si>
    <t>DARB52</t>
  </si>
  <si>
    <t>DEPD51</t>
  </si>
  <si>
    <t>Deptford Grid 11kV</t>
  </si>
  <si>
    <t>DEPD52</t>
  </si>
  <si>
    <t>DEPD53</t>
  </si>
  <si>
    <t>DERM51</t>
  </si>
  <si>
    <t>Dermody Rd</t>
  </si>
  <si>
    <t>DEVO51</t>
  </si>
  <si>
    <t>Devonshire Square</t>
  </si>
  <si>
    <t>DEVO52</t>
  </si>
  <si>
    <t>DEVO53</t>
  </si>
  <si>
    <t>DKAV51</t>
  </si>
  <si>
    <t>Dukes Ave</t>
  </si>
  <si>
    <t>DURN51</t>
  </si>
  <si>
    <t>Durnsford Rd</t>
  </si>
  <si>
    <t>DURN52</t>
  </si>
  <si>
    <t>DUST51</t>
  </si>
  <si>
    <t>Duke St B</t>
  </si>
  <si>
    <t>DUST52</t>
  </si>
  <si>
    <t>DUST53</t>
  </si>
  <si>
    <t>EBBR51</t>
  </si>
  <si>
    <t>Ebury Bridge</t>
  </si>
  <si>
    <t>EBBR52</t>
  </si>
  <si>
    <t>EBBR53</t>
  </si>
  <si>
    <t>EDLC51</t>
  </si>
  <si>
    <t>Edwards Lane</t>
  </si>
  <si>
    <t>EDLC52</t>
  </si>
  <si>
    <t>EITH51</t>
  </si>
  <si>
    <t>Erith</t>
  </si>
  <si>
    <t>EITH52</t>
  </si>
  <si>
    <t>ELHS51</t>
  </si>
  <si>
    <t>Eltham High St</t>
  </si>
  <si>
    <t>EPPN51</t>
  </si>
  <si>
    <t>Epping New Rd</t>
  </si>
  <si>
    <t>EPPN52</t>
  </si>
  <si>
    <t>EXET51</t>
  </si>
  <si>
    <t>Exeter Rd</t>
  </si>
  <si>
    <t>EXET52</t>
  </si>
  <si>
    <t>Fairlop Rd</t>
  </si>
  <si>
    <t>FAIR52</t>
  </si>
  <si>
    <t>FARJ51</t>
  </si>
  <si>
    <t>Farjeon Rd</t>
  </si>
  <si>
    <t>FARJ52</t>
  </si>
  <si>
    <t>FENE31</t>
  </si>
  <si>
    <t>LPN 0019</t>
  </si>
  <si>
    <t>FENN31</t>
  </si>
  <si>
    <t>LPN 0064</t>
  </si>
  <si>
    <t>FENS31</t>
  </si>
  <si>
    <t>LPN 0059</t>
  </si>
  <si>
    <t>FENW31</t>
  </si>
  <si>
    <t>LPN 0031</t>
  </si>
  <si>
    <t>FINA51</t>
  </si>
  <si>
    <t>Finsbury Market</t>
  </si>
  <si>
    <t>FINA52</t>
  </si>
  <si>
    <t>FIND51</t>
  </si>
  <si>
    <t>FINE51</t>
  </si>
  <si>
    <t>Finsbury Mkt E 11kV</t>
  </si>
  <si>
    <t>FINE52</t>
  </si>
  <si>
    <t>FINE53</t>
  </si>
  <si>
    <t>FISB51</t>
  </si>
  <si>
    <t>Fisher St B 11kV</t>
  </si>
  <si>
    <t>FISB52</t>
  </si>
  <si>
    <t>Forest Hill</t>
  </si>
  <si>
    <t>FULC51</t>
  </si>
  <si>
    <t>Fulham Palace Rd C 11kV</t>
  </si>
  <si>
    <t>FULC52</t>
  </si>
  <si>
    <t>FULC53</t>
  </si>
  <si>
    <t>GEST51</t>
  </si>
  <si>
    <t>Georgiana St 11kV</t>
  </si>
  <si>
    <t>GEST52</t>
  </si>
  <si>
    <t>GEST53</t>
  </si>
  <si>
    <t>GIBR51</t>
  </si>
  <si>
    <t>Gibbons Rd 11kV</t>
  </si>
  <si>
    <t>GIBR52</t>
  </si>
  <si>
    <t>GIBR53</t>
  </si>
  <si>
    <t>GLAU51</t>
  </si>
  <si>
    <t>Glaucus St</t>
  </si>
  <si>
    <t>GORR51</t>
  </si>
  <si>
    <t>Gorringe Park</t>
  </si>
  <si>
    <t>GORR52</t>
  </si>
  <si>
    <t>GRFD81</t>
  </si>
  <si>
    <t>LPN 0002</t>
  </si>
  <si>
    <t>GROL51</t>
  </si>
  <si>
    <t>Grove Lodge</t>
  </si>
  <si>
    <t>GROL52</t>
  </si>
  <si>
    <t>GSST31</t>
  </si>
  <si>
    <t>LPN 0016</t>
  </si>
  <si>
    <t>HACC71</t>
  </si>
  <si>
    <t>Hackney C 6.6kV</t>
  </si>
  <si>
    <t>HACC72</t>
  </si>
  <si>
    <t>HACC73</t>
  </si>
  <si>
    <t>HATR51</t>
  </si>
  <si>
    <t>Hatchard Rd</t>
  </si>
  <si>
    <t>HATR52</t>
  </si>
  <si>
    <t>HEAR51</t>
  </si>
  <si>
    <t>Hearn St</t>
  </si>
  <si>
    <t>HEAR52</t>
  </si>
  <si>
    <t>HOLW51</t>
  </si>
  <si>
    <t>Holloway 11kV</t>
  </si>
  <si>
    <t>HOLW52</t>
  </si>
  <si>
    <t>HURS11</t>
  </si>
  <si>
    <t>Hurst 132kV</t>
  </si>
  <si>
    <t>HYPA51</t>
  </si>
  <si>
    <t>Hyde Park Estate</t>
  </si>
  <si>
    <t>HYPA52</t>
  </si>
  <si>
    <t>HYPB51</t>
  </si>
  <si>
    <t>HYPB52</t>
  </si>
  <si>
    <t>IMPC71</t>
  </si>
  <si>
    <t>Imperial College</t>
  </si>
  <si>
    <t>IMPC72</t>
  </si>
  <si>
    <t>KGYA51</t>
  </si>
  <si>
    <t>Kings Yard A 11kV</t>
  </si>
  <si>
    <t>KGYA52</t>
  </si>
  <si>
    <t>KGYB51</t>
  </si>
  <si>
    <t>Kings Yard B 11kV</t>
  </si>
  <si>
    <t>KHWK51</t>
  </si>
  <si>
    <t>King Henrys Walk</t>
  </si>
  <si>
    <t>KHWK52</t>
  </si>
  <si>
    <t>KIDV51</t>
  </si>
  <si>
    <t>LPN 0058</t>
  </si>
  <si>
    <t>Kimberley Rd</t>
  </si>
  <si>
    <t>KIMB52</t>
  </si>
  <si>
    <t>KIRT51</t>
  </si>
  <si>
    <t>Kirtling St</t>
  </si>
  <si>
    <t>KITO11</t>
  </si>
  <si>
    <t>Kingston (SEEB) 132kV</t>
  </si>
  <si>
    <t>KITO12</t>
  </si>
  <si>
    <t>KWAY51</t>
  </si>
  <si>
    <t>Kingsway</t>
  </si>
  <si>
    <t>KWAY52</t>
  </si>
  <si>
    <t>LANW51</t>
  </si>
  <si>
    <t>LPN 0043</t>
  </si>
  <si>
    <t>LEAE31</t>
  </si>
  <si>
    <t>LPN 0018</t>
  </si>
  <si>
    <t>LEAW31</t>
  </si>
  <si>
    <t>LPN 0017</t>
  </si>
  <si>
    <t>LEIR31</t>
  </si>
  <si>
    <t>Leicester Rd</t>
  </si>
  <si>
    <t>LESQ51</t>
  </si>
  <si>
    <t>Leicester Sq 11kV</t>
  </si>
  <si>
    <t>LESQ52</t>
  </si>
  <si>
    <t>LEYB51</t>
  </si>
  <si>
    <t>Ley St B</t>
  </si>
  <si>
    <t>LEYB52</t>
  </si>
  <si>
    <t>LIMA51</t>
  </si>
  <si>
    <t>Limeburner Ln</t>
  </si>
  <si>
    <t>LIMA52</t>
  </si>
  <si>
    <t>Limeburner LN</t>
  </si>
  <si>
    <t>LIMA53</t>
  </si>
  <si>
    <t>LITA51</t>
  </si>
  <si>
    <t>Lithos Rd A</t>
  </si>
  <si>
    <t>LITA52</t>
  </si>
  <si>
    <t>LLCR81</t>
  </si>
  <si>
    <t>LPN 0067</t>
  </si>
  <si>
    <t>LLCR82</t>
  </si>
  <si>
    <t>LMSE31</t>
  </si>
  <si>
    <t>LPN 0057</t>
  </si>
  <si>
    <t>LMSN31</t>
  </si>
  <si>
    <t>LPN 0060</t>
  </si>
  <si>
    <t>LOMD51</t>
  </si>
  <si>
    <t>Lombard Rd</t>
  </si>
  <si>
    <t>LOMD52</t>
  </si>
  <si>
    <t>Longford St B 11kV</t>
  </si>
  <si>
    <t>LONG52</t>
  </si>
  <si>
    <t>LONG53</t>
  </si>
  <si>
    <t>LOTS81</t>
  </si>
  <si>
    <t>LPN 0044</t>
  </si>
  <si>
    <t>LWAN31</t>
  </si>
  <si>
    <t>LPN 0052</t>
  </si>
  <si>
    <t>LWAS31</t>
  </si>
  <si>
    <t>LPN 0053</t>
  </si>
  <si>
    <t>LWBN31</t>
  </si>
  <si>
    <t>LPN 0054</t>
  </si>
  <si>
    <t>LWBS31</t>
  </si>
  <si>
    <t>LPN 0055</t>
  </si>
  <si>
    <t>MANS81</t>
  </si>
  <si>
    <t>LPN 0012</t>
  </si>
  <si>
    <t>MARK31</t>
  </si>
  <si>
    <t>LPN 0020</t>
  </si>
  <si>
    <t>MAYR51</t>
  </si>
  <si>
    <t>LPN 0037</t>
  </si>
  <si>
    <t>MERT51</t>
  </si>
  <si>
    <t>Merton</t>
  </si>
  <si>
    <t>MERT52</t>
  </si>
  <si>
    <t>MONB51</t>
  </si>
  <si>
    <t>Montford Place</t>
  </si>
  <si>
    <t>MONB52</t>
  </si>
  <si>
    <t>MONB53</t>
  </si>
  <si>
    <t>MONB54</t>
  </si>
  <si>
    <t>MORT51</t>
  </si>
  <si>
    <t>Moreton Street</t>
  </si>
  <si>
    <t>MORT52</t>
  </si>
  <si>
    <t>MORT53</t>
  </si>
  <si>
    <t>Moreton Street 11kV</t>
  </si>
  <si>
    <t>MORT54</t>
  </si>
  <si>
    <t>MOSW71</t>
  </si>
  <si>
    <t>Moscow Rd</t>
  </si>
  <si>
    <t>MOSW72</t>
  </si>
  <si>
    <t>NECK51</t>
  </si>
  <si>
    <t>Neckinger</t>
  </si>
  <si>
    <t>NECK52</t>
  </si>
  <si>
    <t>NELN51</t>
  </si>
  <si>
    <t>Nelson St</t>
  </si>
  <si>
    <t>NEWB51</t>
  </si>
  <si>
    <t>Newington House B 11kV</t>
  </si>
  <si>
    <t>NEWB52</t>
  </si>
  <si>
    <t>NORG51</t>
  </si>
  <si>
    <t>Norman Rd Greenwich</t>
  </si>
  <si>
    <t>NORX51</t>
  </si>
  <si>
    <t>North Cross Rd</t>
  </si>
  <si>
    <t>NUTM51</t>
  </si>
  <si>
    <t>LPN 0006</t>
  </si>
  <si>
    <t>NUTM52</t>
  </si>
  <si>
    <t>OBRB51</t>
  </si>
  <si>
    <t>Old Brompton Rd</t>
  </si>
  <si>
    <t>OBRB52</t>
  </si>
  <si>
    <t>OBRB53</t>
  </si>
  <si>
    <t>OSCL51</t>
  </si>
  <si>
    <t>Old School Close 11kV</t>
  </si>
  <si>
    <t>OSCL52</t>
  </si>
  <si>
    <t>PARL81</t>
  </si>
  <si>
    <t>LPN 0003</t>
  </si>
  <si>
    <t>PATE51</t>
  </si>
  <si>
    <t>Paternoster 11kV</t>
  </si>
  <si>
    <t>PATE52</t>
  </si>
  <si>
    <t>Paternoster</t>
  </si>
  <si>
    <t>PLCT51</t>
  </si>
  <si>
    <t>Plumtree Court</t>
  </si>
  <si>
    <t>PYPT31</t>
  </si>
  <si>
    <t>LPN 0061</t>
  </si>
  <si>
    <t>QSBS31</t>
  </si>
  <si>
    <t>LPN 0049</t>
  </si>
  <si>
    <t>QVSN31</t>
  </si>
  <si>
    <t>Queen Victoria Street</t>
  </si>
  <si>
    <t>SBAN51</t>
  </si>
  <si>
    <t>South Bank</t>
  </si>
  <si>
    <t>SBAN52</t>
  </si>
  <si>
    <t>SEWL51</t>
  </si>
  <si>
    <t>Sewell Rd</t>
  </si>
  <si>
    <t>SEWL52</t>
  </si>
  <si>
    <t>SHOD51</t>
  </si>
  <si>
    <t>Shorts Gdns</t>
  </si>
  <si>
    <t>SILB51</t>
  </si>
  <si>
    <t>Silvertown</t>
  </si>
  <si>
    <t>SILB52</t>
  </si>
  <si>
    <t>SIMP51</t>
  </si>
  <si>
    <t>Simpsons Road 11kV</t>
  </si>
  <si>
    <t>SIMP52</t>
  </si>
  <si>
    <t>SIMP53</t>
  </si>
  <si>
    <t>STEN81</t>
  </si>
  <si>
    <t>LPN 0035</t>
  </si>
  <si>
    <t>STWR51</t>
  </si>
  <si>
    <t>Stewarts Rd 11kV</t>
  </si>
  <si>
    <t>STWR52</t>
  </si>
  <si>
    <t>SYDK51</t>
  </si>
  <si>
    <t>Sydenham Park</t>
  </si>
  <si>
    <t>SYDK52</t>
  </si>
  <si>
    <t>THAM31</t>
  </si>
  <si>
    <t>Thamesmere 33kV</t>
  </si>
  <si>
    <t>THAM32</t>
  </si>
  <si>
    <t>TOOS51</t>
  </si>
  <si>
    <t>Tooley St</t>
  </si>
  <si>
    <t>TOWB51</t>
  </si>
  <si>
    <t>Townmead</t>
  </si>
  <si>
    <t>TOWB52</t>
  </si>
  <si>
    <t>Trinity Crescent</t>
  </si>
  <si>
    <t>TRIN52</t>
  </si>
  <si>
    <t>VERR51</t>
  </si>
  <si>
    <t>Verney Rd</t>
  </si>
  <si>
    <t>VERR52</t>
  </si>
  <si>
    <t>VICT71</t>
  </si>
  <si>
    <t>Victoria Gdns</t>
  </si>
  <si>
    <t>VICT72</t>
  </si>
  <si>
    <t>VISC51</t>
  </si>
  <si>
    <t>Victoria St 11kV</t>
  </si>
  <si>
    <t>VISC52</t>
  </si>
  <si>
    <t>WANC51</t>
  </si>
  <si>
    <t>Wandsworth Central A</t>
  </si>
  <si>
    <t>WANC52</t>
  </si>
  <si>
    <t>Waterloo Rd</t>
  </si>
  <si>
    <t>WATR52</t>
  </si>
  <si>
    <t>WDGR51</t>
  </si>
  <si>
    <t>Woodgrange Park</t>
  </si>
  <si>
    <t>WFCS51</t>
  </si>
  <si>
    <t>West Ferry Circus</t>
  </si>
  <si>
    <t>WFCS52</t>
  </si>
  <si>
    <t>WFCS53</t>
  </si>
  <si>
    <t>WFCS54</t>
  </si>
  <si>
    <t>WHAG51</t>
  </si>
  <si>
    <t>West Ham Grid 11kV</t>
  </si>
  <si>
    <t>WHAG52</t>
  </si>
  <si>
    <t>WHAG53</t>
  </si>
  <si>
    <t>West Ham</t>
  </si>
  <si>
    <t>WHAG54</t>
  </si>
  <si>
    <t>WHBR81</t>
  </si>
  <si>
    <t>LPN 0036</t>
  </si>
  <si>
    <t>WHBR82</t>
  </si>
  <si>
    <t>WHSR51</t>
  </si>
  <si>
    <t>Whiston Rd</t>
  </si>
  <si>
    <t>WHSR52</t>
  </si>
  <si>
    <t>WIMD3A</t>
  </si>
  <si>
    <t>LPN 0045</t>
  </si>
  <si>
    <t>WINL51</t>
  </si>
  <si>
    <t>Winlaton Rd</t>
  </si>
  <si>
    <t>WINL52</t>
  </si>
  <si>
    <t>WISB81</t>
  </si>
  <si>
    <t>LPN 0040</t>
  </si>
  <si>
    <t>WNOR51</t>
  </si>
  <si>
    <t>West Norwood</t>
  </si>
  <si>
    <t>WNOR52</t>
  </si>
  <si>
    <t>WORE31</t>
  </si>
  <si>
    <t>LPN 0050</t>
  </si>
  <si>
    <t>WORW31</t>
  </si>
  <si>
    <t>LPN 0051</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</si>
  <si>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</si>
  <si>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</si>
  <si>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</si>
  <si>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</si>
  <si>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</si>
  <si>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</si>
  <si>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</si>
  <si>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</si>
  <si>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</si>
  <si>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</si>
  <si>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</si>
  <si>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</si>
  <si>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</si>
  <si>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</si>
  <si>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</si>
  <si>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</si>
  <si>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</si>
  <si>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</si>
  <si>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</si>
  <si>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</si>
  <si>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</si>
  <si>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</si>
  <si>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</si>
  <si>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Ineos Chlor Ltd (Lostock)</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</si>
  <si>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</si>
  <si>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</si>
  <si>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</si>
  <si>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</si>
  <si>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</si>
  <si>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</si>
  <si>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</si>
  <si>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</si>
  <si>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</si>
  <si>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</si>
  <si>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</si>
  <si>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</si>
  <si>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</si>
  <si>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</si>
  <si>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</si>
  <si>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</si>
  <si>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</si>
  <si>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</si>
  <si>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</si>
  <si>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</si>
  <si>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</si>
  <si>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</si>
  <si>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</si>
  <si>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</si>
  <si>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</si>
  <si>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</si>
  <si>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</si>
  <si>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</si>
  <si>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</si>
  <si>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</si>
  <si>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</si>
  <si>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</si>
  <si>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</si>
  <si>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</si>
  <si>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</si>
  <si>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</si>
  <si>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</si>
  <si>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</si>
  <si>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</si>
  <si>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</si>
  <si>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</si>
  <si>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</si>
  <si>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</si>
  <si>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</si>
  <si>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</si>
  <si>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</si>
  <si>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</si>
  <si>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</si>
  <si>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</si>
  <si>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</si>
  <si>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</si>
  <si>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</si>
  <si>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</si>
  <si>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</si>
  <si>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</si>
  <si>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</si>
  <si>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</si>
  <si>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</si>
  <si>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</si>
  <si>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</si>
  <si>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</si>
  <si>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</si>
  <si>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</si>
  <si>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</si>
  <si>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</si>
  <si>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</si>
  <si>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</si>
  <si>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</si>
  <si>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</si>
  <si>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</si>
  <si>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</si>
  <si>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</si>
  <si>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</si>
  <si>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</si>
  <si>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</si>
  <si>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</si>
  <si>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</si>
  <si>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</si>
  <si>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</si>
  <si>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</si>
  <si>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</si>
  <si>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</si>
  <si>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</si>
  <si>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</si>
  <si>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</si>
  <si>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</si>
  <si>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</si>
  <si>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</si>
  <si>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</si>
  <si>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</si>
  <si>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</si>
  <si>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</si>
  <si>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</si>
  <si>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</si>
  <si>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</si>
  <si>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</si>
  <si>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</si>
  <si>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</si>
  <si>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</si>
  <si>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</si>
  <si>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</si>
  <si>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</si>
  <si>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</si>
  <si>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</si>
  <si>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</si>
  <si>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</si>
  <si>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</si>
  <si>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</si>
  <si>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</si>
  <si>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</si>
  <si>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</si>
  <si>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</si>
  <si>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</si>
  <si>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</si>
  <si>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</si>
  <si>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</si>
  <si>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</si>
  <si>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</si>
  <si>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</si>
  <si>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</si>
  <si>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</si>
  <si>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</si>
  <si>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</si>
  <si>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</si>
  <si>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</si>
  <si>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</si>
  <si>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</si>
  <si>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</si>
  <si>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</si>
  <si>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</si>
  <si>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</si>
  <si>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</si>
  <si>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</si>
  <si>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</si>
  <si>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</si>
  <si>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</si>
  <si>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</si>
  <si>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</si>
  <si>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</si>
  <si>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</si>
  <si>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</si>
  <si>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</si>
  <si>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</si>
  <si>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</si>
  <si>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</si>
  <si>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</si>
  <si>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</si>
  <si>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</si>
  <si>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</si>
  <si>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</si>
  <si>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</si>
  <si>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</si>
  <si>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</si>
  <si>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</si>
  <si>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</si>
  <si>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</si>
  <si>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</si>
  <si>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</si>
  <si>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</si>
  <si>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</si>
  <si>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</si>
  <si>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</si>
  <si>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</si>
  <si>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</si>
  <si>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</si>
  <si>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</si>
  <si>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</si>
  <si>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</si>
  <si>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</si>
  <si>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</si>
  <si>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</si>
  <si>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</si>
  <si>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</si>
  <si>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</si>
  <si>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</si>
  <si>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</si>
  <si>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</si>
  <si>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</si>
  <si>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</si>
  <si>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</si>
  <si>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</si>
  <si>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</si>
  <si>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</si>
  <si>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</si>
  <si>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</si>
  <si>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</si>
  <si>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</si>
  <si>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</si>
  <si>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</si>
  <si>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</si>
  <si>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</si>
  <si>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</si>
  <si>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</si>
  <si>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</si>
  <si>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</si>
  <si>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</si>
  <si>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</si>
  <si>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</si>
  <si>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</si>
  <si>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</si>
  <si>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</si>
  <si>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</si>
  <si>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</si>
  <si>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</si>
  <si>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</si>
  <si>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</si>
  <si>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</si>
  <si>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</si>
  <si>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</si>
  <si>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</si>
  <si>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</si>
  <si>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</si>
  <si>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</si>
  <si>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</si>
  <si>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</si>
  <si>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</si>
  <si>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</si>
  <si>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</si>
  <si>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</si>
  <si>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</si>
  <si>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</si>
  <si>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</si>
  <si>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</si>
  <si>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</si>
  <si>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</si>
  <si>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</si>
  <si>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</si>
  <si>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</si>
  <si>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</si>
  <si>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</si>
  <si>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</si>
  <si>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</si>
  <si>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</si>
  <si>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</si>
  <si>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</si>
  <si>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</si>
  <si>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</si>
  <si>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</si>
  <si>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</si>
  <si>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</si>
  <si>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</si>
  <si>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</si>
  <si>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</si>
  <si>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</si>
  <si>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</si>
  <si>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</si>
  <si>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</si>
  <si>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</si>
  <si>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</si>
  <si>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</si>
  <si>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</si>
  <si>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</si>
  <si>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</si>
  <si>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</si>
  <si>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</si>
  <si>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</si>
  <si>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</si>
  <si>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</si>
  <si>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</si>
  <si>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</si>
  <si>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</si>
  <si>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</si>
  <si>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</si>
  <si>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</si>
  <si>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</si>
  <si>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</si>
  <si>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</si>
  <si>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</si>
  <si>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</si>
  <si>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</si>
  <si>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</si>
  <si>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</si>
  <si>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</si>
  <si>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</si>
  <si>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</si>
  <si>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</si>
  <si>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</si>
  <si>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</si>
  <si>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</si>
  <si>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</si>
  <si>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</si>
  <si>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</si>
  <si>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</si>
  <si>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</si>
  <si>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</si>
  <si>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</si>
  <si>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</si>
  <si>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</si>
  <si>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</si>
  <si>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</si>
  <si>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</si>
  <si>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</si>
  <si>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</si>
  <si>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</si>
  <si>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</si>
  <si>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</si>
  <si>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</si>
  <si>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</si>
  <si>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</si>
  <si>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</si>
  <si>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</si>
  <si>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</si>
  <si>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</si>
  <si>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</si>
  <si>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</si>
  <si>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</si>
  <si>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</si>
  <si>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</si>
  <si>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</si>
  <si>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</si>
  <si>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</si>
  <si>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</si>
  <si>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</si>
  <si>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</si>
  <si>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</si>
  <si>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</si>
  <si>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</si>
  <si>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</si>
  <si>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</si>
  <si>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</si>
  <si>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</si>
  <si>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</si>
  <si>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</si>
  <si>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</si>
  <si>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</si>
  <si>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</si>
  <si>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</si>
  <si>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</si>
  <si>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</si>
  <si>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</si>
  <si>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</si>
  <si>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</si>
  <si>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</si>
  <si>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</si>
  <si>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</si>
  <si>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</si>
  <si>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</si>
  <si>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</si>
  <si>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</si>
  <si>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</si>
  <si>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</si>
  <si>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</si>
  <si>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</si>
  <si>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</si>
  <si>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</si>
  <si>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</si>
  <si>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</si>
  <si>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</si>
  <si>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</si>
  <si>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</si>
  <si>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</si>
  <si>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</si>
  <si>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</si>
  <si>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</si>
  <si>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</si>
  <si>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</si>
  <si>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</si>
  <si>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</si>
  <si>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</si>
  <si>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</si>
  <si>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</si>
  <si>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</si>
  <si>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</si>
  <si>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</si>
  <si>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</si>
  <si>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</si>
  <si>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</si>
  <si>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</si>
  <si>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</si>
  <si>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</si>
  <si>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</si>
  <si>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</si>
  <si>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</si>
  <si>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</si>
  <si>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</si>
  <si>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</si>
  <si>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</si>
  <si>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</si>
  <si>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</si>
  <si>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</si>
  <si>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</si>
  <si>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</si>
  <si>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</si>
  <si>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</si>
  <si>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</si>
  <si>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</si>
  <si>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</si>
  <si>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</si>
  <si>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</si>
  <si>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Bishops Wood 132kV</t>
  </si>
  <si>
    <t>Bishops Wood 132kV_Hereford (Bishops Wood) &amp; Ludlow 132 66__</t>
  </si>
  <si>
    <t>Bishops Wood 132kV_Stourport 132 66 &amp; Upton Warren 132 66__</t>
  </si>
  <si>
    <t>Bishops Wood 132kV_Stourport 132 33__</t>
  </si>
  <si>
    <t>Bishops Wood 132kV_Ludlow 33kV_LE157- Henley Hall, Squirrel Lane, Henley, Bitterley, Middleton, Shropshire, SY8 3HA</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</si>
  <si>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</si>
  <si>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</si>
  <si>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</si>
  <si>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</si>
  <si>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</si>
  <si>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</si>
  <si>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</si>
  <si>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</si>
  <si>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</si>
  <si>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</si>
  <si>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</si>
  <si>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</si>
  <si>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</si>
  <si>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</si>
  <si>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</si>
  <si>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</si>
  <si>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</si>
  <si>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</si>
  <si>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</si>
  <si>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</si>
  <si>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</si>
  <si>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</si>
  <si>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</si>
  <si>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</si>
  <si>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</si>
  <si>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11__</t>
  </si>
  <si>
    <t>Bishops Wood 132kV_Hereford (Bishops Wood) &amp; Ludlow 132 66_Ross 66 11</t>
  </si>
  <si>
    <t>Bishops Wood 132kV_Warndon 132 11__</t>
  </si>
  <si>
    <t>Bishops Wood 132kV_Worcester 132 11__</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</si>
  <si>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</si>
  <si>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</si>
  <si>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</si>
  <si>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</si>
  <si>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</si>
  <si>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</si>
  <si>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</si>
  <si>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</si>
  <si>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</si>
  <si>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</si>
  <si>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</si>
  <si>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</si>
  <si>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</si>
  <si>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</si>
  <si>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</si>
  <si>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</si>
  <si>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</si>
  <si>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</si>
  <si>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</si>
  <si>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</si>
  <si>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</si>
  <si>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</si>
  <si>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</si>
  <si>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_NO NAME_ [FRRD3]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</si>
  <si>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</si>
  <si>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</si>
  <si>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</si>
  <si>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</si>
  <si>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</si>
  <si>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</si>
  <si>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</si>
  <si>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</si>
  <si>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</si>
  <si>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</si>
  <si>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</si>
  <si>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</si>
  <si>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</si>
  <si>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</si>
  <si>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</si>
  <si>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</si>
  <si>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</si>
  <si>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</si>
  <si>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</si>
  <si>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</si>
  <si>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</si>
  <si>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</si>
  <si>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</si>
  <si>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</si>
  <si>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</si>
  <si>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</si>
  <si>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</si>
  <si>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</si>
  <si>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</si>
  <si>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</si>
  <si>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</si>
  <si>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</si>
  <si>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</si>
  <si>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</si>
  <si>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</si>
  <si>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</si>
  <si>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</si>
  <si>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</si>
  <si>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</si>
  <si>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</si>
  <si>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</si>
  <si>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</si>
  <si>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</si>
  <si>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</si>
  <si>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</si>
  <si>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</si>
  <si>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</si>
  <si>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</si>
  <si>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</si>
  <si>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</si>
  <si>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</si>
  <si>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</si>
  <si>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</si>
  <si>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</si>
  <si>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</si>
  <si>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</si>
  <si>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</si>
  <si>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</si>
  <si>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</si>
  <si>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</si>
  <si>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</si>
  <si>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</si>
  <si>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</si>
  <si>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</si>
  <si>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</si>
  <si>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</si>
  <si>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</si>
  <si>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</si>
  <si>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</si>
  <si>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</si>
  <si>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</si>
  <si>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</si>
  <si>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</si>
  <si>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_NO NAME_ [ATHE66]</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</si>
  <si>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</si>
  <si>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</si>
  <si>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</si>
  <si>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</si>
  <si>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</si>
  <si>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</si>
  <si>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</si>
  <si>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</si>
  <si>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132kV_Stratford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</si>
  <si>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</si>
  <si>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</si>
  <si>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</si>
  <si>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</si>
  <si>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</si>
  <si>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</si>
  <si>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</si>
  <si>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</si>
  <si>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</si>
  <si>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</si>
  <si>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</si>
  <si>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</si>
  <si>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</si>
  <si>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</si>
  <si>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</si>
  <si>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</si>
  <si>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132kV_Stow 66 11__</t>
  </si>
  <si>
    <t>_NO NAME_ [STRD11]</t>
  </si>
  <si>
    <t>Feckenham 132kV_Strensham 66 11__</t>
  </si>
  <si>
    <t>Feckenham 132kV_Tewkesbury 66 11__</t>
  </si>
  <si>
    <t>Feckenham 132kV_Wormington 66 11__</t>
  </si>
  <si>
    <t>Iron Acton 132kV</t>
  </si>
  <si>
    <t>Iron Acton 132kV_Chipping Sodbury 132 33_Hammerley Down 33 11</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</si>
  <si>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</si>
  <si>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</si>
  <si>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</si>
  <si>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</si>
  <si>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</si>
  <si>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</si>
  <si>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</si>
  <si>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</si>
  <si>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</si>
  <si>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</si>
  <si>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</si>
  <si>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</si>
  <si>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</si>
  <si>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</si>
  <si>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</si>
  <si>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</si>
  <si>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</si>
  <si>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</si>
  <si>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</si>
  <si>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</si>
  <si>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</si>
  <si>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</si>
  <si>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</si>
  <si>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</si>
  <si>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</si>
  <si>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</si>
  <si>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</si>
  <si>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</si>
  <si>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</si>
  <si>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</si>
  <si>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</si>
  <si>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</si>
  <si>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</si>
  <si>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</si>
  <si>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</si>
  <si>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</si>
  <si>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</si>
  <si>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</si>
  <si>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</si>
  <si>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</si>
  <si>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_NO NAME_ [HILF11]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</si>
  <si>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</si>
  <si>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</si>
  <si>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</si>
  <si>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</si>
  <si>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</si>
  <si>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</si>
  <si>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</si>
  <si>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</si>
  <si>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</si>
  <si>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</si>
  <si>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</si>
  <si>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</si>
  <si>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</si>
  <si>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Ironbridge &amp; Shrewsbury 132kV_Ironbridge 132 33_Worfield 33 11</t>
  </si>
  <si>
    <t>Nechells 132kV</t>
  </si>
  <si>
    <t>Kitwell 132kV</t>
  </si>
  <si>
    <t>Lea Marston 132kV_Tamworth and Tamworth Town__</t>
  </si>
  <si>
    <t>Nechells 132kV_Network Rail Washwood Heath__</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</si>
  <si>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</si>
  <si>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</si>
  <si>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</si>
  <si>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</si>
  <si>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</si>
  <si>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</si>
  <si>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</si>
  <si>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</si>
  <si>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</si>
  <si>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</si>
  <si>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</si>
  <si>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</si>
  <si>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</si>
  <si>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</si>
  <si>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Nechells 132kV_Summer Lane 132 11__</t>
  </si>
  <si>
    <t>Nechells 132kV_Erdington 132 11__</t>
  </si>
  <si>
    <t>Kitwell 132kV_Hall Green 132 11__</t>
  </si>
  <si>
    <t>Nechells 132kV_Sparkbrook 132 11__</t>
  </si>
  <si>
    <t>Kitwell 132kV_Highters Heath 132 11__</t>
  </si>
  <si>
    <t>Nechells 132kV_Nechells West 132 11__</t>
  </si>
  <si>
    <t>Kitwell 132kV_Longbridge 132 11__</t>
  </si>
  <si>
    <t>Kitwell 132kV_Selly Oak 132 11__</t>
  </si>
  <si>
    <t>Kitwell 132kV_Rednal 132 11__</t>
  </si>
  <si>
    <t>Kitwell 132kV_Shirley 132 11 (GT2 GT3 &amp; GT1)__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</si>
  <si>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</si>
  <si>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</si>
  <si>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</si>
  <si>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</si>
  <si>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</si>
  <si>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</si>
  <si>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</si>
  <si>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</si>
  <si>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</si>
  <si>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</si>
  <si>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</si>
  <si>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</si>
  <si>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</si>
  <si>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</si>
  <si>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</si>
  <si>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</si>
  <si>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</si>
  <si>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</si>
  <si>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</si>
  <si>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</si>
  <si>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</si>
  <si>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</si>
  <si>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</si>
  <si>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</si>
  <si>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</si>
  <si>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_NO NAME_ [BOXF1]</t>
  </si>
  <si>
    <t>_NO NAME_ [HIGS1_M1]</t>
  </si>
  <si>
    <t>_NO NAME_ [MURF1]</t>
  </si>
  <si>
    <t>Port Ham 132kV_Cheltenham 132 66__</t>
  </si>
  <si>
    <t>Port Ham 132kV_Hereford (Walham) 132 66_</t>
  </si>
  <si>
    <t>Port Ham 132kV_Castle Meads 132 33__</t>
  </si>
  <si>
    <t>Port Ham 132kV_Lydney 33kV_MitcheldeanLocquiers Farm, Plump Hill, Mitcheldean, Forest of Dean, Gloucestershire, GL17 0HQ</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</si>
  <si>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</si>
  <si>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</si>
  <si>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</si>
  <si>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</si>
  <si>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</si>
  <si>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</si>
  <si>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</si>
  <si>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</si>
  <si>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</si>
  <si>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</si>
  <si>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</si>
  <si>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</si>
  <si>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</si>
  <si>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</si>
  <si>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</si>
  <si>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</si>
  <si>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</si>
  <si>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</si>
  <si>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</si>
  <si>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</si>
  <si>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</si>
  <si>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</si>
  <si>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</si>
  <si>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Cramlington Biomass</t>
  </si>
  <si>
    <t>Blyth</t>
  </si>
  <si>
    <t>Widdrington Church wf</t>
  </si>
  <si>
    <t>Widdrington Steads wf</t>
  </si>
  <si>
    <t>alcan</t>
  </si>
  <si>
    <t>blyth offshore wf</t>
  </si>
  <si>
    <t>lynemouth wf</t>
  </si>
  <si>
    <t>middlemoor wf</t>
  </si>
  <si>
    <t>wandylaw wf</t>
  </si>
  <si>
    <t>alcan (1001)</t>
  </si>
  <si>
    <t>ashington (1002)</t>
  </si>
  <si>
    <t>benton square (1008)</t>
  </si>
  <si>
    <t>cramlington t1 t3 (1015)</t>
  </si>
  <si>
    <t>cramlington t2 t4 (1016)</t>
  </si>
  <si>
    <t>denwick (1018)</t>
  </si>
  <si>
    <t>fawdon &amp; seaton burn (1021)</t>
  </si>
  <si>
    <t>linton (1023)</t>
  </si>
  <si>
    <t>lynemouth (1027)</t>
  </si>
  <si>
    <t>maddison street (1030)</t>
  </si>
  <si>
    <t>morpeth (1032)</t>
  </si>
  <si>
    <t>reservoir (1037)</t>
  </si>
  <si>
    <t>seghill (1041)</t>
  </si>
  <si>
    <t>stobswood coal 11kV</t>
  </si>
  <si>
    <t>ulgham rail (1045)</t>
  </si>
  <si>
    <t>wansbeck (1046)</t>
  </si>
  <si>
    <t>warkworth (1049)</t>
  </si>
  <si>
    <t>west hartford (1052)</t>
  </si>
  <si>
    <t>ray wind farm</t>
  </si>
  <si>
    <t>Fourstones</t>
  </si>
  <si>
    <t>fourstones 20kV</t>
  </si>
  <si>
    <t>holme farm</t>
  </si>
  <si>
    <t>Hart Moor</t>
  </si>
  <si>
    <t>amberton road (1001)</t>
  </si>
  <si>
    <t>brenda trading (1003)</t>
  </si>
  <si>
    <t>hartlepool steel 66 (1006)</t>
  </si>
  <si>
    <t>hartmoor (1007)</t>
  </si>
  <si>
    <t>peterlee west (1009)</t>
  </si>
  <si>
    <t>wynyard (1013)</t>
  </si>
  <si>
    <t>wynyard park</t>
  </si>
  <si>
    <t>hawthorn pit (2002)</t>
  </si>
  <si>
    <t>Hawthorn Pit</t>
  </si>
  <si>
    <t>houghton (2009)</t>
  </si>
  <si>
    <t>peterlee industrial (2012)</t>
  </si>
  <si>
    <t>shotton (2014)</t>
  </si>
  <si>
    <t>stoney cut (2017)</t>
  </si>
  <si>
    <t>tunstall (2020)</t>
  </si>
  <si>
    <t>Allerton Waste</t>
  </si>
  <si>
    <t>Knaresborough</t>
  </si>
  <si>
    <t>boscar grange farm</t>
  </si>
  <si>
    <t>knabs ridge wf (1043)</t>
  </si>
  <si>
    <t>Harrogate West 11kV</t>
  </si>
  <si>
    <t>boroughbridge (1001)</t>
  </si>
  <si>
    <t>coneythorpe (1005)</t>
  </si>
  <si>
    <t>darley (1008)</t>
  </si>
  <si>
    <t>harrogate (1012)</t>
  </si>
  <si>
    <t>husthwaite (1015)</t>
  </si>
  <si>
    <t>nessfield (1018)</t>
  </si>
  <si>
    <t>oatlands (1021)</t>
  </si>
  <si>
    <t>ripon (1026)</t>
  </si>
  <si>
    <t>sessay bridge (1031)</t>
  </si>
  <si>
    <t>sowerby (1033)</t>
  </si>
  <si>
    <t>starbeck (1035)</t>
  </si>
  <si>
    <t>wormald green (1039)</t>
  </si>
  <si>
    <t>warrenby</t>
  </si>
  <si>
    <t>Lackenby</t>
  </si>
  <si>
    <t>bran sands (1001)</t>
  </si>
  <si>
    <t>carlin how t1 &amp; t2 (1003)</t>
  </si>
  <si>
    <t>carlin how t3 &amp; t4 (1006)</t>
  </si>
  <si>
    <t>cleveland potash (1009)</t>
  </si>
  <si>
    <t>grangetown (1012)</t>
  </si>
  <si>
    <t>guisborough (1014)</t>
  </si>
  <si>
    <t>guisborough t3 (1017)</t>
  </si>
  <si>
    <t>lackenby oxygen (1019)</t>
  </si>
  <si>
    <t>prissick (1020)</t>
  </si>
  <si>
    <t>redcar (1023)</t>
  </si>
  <si>
    <t>spencerbeck (1026)</t>
  </si>
  <si>
    <t>East Appleton Solar Hub</t>
  </si>
  <si>
    <t>Norton</t>
  </si>
  <si>
    <t>Moor House Wind Farm</t>
  </si>
  <si>
    <t>cleveland incinerator (3025)</t>
  </si>
  <si>
    <t>haverton generation</t>
  </si>
  <si>
    <t>haverton incinerator</t>
  </si>
  <si>
    <t>seamer wf</t>
  </si>
  <si>
    <t>sita north tees</t>
  </si>
  <si>
    <t>south lowfield IDNO</t>
  </si>
  <si>
    <t>Hitachi Rail</t>
  </si>
  <si>
    <t>SNF</t>
  </si>
  <si>
    <t>acklam (3001)</t>
  </si>
  <si>
    <t>aycliffe forrest</t>
  </si>
  <si>
    <t>aycliffe industrial (3004)</t>
  </si>
  <si>
    <t>barden friar</t>
  </si>
  <si>
    <t>bedale (3007)</t>
  </si>
  <si>
    <t>billingham marsh house (3010)</t>
  </si>
  <si>
    <t>bowesfield 33/11kv (3014)</t>
  </si>
  <si>
    <t>bowesfield 66/11kv (3015)</t>
  </si>
  <si>
    <t>catterick camp (3022)</t>
  </si>
  <si>
    <t>cowton (3026)</t>
  </si>
  <si>
    <t>darlington 11 (3027)</t>
  </si>
  <si>
    <t>darlington 6 (3028)</t>
  </si>
  <si>
    <t>darlington central (3029)</t>
  </si>
  <si>
    <t>darlington east (3033)</t>
  </si>
  <si>
    <t>darlington west (3043)</t>
  </si>
  <si>
    <t>faraday street (3046)</t>
  </si>
  <si>
    <t>heighington (3056)</t>
  </si>
  <si>
    <t>hipswell 11</t>
  </si>
  <si>
    <t>hutton bonville rail (3059)</t>
  </si>
  <si>
    <t>leeming raf (3067)</t>
  </si>
  <si>
    <t>lucite</t>
  </si>
  <si>
    <t>malleable (3068)</t>
  </si>
  <si>
    <t>millbank lane (3071)</t>
  </si>
  <si>
    <t>mond (3074)</t>
  </si>
  <si>
    <t>new road (3075)</t>
  </si>
  <si>
    <t>newton aycliffe south (3076)</t>
  </si>
  <si>
    <t>north tees t1 &amp; t2 (3086)</t>
  </si>
  <si>
    <t>north tees t3 &amp; t4 (3087)</t>
  </si>
  <si>
    <t>northallerton (3088)</t>
  </si>
  <si>
    <t>norton (3093)</t>
  </si>
  <si>
    <t>richmond (3095)</t>
  </si>
  <si>
    <t>rise carr (3098)</t>
  </si>
  <si>
    <t>romanby (3103)</t>
  </si>
  <si>
    <t>rudby (3105)</t>
  </si>
  <si>
    <t>stokesley (3109)</t>
  </si>
  <si>
    <t>thirsk (3112)</t>
  </si>
  <si>
    <t>urlay nook (3115)</t>
  </si>
  <si>
    <t>wensleydale (3119)</t>
  </si>
  <si>
    <t>knapton (1029)</t>
  </si>
  <si>
    <t>Osbaldwick</t>
  </si>
  <si>
    <t>campleshon road (1001)</t>
  </si>
  <si>
    <t>eastfield (1004)</t>
  </si>
  <si>
    <t>elvington (1007)</t>
  </si>
  <si>
    <t>foss islands (1010)</t>
  </si>
  <si>
    <t>gale lane (1013)</t>
  </si>
  <si>
    <t>haxby road t1/t4 (rowntrees) (1017)</t>
  </si>
  <si>
    <t>haxby road t2 (1019)</t>
  </si>
  <si>
    <t>huntington new lane (1021)</t>
  </si>
  <si>
    <t>kirbymoorside (1024)</t>
  </si>
  <si>
    <t>malton (1030)</t>
  </si>
  <si>
    <t>melrosegate 11</t>
  </si>
  <si>
    <t>moor monkton (1039)</t>
  </si>
  <si>
    <t>newby (1041)</t>
  </si>
  <si>
    <t>north street (1044)</t>
  </si>
  <si>
    <t>ravenscar (1050)</t>
  </si>
  <si>
    <t>rawcliffe lane (1052)</t>
  </si>
  <si>
    <t>scarborough (1055)</t>
  </si>
  <si>
    <t>severus hill (1061)</t>
  </si>
  <si>
    <t>sheriff hutton (1064)</t>
  </si>
  <si>
    <t>skeldergate (1067)</t>
  </si>
  <si>
    <t>thornton dale (1070)</t>
  </si>
  <si>
    <t>whitby t1 11kv (1074)</t>
  </si>
  <si>
    <t>whitby t2 11kv (1076)</t>
  </si>
  <si>
    <t>whitby west t1 11kv (1079)</t>
  </si>
  <si>
    <t>whitby west t2 11kv (1081)</t>
  </si>
  <si>
    <t>yedingham (1082)</t>
  </si>
  <si>
    <t>york university (1084)</t>
  </si>
  <si>
    <t>basf sw</t>
  </si>
  <si>
    <t>Saltholme</t>
  </si>
  <si>
    <t>phillips petroleum</t>
  </si>
  <si>
    <t>port clarence biomass</t>
  </si>
  <si>
    <t>saltholme gas generation sw</t>
  </si>
  <si>
    <t>teesport biomass</t>
  </si>
  <si>
    <t>viking power</t>
  </si>
  <si>
    <t>basf sw (1001)</t>
  </si>
  <si>
    <t>billingham synthetic (1002)</t>
  </si>
  <si>
    <t>cryogenic oxygen plant</t>
  </si>
  <si>
    <t>greatham (1003)</t>
  </si>
  <si>
    <t>ici north bank (1006)</t>
  </si>
  <si>
    <t>phillips petroleum (1009)</t>
  </si>
  <si>
    <t>tees industrial t1 &amp; t2 (1016)</t>
  </si>
  <si>
    <t>tees industrial t3 &amp; t4 (1019)</t>
  </si>
  <si>
    <t>chilton biomass</t>
  </si>
  <si>
    <t>Spennymoor</t>
  </si>
  <si>
    <t>stonefoot wind farm</t>
  </si>
  <si>
    <t>Potter House 11 kV</t>
  </si>
  <si>
    <t>belmont (1003)</t>
  </si>
  <si>
    <t>brancepeth (1006)</t>
  </si>
  <si>
    <t>durham east (1011)</t>
  </si>
  <si>
    <t>durham rail (1014)</t>
  </si>
  <si>
    <t>eastgate cement (1017)</t>
  </si>
  <si>
    <t>fishburn (1067)</t>
  </si>
  <si>
    <t>fylands bridge (1020)</t>
  </si>
  <si>
    <t>harmire bridge (1025)</t>
  </si>
  <si>
    <t>high flatts (1029)</t>
  </si>
  <si>
    <t>low spennymoor (1032)</t>
  </si>
  <si>
    <t>meadowfield (1036)</t>
  </si>
  <si>
    <t>potter house 66/20kv (1042)</t>
  </si>
  <si>
    <t>skerneside (1047)</t>
  </si>
  <si>
    <t>spennymoor t1 &amp; t2 (1057)</t>
  </si>
  <si>
    <t>toronto 22kv (1060)</t>
  </si>
  <si>
    <t>kielder hydro</t>
  </si>
  <si>
    <t>Stella</t>
  </si>
  <si>
    <t>annfield t1 &amp; t4 (1004)</t>
  </si>
  <si>
    <t>annfield t2 &amp; t3 (1005)</t>
  </si>
  <si>
    <t>bensham (1009)</t>
  </si>
  <si>
    <t>benwell (1012)</t>
  </si>
  <si>
    <t>birtley grove 11kv (1015)</t>
  </si>
  <si>
    <t>birtley grove 20kv (1016)</t>
  </si>
  <si>
    <t>blaydon burn (1019)</t>
  </si>
  <si>
    <t>blucher (1022)</t>
  </si>
  <si>
    <t>close (1026)</t>
  </si>
  <si>
    <t>consett (1035)</t>
  </si>
  <si>
    <t>corporation street (1038)</t>
  </si>
  <si>
    <t>dunston 11kv (1041)</t>
  </si>
  <si>
    <t>dunston 20kv (1042)</t>
  </si>
  <si>
    <t>educational precinct (1046)</t>
  </si>
  <si>
    <t>gateshead central (1049)</t>
  </si>
  <si>
    <t>harraton (1059)</t>
  </si>
  <si>
    <t>hexham (1062)</t>
  </si>
  <si>
    <t>kenton (2034)</t>
  </si>
  <si>
    <t>kielder (1068)</t>
  </si>
  <si>
    <t>newburn haugh (1069)</t>
  </si>
  <si>
    <t>newcastle airport (1072)</t>
  </si>
  <si>
    <t>newcastle great park (1075)</t>
  </si>
  <si>
    <t>pilgrim (1076)</t>
  </si>
  <si>
    <t>prudhoe west (1079)</t>
  </si>
  <si>
    <t>riding mill 11kV</t>
  </si>
  <si>
    <t>spadeadam 20 (1090)</t>
  </si>
  <si>
    <t>tanfield (1097)</t>
  </si>
  <si>
    <t>team valley (1100)</t>
  </si>
  <si>
    <t>university (1103)</t>
  </si>
  <si>
    <t>west wylam (1106)</t>
  </si>
  <si>
    <t>westerhope (1109)</t>
  </si>
  <si>
    <t>Port of Tyne_Battery</t>
  </si>
  <si>
    <t>Tynemouth</t>
  </si>
  <si>
    <t>flatworth stor</t>
  </si>
  <si>
    <t>benton rail (2001)</t>
  </si>
  <si>
    <t>billymill (2003)</t>
  </si>
  <si>
    <t>flatworth central (2010)</t>
  </si>
  <si>
    <t>fossway (2013)</t>
  </si>
  <si>
    <t>garwood street (2016)</t>
  </si>
  <si>
    <t>gosforth (2023)</t>
  </si>
  <si>
    <t>gosforth metro (2027)</t>
  </si>
  <si>
    <t>howdon (2028)</t>
  </si>
  <si>
    <t>jarrow (2031)</t>
  </si>
  <si>
    <t>killingworth (2037)</t>
  </si>
  <si>
    <t>longbenton (2040)</t>
  </si>
  <si>
    <t>monkseaton (2043)</t>
  </si>
  <si>
    <t>simonside (2050)</t>
  </si>
  <si>
    <t>tynemouth central (2056)</t>
  </si>
  <si>
    <t>westoe (2059)</t>
  </si>
  <si>
    <t>willington (2062)</t>
  </si>
  <si>
    <t>boldon downhill (1002)</t>
  </si>
  <si>
    <t>West Boldon</t>
  </si>
  <si>
    <t>breamish</t>
  </si>
  <si>
    <t>carley hill (1005)</t>
  </si>
  <si>
    <t>carr hill (1007)</t>
  </si>
  <si>
    <t>fossway 66 (1016)</t>
  </si>
  <si>
    <t>gateshead east (1017)</t>
  </si>
  <si>
    <t>harlow green (1021)</t>
  </si>
  <si>
    <t>hebburn (1024)</t>
  </si>
  <si>
    <t>hebburn west (1026)</t>
  </si>
  <si>
    <t>hedworth (1028)</t>
  </si>
  <si>
    <t>high barmston (1032)</t>
  </si>
  <si>
    <t>leam central (1035)</t>
  </si>
  <si>
    <t>mount road (1037)</t>
  </si>
  <si>
    <t>nissan (1040)</t>
  </si>
  <si>
    <t>nissan north</t>
  </si>
  <si>
    <t>offerton 11kv (1043)</t>
  </si>
  <si>
    <t>pallion trading (1045)</t>
  </si>
  <si>
    <t>sunderland 11kv (1048)</t>
  </si>
  <si>
    <t>sunderland 11kv (1049)</t>
  </si>
  <si>
    <t>temple park (1052)</t>
  </si>
  <si>
    <t>usworth (1054)</t>
  </si>
  <si>
    <t>walker (1057)</t>
  </si>
  <si>
    <t>wardley (1059)</t>
  </si>
  <si>
    <t>west southwick (1062)</t>
  </si>
  <si>
    <t>adswod_33_a</t>
  </si>
  <si>
    <t>ADSWOOD</t>
  </si>
  <si>
    <t>adswod_33_b</t>
  </si>
  <si>
    <t>adswod_33_gt1</t>
  </si>
  <si>
    <t>adswod_33_gt2</t>
  </si>
  <si>
    <t>agecom_33_a</t>
  </si>
  <si>
    <t>AGECROFT COMMERCE</t>
  </si>
  <si>
    <t>agecom_33_b</t>
  </si>
  <si>
    <t>agecom_33_c</t>
  </si>
  <si>
    <t>agecom_33_d</t>
  </si>
  <si>
    <t>agecom_33_e</t>
  </si>
  <si>
    <t>agecom_33_f</t>
  </si>
  <si>
    <t>agecro_33_a</t>
  </si>
  <si>
    <t>AGECROFT</t>
  </si>
  <si>
    <t>agecro_33_b</t>
  </si>
  <si>
    <t>agecro_33_c</t>
  </si>
  <si>
    <t>agecro_33_d</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</si>
  <si>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</si>
  <si>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</si>
  <si>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</si>
  <si>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</si>
  <si>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</si>
  <si>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</si>
  <si>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</si>
  <si>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</si>
  <si>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</si>
  <si>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</si>
  <si>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</si>
  <si>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</si>
  <si>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</si>
  <si>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</si>
  <si>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</si>
  <si>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</si>
  <si>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</si>
  <si>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</si>
  <si>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</si>
  <si>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</si>
  <si>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alderp_11_a</t>
  </si>
  <si>
    <t>ASTRA ZENECA ALDERLEY PARK</t>
  </si>
  <si>
    <t>alderp_11_b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</si>
  <si>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</si>
  <si>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</si>
  <si>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</si>
  <si>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</si>
  <si>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</si>
  <si>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</si>
  <si>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</si>
  <si>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</si>
  <si>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</si>
  <si>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</si>
  <si>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</si>
  <si>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</si>
  <si>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</si>
  <si>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</si>
  <si>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</si>
  <si>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</si>
  <si>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</si>
  <si>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</si>
  <si>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</si>
  <si>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</si>
  <si>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</si>
  <si>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</si>
  <si>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</si>
  <si>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</si>
  <si>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</si>
  <si>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</si>
  <si>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</si>
  <si>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</si>
  <si>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</si>
  <si>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</si>
  <si>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</si>
  <si>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</si>
  <si>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</si>
  <si>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</si>
  <si>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</si>
  <si>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</si>
  <si>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</si>
  <si>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</si>
  <si>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</si>
  <si>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</si>
  <si>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</si>
  <si>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</si>
  <si>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</si>
  <si>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</si>
  <si>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</si>
  <si>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</si>
  <si>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</si>
  <si>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</si>
  <si>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</si>
  <si>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</si>
  <si>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</si>
  <si>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</si>
  <si>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</si>
  <si>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</si>
  <si>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</si>
  <si>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</si>
  <si>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</si>
  <si>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</si>
  <si>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</si>
  <si>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</si>
  <si>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</si>
  <si>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</si>
  <si>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</si>
  <si>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</si>
  <si>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</si>
  <si>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</si>
  <si>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</si>
  <si>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</si>
  <si>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</si>
  <si>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</si>
  <si>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</si>
  <si>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</si>
  <si>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</si>
  <si>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</si>
  <si>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</si>
  <si>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</si>
  <si>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</si>
  <si>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</si>
  <si>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</si>
  <si>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</si>
  <si>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</si>
  <si>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</si>
  <si>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</si>
  <si>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</si>
  <si>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</si>
  <si>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</si>
  <si>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</si>
  <si>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</si>
  <si>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</si>
  <si>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</si>
  <si>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</si>
  <si>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</si>
  <si>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</si>
  <si>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</si>
  <si>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</si>
  <si>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</si>
  <si>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</si>
  <si>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</si>
  <si>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</si>
  <si>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</si>
  <si>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</si>
  <si>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</si>
  <si>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</si>
  <si>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</si>
  <si>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</si>
  <si>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</si>
  <si>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</si>
  <si>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</si>
  <si>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</si>
  <si>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</si>
  <si>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</si>
  <si>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</si>
  <si>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</si>
  <si>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</si>
  <si>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</si>
  <si>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</si>
  <si>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</si>
  <si>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</si>
  <si>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</si>
  <si>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</si>
  <si>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</si>
  <si>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</si>
  <si>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</si>
  <si>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</si>
  <si>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</si>
  <si>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</si>
  <si>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</si>
  <si>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</si>
  <si>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</si>
  <si>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</si>
  <si>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</si>
  <si>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</si>
  <si>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</si>
  <si>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</si>
  <si>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</si>
  <si>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</si>
  <si>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</si>
  <si>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</si>
  <si>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</si>
  <si>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</si>
  <si>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</si>
  <si>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</si>
  <si>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</si>
  <si>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</si>
  <si>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</si>
  <si>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</si>
  <si>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</si>
  <si>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</si>
  <si>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</si>
  <si>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</si>
  <si>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</si>
  <si>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</si>
  <si>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</si>
  <si>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</si>
  <si>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</si>
  <si>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</si>
  <si>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</si>
  <si>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</si>
  <si>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</si>
  <si>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</si>
  <si>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</si>
  <si>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</si>
  <si>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</si>
  <si>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</si>
  <si>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</si>
  <si>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</si>
  <si>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</si>
  <si>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</si>
  <si>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</si>
  <si>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</si>
  <si>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</si>
  <si>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</si>
  <si>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</si>
  <si>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</si>
  <si>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</si>
  <si>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</si>
  <si>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</si>
  <si>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</si>
  <si>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</si>
  <si>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</si>
  <si>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</si>
  <si>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</si>
  <si>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</si>
  <si>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</si>
  <si>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</si>
  <si>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</si>
  <si>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</si>
  <si>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</si>
  <si>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</si>
  <si>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</si>
  <si>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</si>
  <si>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</si>
  <si>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</si>
  <si>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</si>
  <si>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</si>
  <si>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blague_11_a</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</si>
  <si>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</si>
  <si>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</si>
  <si>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</si>
  <si>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</si>
  <si>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</si>
  <si>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</si>
  <si>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</si>
  <si>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</si>
  <si>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</si>
  <si>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</si>
  <si>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</si>
  <si>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</si>
  <si>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</si>
  <si>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</si>
  <si>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</si>
  <si>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</si>
  <si>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</si>
  <si>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</si>
  <si>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</si>
  <si>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</si>
  <si>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</si>
  <si>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</si>
  <si>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</si>
  <si>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</si>
  <si>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</si>
  <si>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</si>
  <si>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</si>
  <si>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</si>
  <si>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</si>
  <si>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</si>
  <si>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</si>
  <si>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</si>
  <si>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</si>
  <si>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</si>
  <si>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</si>
  <si>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</si>
  <si>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</si>
  <si>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</si>
  <si>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</si>
  <si>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</si>
  <si>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</si>
  <si>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</si>
  <si>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</si>
  <si>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</si>
  <si>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</si>
  <si>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</si>
  <si>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</si>
  <si>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</si>
  <si>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</si>
  <si>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</si>
  <si>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</si>
  <si>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</si>
  <si>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</si>
  <si>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</si>
  <si>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</si>
  <si>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</si>
  <si>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</si>
  <si>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</si>
  <si>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</si>
  <si>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</si>
  <si>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</si>
  <si>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</si>
  <si>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</si>
  <si>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</si>
  <si>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</si>
  <si>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</si>
  <si>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</si>
  <si>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</si>
  <si>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</si>
  <si>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</si>
  <si>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</si>
  <si>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</si>
  <si>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</si>
  <si>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</si>
  <si>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</si>
  <si>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</si>
  <si>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</si>
  <si>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</si>
  <si>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</si>
  <si>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</si>
  <si>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</si>
  <si>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</si>
  <si>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</si>
  <si>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</si>
  <si>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</si>
  <si>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</si>
  <si>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</si>
  <si>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</si>
  <si>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</si>
  <si>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</si>
  <si>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</si>
  <si>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</si>
  <si>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</si>
  <si>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</si>
  <si>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</si>
  <si>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</si>
  <si>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</si>
  <si>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</si>
  <si>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</si>
  <si>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</si>
  <si>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</si>
  <si>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</si>
  <si>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</si>
  <si>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</si>
  <si>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</si>
  <si>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</si>
  <si>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</si>
  <si>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</si>
  <si>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</si>
  <si>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</si>
  <si>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</si>
  <si>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</si>
  <si>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</si>
  <si>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</si>
  <si>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</si>
  <si>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</si>
  <si>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</si>
  <si>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</si>
  <si>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</si>
  <si>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</si>
  <si>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</si>
  <si>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</si>
  <si>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</si>
  <si>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</si>
  <si>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</si>
  <si>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</si>
  <si>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</si>
  <si>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</si>
  <si>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</si>
  <si>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</si>
  <si>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</si>
  <si>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</si>
  <si>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</si>
  <si>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</si>
  <si>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</si>
  <si>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</si>
  <si>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</si>
  <si>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buxsto_0.4_a</t>
  </si>
  <si>
    <t>BUXTON STOR</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</si>
  <si>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</si>
  <si>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</si>
  <si>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</si>
  <si>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</si>
  <si>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</si>
  <si>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</si>
  <si>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</si>
  <si>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</si>
  <si>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</si>
  <si>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</si>
  <si>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</si>
  <si>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</si>
  <si>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</si>
  <si>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</si>
  <si>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</si>
  <si>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</si>
  <si>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</si>
  <si>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</si>
  <si>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</si>
  <si>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</si>
  <si>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cargil_11_ss7</t>
  </si>
  <si>
    <t>carlet_11_a</t>
  </si>
  <si>
    <t>CARLETON</t>
  </si>
  <si>
    <t>carlis_33_a</t>
  </si>
  <si>
    <t>CARLISLE</t>
  </si>
  <si>
    <t>carlis_33_b</t>
  </si>
  <si>
    <t>carlis_33_c</t>
  </si>
  <si>
    <t>carlno_11_a</t>
  </si>
  <si>
    <t>CARLISLE NORTH</t>
  </si>
  <si>
    <t>carlno_11_b</t>
  </si>
  <si>
    <t>carrin_132_mb3</t>
  </si>
  <si>
    <t>CARRINGTON</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</si>
  <si>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</si>
  <si>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</si>
  <si>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</si>
  <si>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</si>
  <si>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</si>
  <si>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</si>
  <si>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</si>
  <si>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</si>
  <si>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</si>
  <si>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</si>
  <si>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</si>
  <si>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</si>
  <si>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</si>
  <si>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</si>
  <si>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</si>
  <si>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</si>
  <si>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</si>
  <si>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</si>
  <si>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</si>
  <si>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</si>
  <si>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</si>
  <si>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castlb_33_a</t>
  </si>
  <si>
    <t>CASTLETON BESS</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</si>
  <si>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</si>
  <si>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</si>
  <si>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</si>
  <si>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</si>
  <si>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</si>
  <si>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</si>
  <si>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</si>
  <si>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</si>
  <si>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</si>
  <si>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</si>
  <si>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</si>
  <si>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</si>
  <si>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</si>
  <si>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</si>
  <si>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</si>
  <si>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</si>
  <si>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</si>
  <si>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</si>
  <si>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</si>
  <si>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</si>
  <si>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</si>
  <si>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</si>
  <si>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</si>
  <si>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</si>
  <si>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</si>
  <si>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</si>
  <si>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</si>
  <si>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</si>
  <si>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</si>
  <si>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</si>
  <si>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</si>
  <si>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</si>
  <si>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</si>
  <si>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</si>
  <si>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</si>
  <si>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</si>
  <si>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</si>
  <si>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</si>
  <si>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</si>
  <si>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</si>
  <si>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</si>
  <si>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</si>
  <si>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</si>
  <si>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</si>
  <si>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</si>
  <si>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</si>
  <si>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</si>
  <si>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</si>
  <si>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</si>
  <si>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</si>
  <si>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</si>
  <si>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</si>
  <si>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</si>
  <si>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</si>
  <si>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</si>
  <si>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</si>
  <si>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</si>
  <si>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</si>
  <si>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</si>
  <si>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</si>
  <si>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</si>
  <si>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</si>
  <si>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</si>
  <si>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</si>
  <si>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</si>
  <si>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</si>
  <si>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</si>
  <si>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</si>
  <si>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</si>
  <si>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</si>
  <si>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</si>
  <si>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</si>
  <si>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</si>
  <si>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</si>
  <si>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</si>
  <si>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</si>
  <si>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</si>
  <si>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</si>
  <si>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</si>
  <si>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</si>
  <si>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</si>
  <si>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</si>
  <si>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</si>
  <si>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</si>
  <si>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</si>
  <si>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</si>
  <si>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</si>
  <si>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</si>
  <si>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</si>
  <si>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</si>
  <si>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</si>
  <si>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</si>
  <si>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</si>
  <si>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</si>
  <si>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</si>
  <si>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</si>
  <si>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</si>
  <si>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</si>
  <si>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</si>
  <si>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</si>
  <si>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</si>
  <si>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</si>
  <si>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</si>
  <si>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</si>
  <si>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</si>
  <si>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</si>
  <si>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</si>
  <si>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</si>
  <si>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</si>
  <si>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</si>
  <si>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</si>
  <si>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</si>
  <si>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</si>
  <si>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</si>
  <si>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</si>
  <si>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</si>
  <si>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</si>
  <si>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</si>
  <si>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</si>
  <si>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</si>
  <si>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</si>
  <si>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</si>
  <si>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</si>
  <si>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</si>
  <si>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</si>
  <si>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</si>
  <si>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</si>
  <si>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</si>
  <si>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</si>
  <si>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</si>
  <si>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</si>
  <si>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</si>
  <si>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</si>
  <si>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</si>
  <si>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</si>
  <si>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</si>
  <si>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</si>
  <si>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</si>
  <si>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</si>
  <si>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</si>
  <si>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</si>
  <si>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</si>
  <si>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</si>
  <si>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</si>
  <si>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</si>
  <si>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</si>
  <si>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</si>
  <si>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</si>
  <si>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</si>
  <si>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</si>
  <si>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</si>
  <si>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</si>
  <si>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</si>
  <si>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</si>
  <si>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</si>
  <si>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</si>
  <si>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</si>
  <si>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</si>
  <si>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</si>
  <si>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</si>
  <si>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</si>
  <si>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</si>
  <si>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</si>
  <si>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</si>
  <si>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</si>
  <si>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</si>
  <si>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</si>
  <si>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</si>
  <si>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</si>
  <si>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</si>
  <si>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</si>
  <si>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</si>
  <si>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</si>
  <si>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</si>
  <si>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</si>
  <si>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</si>
  <si>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</si>
  <si>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</si>
  <si>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</si>
  <si>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</si>
  <si>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</si>
  <si>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</si>
  <si>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</si>
  <si>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</si>
  <si>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</si>
  <si>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</si>
  <si>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</si>
  <si>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</si>
  <si>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</si>
  <si>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</si>
  <si>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</si>
  <si>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</si>
  <si>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</si>
  <si>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</si>
  <si>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</si>
  <si>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</si>
  <si>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</si>
  <si>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</si>
  <si>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</si>
  <si>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</si>
  <si>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</si>
  <si>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</si>
  <si>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</si>
  <si>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</si>
  <si>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</si>
  <si>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</si>
  <si>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</si>
  <si>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</si>
  <si>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</si>
  <si>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</si>
  <si>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</si>
  <si>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</si>
  <si>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</si>
  <si>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</si>
  <si>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</si>
  <si>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</si>
  <si>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</si>
  <si>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</si>
  <si>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</si>
  <si>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</si>
  <si>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</si>
  <si>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</si>
  <si>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</si>
  <si>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</si>
  <si>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</si>
  <si>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</si>
  <si>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</si>
  <si>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</si>
  <si>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</si>
  <si>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</si>
  <si>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</si>
  <si>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</si>
  <si>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</si>
  <si>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</si>
  <si>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</si>
  <si>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</si>
  <si>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</si>
  <si>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</si>
  <si>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</si>
  <si>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</si>
  <si>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</si>
  <si>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</si>
  <si>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</si>
  <si>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</si>
  <si>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</si>
  <si>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</si>
  <si>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</si>
  <si>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</si>
  <si>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</si>
  <si>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</si>
  <si>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</si>
  <si>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</si>
  <si>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</si>
  <si>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</si>
  <si>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</si>
  <si>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</si>
  <si>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</si>
  <si>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</si>
  <si>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</si>
  <si>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</si>
  <si>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</si>
  <si>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</si>
  <si>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</si>
  <si>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</si>
  <si>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</si>
  <si>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</si>
  <si>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</si>
  <si>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</si>
  <si>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</si>
  <si>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</si>
  <si>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</si>
  <si>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</si>
  <si>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</si>
  <si>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</si>
  <si>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</si>
  <si>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</si>
  <si>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</si>
  <si>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</si>
  <si>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</si>
  <si>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</si>
  <si>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</si>
  <si>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</si>
  <si>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</si>
  <si>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</si>
  <si>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</si>
  <si>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</si>
  <si>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</si>
  <si>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</si>
  <si>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</si>
  <si>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</si>
  <si>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</si>
  <si>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</si>
  <si>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</si>
  <si>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</si>
  <si>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</si>
  <si>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</si>
  <si>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</si>
  <si>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</si>
  <si>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</si>
  <si>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</si>
  <si>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</si>
  <si>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</si>
  <si>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</si>
  <si>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</si>
  <si>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</si>
  <si>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</si>
  <si>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</si>
  <si>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</si>
  <si>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</si>
  <si>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</si>
  <si>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</si>
  <si>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</si>
  <si>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</si>
  <si>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</si>
  <si>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</si>
  <si>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</si>
  <si>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</si>
  <si>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</si>
  <si>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</si>
  <si>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</si>
  <si>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</si>
  <si>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</si>
  <si>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</si>
  <si>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</si>
  <si>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</si>
  <si>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</si>
  <si>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</si>
  <si>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</si>
  <si>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</si>
  <si>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</si>
  <si>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</si>
  <si>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</si>
  <si>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</si>
  <si>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</si>
  <si>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</si>
  <si>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</si>
  <si>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</si>
  <si>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</si>
  <si>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</si>
  <si>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</si>
  <si>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</si>
  <si>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</si>
  <si>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</si>
  <si>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</si>
  <si>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</si>
  <si>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</si>
  <si>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</si>
  <si>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</si>
  <si>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</si>
  <si>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</si>
  <si>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</si>
  <si>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</si>
  <si>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</si>
  <si>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</si>
  <si>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</si>
  <si>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</si>
  <si>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</si>
  <si>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</si>
  <si>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</si>
  <si>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</si>
  <si>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</si>
  <si>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</si>
  <si>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</si>
  <si>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</si>
  <si>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</si>
  <si>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</si>
  <si>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</si>
  <si>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</si>
  <si>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</si>
  <si>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</si>
  <si>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</si>
  <si>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</si>
  <si>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</si>
  <si>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</si>
  <si>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</si>
  <si>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</si>
  <si>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</si>
  <si>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</si>
  <si>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</si>
  <si>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</si>
  <si>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</si>
  <si>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</si>
  <si>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</si>
  <si>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</si>
  <si>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</si>
  <si>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</si>
  <si>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</si>
  <si>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</si>
  <si>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</si>
  <si>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</si>
  <si>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</si>
  <si>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</si>
  <si>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</si>
  <si>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</si>
  <si>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</si>
  <si>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</si>
  <si>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</si>
  <si>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</si>
  <si>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</si>
  <si>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</si>
  <si>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</si>
  <si>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</si>
  <si>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</si>
  <si>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</si>
  <si>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</si>
  <si>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</si>
  <si>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</si>
  <si>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</si>
  <si>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</si>
  <si>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</si>
  <si>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</si>
  <si>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</si>
  <si>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</si>
  <si>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</si>
  <si>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</si>
  <si>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</si>
  <si>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</si>
  <si>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</si>
  <si>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</si>
  <si>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</si>
  <si>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</si>
  <si>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</si>
  <si>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</si>
  <si>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</si>
  <si>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</si>
  <si>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</si>
  <si>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</si>
  <si>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</si>
  <si>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</si>
  <si>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</si>
  <si>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</si>
  <si>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</si>
  <si>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</si>
  <si>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</si>
  <si>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</si>
  <si>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</si>
  <si>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</si>
  <si>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</si>
  <si>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</si>
  <si>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</si>
  <si>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</si>
  <si>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</si>
  <si>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</si>
  <si>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</si>
  <si>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</si>
  <si>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</si>
  <si>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</si>
  <si>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</si>
  <si>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</si>
  <si>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</si>
  <si>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</si>
  <si>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</si>
  <si>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</si>
  <si>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</si>
  <si>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</si>
  <si>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</si>
  <si>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</si>
  <si>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</si>
  <si>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</si>
  <si>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</si>
  <si>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</si>
  <si>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</si>
  <si>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</si>
  <si>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</si>
  <si>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</si>
  <si>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</si>
  <si>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</si>
  <si>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</si>
  <si>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</si>
  <si>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</si>
  <si>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</si>
  <si>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</si>
  <si>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</si>
  <si>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</si>
  <si>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</si>
  <si>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</si>
  <si>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</si>
  <si>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</si>
  <si>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</si>
  <si>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</si>
  <si>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</si>
  <si>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</si>
  <si>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</si>
  <si>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</si>
  <si>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</si>
  <si>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</si>
  <si>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</si>
  <si>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</si>
  <si>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</si>
  <si>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</si>
  <si>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</si>
  <si>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</si>
  <si>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</si>
  <si>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</si>
  <si>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</si>
  <si>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</si>
  <si>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</si>
  <si>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</si>
  <si>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</si>
  <si>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</si>
  <si>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</si>
  <si>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</si>
  <si>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</si>
  <si>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</si>
  <si>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</si>
  <si>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</si>
  <si>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</si>
  <si>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</si>
  <si>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</si>
  <si>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</si>
  <si>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</si>
  <si>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</si>
  <si>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</si>
  <si>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</si>
  <si>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</si>
  <si>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</si>
  <si>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</si>
  <si>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</si>
  <si>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</si>
  <si>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</si>
  <si>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</si>
  <si>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</si>
  <si>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</si>
  <si>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</si>
  <si>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</si>
  <si>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</si>
  <si>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</si>
  <si>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</si>
  <si>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</si>
  <si>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</si>
  <si>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</si>
  <si>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</si>
  <si>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</si>
  <si>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</si>
  <si>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</si>
  <si>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</si>
  <si>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</si>
  <si>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</si>
  <si>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</si>
  <si>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</si>
  <si>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</si>
  <si>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</si>
  <si>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</si>
  <si>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</si>
  <si>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</si>
  <si>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</si>
  <si>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</si>
  <si>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</si>
  <si>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</si>
  <si>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</si>
  <si>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</si>
  <si>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</si>
  <si>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</si>
  <si>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</si>
  <si>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</si>
  <si>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</si>
  <si>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</si>
  <si>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</si>
  <si>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</si>
  <si>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</si>
  <si>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</si>
  <si>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</si>
  <si>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</si>
  <si>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</si>
  <si>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</si>
  <si>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</si>
  <si>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</si>
  <si>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</si>
  <si>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</si>
  <si>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howick_132_a</t>
  </si>
  <si>
    <t>HOWICK HILL</t>
  </si>
  <si>
    <t>howick_33_a</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</si>
  <si>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</si>
  <si>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</si>
  <si>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</si>
  <si>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</si>
  <si>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</si>
  <si>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</si>
  <si>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</si>
  <si>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</si>
  <si>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</si>
  <si>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</si>
  <si>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</si>
  <si>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</si>
  <si>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</si>
  <si>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</si>
  <si>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</si>
  <si>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</si>
  <si>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</si>
  <si>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</si>
  <si>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</si>
  <si>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</si>
  <si>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</si>
  <si>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</si>
  <si>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</si>
  <si>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</si>
  <si>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</si>
  <si>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</si>
  <si>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</si>
  <si>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</si>
  <si>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</si>
  <si>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</si>
  <si>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</si>
  <si>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</si>
  <si>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</si>
  <si>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</si>
  <si>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</si>
  <si>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</si>
  <si>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</si>
  <si>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</si>
  <si>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</si>
  <si>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igge_11_b</t>
  </si>
  <si>
    <t>IGGESUND</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</si>
  <si>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</si>
  <si>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</si>
  <si>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</si>
  <si>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</si>
  <si>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</si>
  <si>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</si>
  <si>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</si>
  <si>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</si>
  <si>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</si>
  <si>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</si>
  <si>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</si>
  <si>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</si>
  <si>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</si>
  <si>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</si>
  <si>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</si>
  <si>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</si>
  <si>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</si>
  <si>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</si>
  <si>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</si>
  <si>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</si>
  <si>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</si>
  <si>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</si>
  <si>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</si>
  <si>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</si>
  <si>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</si>
  <si>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</si>
  <si>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</si>
  <si>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</si>
  <si>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</si>
  <si>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</si>
  <si>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</si>
  <si>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</si>
  <si>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</si>
  <si>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</si>
  <si>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</si>
  <si>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</si>
  <si>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</si>
  <si>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</si>
  <si>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</si>
  <si>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</si>
  <si>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</si>
  <si>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</si>
  <si>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</si>
  <si>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</si>
  <si>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</si>
  <si>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</si>
  <si>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</si>
  <si>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</si>
  <si>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</si>
  <si>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</si>
  <si>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</si>
  <si>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</si>
  <si>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</si>
  <si>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</si>
  <si>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</si>
  <si>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</si>
  <si>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</si>
  <si>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</si>
  <si>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</si>
  <si>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</si>
  <si>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</si>
  <si>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</si>
  <si>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</si>
  <si>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</si>
  <si>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</si>
  <si>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</si>
  <si>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</si>
  <si>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</si>
  <si>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</si>
  <si>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</si>
  <si>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</si>
  <si>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</si>
  <si>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</si>
  <si>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</si>
  <si>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</si>
  <si>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</si>
  <si>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</si>
  <si>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</si>
  <si>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</si>
  <si>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</si>
  <si>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</si>
  <si>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</si>
  <si>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</si>
  <si>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</si>
  <si>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</si>
  <si>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</si>
  <si>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</si>
  <si>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</si>
  <si>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</si>
  <si>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</si>
  <si>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</si>
  <si>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</si>
  <si>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</si>
  <si>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</si>
  <si>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</si>
  <si>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</si>
  <si>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lamber_33_a</t>
  </si>
  <si>
    <t>LAMBERHEAD</t>
  </si>
  <si>
    <t>lamber_33_b</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</si>
  <si>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</si>
  <si>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</si>
  <si>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</si>
  <si>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</si>
  <si>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</si>
  <si>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</si>
  <si>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</si>
  <si>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</si>
  <si>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</si>
  <si>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</si>
  <si>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</si>
  <si>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</si>
  <si>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</si>
  <si>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</si>
  <si>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</si>
  <si>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</si>
  <si>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</si>
  <si>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</si>
  <si>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</si>
  <si>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</si>
  <si>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</si>
  <si>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</si>
  <si>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</si>
  <si>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</si>
  <si>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</si>
  <si>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</si>
  <si>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</si>
  <si>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</si>
  <si>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</si>
  <si>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</si>
  <si>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</si>
  <si>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</si>
  <si>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</si>
  <si>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</si>
  <si>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</si>
  <si>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</si>
  <si>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</si>
  <si>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</si>
  <si>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</si>
  <si>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</si>
  <si>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</si>
  <si>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</si>
  <si>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</si>
  <si>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</si>
  <si>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</si>
  <si>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</si>
  <si>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</si>
  <si>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</si>
  <si>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</si>
  <si>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</si>
  <si>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</si>
  <si>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</si>
  <si>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</si>
  <si>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</si>
  <si>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</si>
  <si>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</si>
  <si>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</si>
  <si>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</si>
  <si>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</si>
  <si>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</si>
  <si>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</si>
  <si>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</si>
  <si>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</si>
  <si>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</si>
  <si>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</si>
  <si>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</si>
  <si>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</si>
  <si>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</si>
  <si>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</si>
  <si>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</si>
  <si>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</si>
  <si>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</si>
  <si>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</si>
  <si>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</si>
  <si>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</si>
  <si>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</si>
  <si>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</si>
  <si>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</si>
  <si>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</si>
  <si>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</si>
  <si>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</si>
  <si>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</si>
  <si>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</si>
  <si>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</si>
  <si>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</si>
  <si>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</si>
  <si>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</si>
  <si>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</si>
  <si>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</si>
  <si>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</si>
  <si>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</si>
  <si>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</si>
  <si>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</si>
  <si>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</si>
  <si>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</si>
  <si>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</si>
  <si>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</si>
  <si>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</si>
  <si>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</si>
  <si>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</si>
  <si>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</si>
  <si>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</si>
  <si>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</si>
  <si>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</si>
  <si>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</si>
  <si>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</si>
  <si>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</si>
  <si>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</si>
  <si>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</si>
  <si>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</si>
  <si>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</si>
  <si>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</si>
  <si>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</si>
  <si>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</si>
  <si>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</si>
  <si>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</si>
  <si>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</si>
  <si>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</si>
  <si>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</si>
  <si>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</si>
  <si>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</si>
  <si>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</si>
  <si>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</si>
  <si>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</si>
  <si>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</si>
  <si>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</si>
  <si>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</si>
  <si>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</si>
  <si>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</si>
  <si>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</si>
  <si>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</si>
  <si>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</si>
  <si>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</si>
  <si>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</si>
  <si>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</si>
  <si>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</si>
  <si>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</si>
  <si>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</si>
  <si>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</si>
  <si>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</si>
  <si>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</si>
  <si>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</si>
  <si>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</si>
  <si>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</si>
  <si>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</si>
  <si>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</si>
  <si>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</si>
  <si>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</si>
  <si>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</si>
  <si>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</si>
  <si>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</si>
  <si>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</si>
  <si>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</si>
  <si>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</si>
  <si>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</si>
  <si>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moorpk_33_a</t>
  </si>
  <si>
    <t>MOOR PARK AVE BESS</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</si>
  <si>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</si>
  <si>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</si>
  <si>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</si>
  <si>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</si>
  <si>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</si>
  <si>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</si>
  <si>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</si>
  <si>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</si>
  <si>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</si>
  <si>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</si>
  <si>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</si>
  <si>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</si>
  <si>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</si>
  <si>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</si>
  <si>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</si>
  <si>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</si>
  <si>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</si>
  <si>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</si>
  <si>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</si>
  <si>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</si>
  <si>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</si>
  <si>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</si>
  <si>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</si>
  <si>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</si>
  <si>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</si>
  <si>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</si>
  <si>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</si>
  <si>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</si>
  <si>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</si>
  <si>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</si>
  <si>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</si>
  <si>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</si>
  <si>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</si>
  <si>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</si>
  <si>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</si>
  <si>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</si>
  <si>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</si>
  <si>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</si>
  <si>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</si>
  <si>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</si>
  <si>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</si>
  <si>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</si>
  <si>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</si>
  <si>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</si>
  <si>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</si>
  <si>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</si>
  <si>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</si>
  <si>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</si>
  <si>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</si>
  <si>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</si>
  <si>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</si>
  <si>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</si>
  <si>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</si>
  <si>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</si>
  <si>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</si>
  <si>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</si>
  <si>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</si>
  <si>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</si>
  <si>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</si>
  <si>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</si>
  <si>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</si>
  <si>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</si>
  <si>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newhea_33_te1</t>
  </si>
  <si>
    <t>newhea_6.6_a</t>
  </si>
  <si>
    <t>NEWTON HEATH</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</si>
  <si>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</si>
  <si>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</si>
  <si>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</si>
  <si>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</si>
  <si>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</si>
  <si>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</si>
  <si>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</si>
  <si>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</si>
  <si>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</si>
  <si>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</si>
  <si>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</si>
  <si>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</si>
  <si>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</si>
  <si>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</si>
  <si>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</si>
  <si>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</si>
  <si>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</si>
  <si>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</si>
  <si>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</si>
  <si>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</si>
  <si>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</si>
  <si>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</si>
  <si>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</si>
  <si>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</si>
  <si>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</si>
  <si>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</si>
  <si>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</si>
  <si>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</si>
  <si>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</si>
  <si>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</si>
  <si>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</si>
  <si>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</si>
  <si>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</si>
  <si>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</si>
  <si>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</si>
  <si>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</si>
  <si>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</si>
  <si>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</si>
  <si>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</si>
  <si>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</si>
  <si>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</si>
  <si>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</si>
  <si>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</si>
  <si>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</si>
  <si>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</si>
  <si>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</si>
  <si>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</si>
  <si>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</si>
  <si>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</si>
  <si>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</si>
  <si>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</si>
  <si>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</si>
  <si>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</si>
  <si>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</si>
  <si>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</si>
  <si>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</si>
  <si>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</si>
  <si>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</si>
  <si>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</si>
  <si>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</si>
  <si>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</si>
  <si>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</si>
  <si>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</si>
  <si>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</si>
  <si>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</si>
  <si>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</si>
  <si>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</si>
  <si>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</si>
  <si>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</si>
  <si>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</si>
  <si>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</si>
  <si>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</si>
  <si>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padiha_132_mb1</t>
  </si>
  <si>
    <t>padiha_132_mb2</t>
  </si>
  <si>
    <t>padiha_132_rb1</t>
  </si>
  <si>
    <t>padiha_132_rb2</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</si>
  <si>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</si>
  <si>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</si>
  <si>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</si>
  <si>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</si>
  <si>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</si>
  <si>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</si>
  <si>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</si>
  <si>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</si>
  <si>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</si>
  <si>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</si>
  <si>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</si>
  <si>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</si>
  <si>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</si>
  <si>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</si>
  <si>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</si>
  <si>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</si>
  <si>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</si>
  <si>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</si>
  <si>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</si>
  <si>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</si>
  <si>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</si>
  <si>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</si>
  <si>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</si>
  <si>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</si>
  <si>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</si>
  <si>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</si>
  <si>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</si>
  <si>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</si>
  <si>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</si>
  <si>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</si>
  <si>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</si>
  <si>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</si>
  <si>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</si>
  <si>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</si>
  <si>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</si>
  <si>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</si>
  <si>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</si>
  <si>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</si>
  <si>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</si>
  <si>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</si>
  <si>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</si>
  <si>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</si>
  <si>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</si>
  <si>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</si>
  <si>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</si>
  <si>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</si>
  <si>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</si>
  <si>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</si>
  <si>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</si>
  <si>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</si>
  <si>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</si>
  <si>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</si>
  <si>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</si>
  <si>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</si>
  <si>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</si>
  <si>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</si>
  <si>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</si>
  <si>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</si>
  <si>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</si>
  <si>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</si>
  <si>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</si>
  <si>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</si>
  <si>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</si>
  <si>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</si>
  <si>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</si>
  <si>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</si>
  <si>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</si>
  <si>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</si>
  <si>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</si>
  <si>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</si>
  <si>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</si>
  <si>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</si>
  <si>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</si>
  <si>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</si>
  <si>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</si>
  <si>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</si>
  <si>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</si>
  <si>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</si>
  <si>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</si>
  <si>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</si>
  <si>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</si>
  <si>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</si>
  <si>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</si>
  <si>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</si>
  <si>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</si>
  <si>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</si>
  <si>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</si>
  <si>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</si>
  <si>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</si>
  <si>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</si>
  <si>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</si>
  <si>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</si>
  <si>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</si>
  <si>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</si>
  <si>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</si>
  <si>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</si>
  <si>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</si>
  <si>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</si>
  <si>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</si>
  <si>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</si>
  <si>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</si>
  <si>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</si>
  <si>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</si>
  <si>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</si>
  <si>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</si>
  <si>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</si>
  <si>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</si>
  <si>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</si>
  <si>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</si>
  <si>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</si>
  <si>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</si>
  <si>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</si>
  <si>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</si>
  <si>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</si>
  <si>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</si>
  <si>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</si>
  <si>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</si>
  <si>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</si>
  <si>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</si>
  <si>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</si>
  <si>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</si>
  <si>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</si>
  <si>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</si>
  <si>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</si>
  <si>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</si>
  <si>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</si>
  <si>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</si>
  <si>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</si>
  <si>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</si>
  <si>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</si>
  <si>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</si>
  <si>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</si>
  <si>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</si>
  <si>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</si>
  <si>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</si>
  <si>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</si>
  <si>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</si>
  <si>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</si>
  <si>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</si>
  <si>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</si>
  <si>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</si>
  <si>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</si>
  <si>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</si>
  <si>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</si>
  <si>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</si>
  <si>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</si>
  <si>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</si>
  <si>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</si>
  <si>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</si>
  <si>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</si>
  <si>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</si>
  <si>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</si>
  <si>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</si>
  <si>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</si>
  <si>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</si>
  <si>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</si>
  <si>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</si>
  <si>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</si>
  <si>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</si>
  <si>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</si>
  <si>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</si>
  <si>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</si>
  <si>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</si>
  <si>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</si>
  <si>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</si>
  <si>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</si>
  <si>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</si>
  <si>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</si>
  <si>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</si>
  <si>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</si>
  <si>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</si>
  <si>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</si>
  <si>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</si>
  <si>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</si>
  <si>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</si>
  <si>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</si>
  <si>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</si>
  <si>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</si>
  <si>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</si>
  <si>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</si>
  <si>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</si>
  <si>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</si>
  <si>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</si>
  <si>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</si>
  <si>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</si>
  <si>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</si>
  <si>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</si>
  <si>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</si>
  <si>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</si>
  <si>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</si>
  <si>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</si>
  <si>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</si>
  <si>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</si>
  <si>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</si>
  <si>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</si>
  <si>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</si>
  <si>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</si>
  <si>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</si>
  <si>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</si>
  <si>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</si>
  <si>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</si>
  <si>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</si>
  <si>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</si>
  <si>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</si>
  <si>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</si>
  <si>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</si>
  <si>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</si>
  <si>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</si>
  <si>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</si>
  <si>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</si>
  <si>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</si>
  <si>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</si>
  <si>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</si>
  <si>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</si>
  <si>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</si>
  <si>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</si>
  <si>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</si>
  <si>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</si>
  <si>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</si>
  <si>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</si>
  <si>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</si>
  <si>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</si>
  <si>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</si>
  <si>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</si>
  <si>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</si>
  <si>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</si>
  <si>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</si>
  <si>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</si>
  <si>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</si>
  <si>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</si>
  <si>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</si>
  <si>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</si>
  <si>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</si>
  <si>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</si>
  <si>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</si>
  <si>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</si>
  <si>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</si>
  <si>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</si>
  <si>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</si>
  <si>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</si>
  <si>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</si>
  <si>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</si>
  <si>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</si>
  <si>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</si>
  <si>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</si>
  <si>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</si>
  <si>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</si>
  <si>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</si>
  <si>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</si>
  <si>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</si>
  <si>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</si>
  <si>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</si>
  <si>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</si>
  <si>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</si>
  <si>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</si>
  <si>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</si>
  <si>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</si>
  <si>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</si>
  <si>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</si>
  <si>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</si>
  <si>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</si>
  <si>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</si>
  <si>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</si>
  <si>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</si>
  <si>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</si>
  <si>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</si>
  <si>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</si>
  <si>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</si>
  <si>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</si>
  <si>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</si>
  <si>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</si>
  <si>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</si>
  <si>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</si>
  <si>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</si>
  <si>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</si>
  <si>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</si>
  <si>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</si>
  <si>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</si>
  <si>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</si>
  <si>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</si>
  <si>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</si>
  <si>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</si>
  <si>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</si>
  <si>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</si>
  <si>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</si>
  <si>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</si>
  <si>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</si>
  <si>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</si>
  <si>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</si>
  <si>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</si>
  <si>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</si>
  <si>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</si>
  <si>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</si>
  <si>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</si>
  <si>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</si>
  <si>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</si>
  <si>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</si>
  <si>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</si>
  <si>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</si>
  <si>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</si>
  <si>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</si>
  <si>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</si>
  <si>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</si>
  <si>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</si>
  <si>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</si>
  <si>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</si>
  <si>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</si>
  <si>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</si>
  <si>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</si>
  <si>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</si>
  <si>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</si>
  <si>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</si>
  <si>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</si>
  <si>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</si>
  <si>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</si>
  <si>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</si>
  <si>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</si>
  <si>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</si>
  <si>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</si>
  <si>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</si>
  <si>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</si>
  <si>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</si>
  <si>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</si>
  <si>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</si>
  <si>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</si>
  <si>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</si>
  <si>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</si>
  <si>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</si>
  <si>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</si>
  <si>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</si>
  <si>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</si>
  <si>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</si>
  <si>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</si>
  <si>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</si>
  <si>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</si>
  <si>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</si>
  <si>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</si>
  <si>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</si>
  <si>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</si>
  <si>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</si>
  <si>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</si>
  <si>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</si>
  <si>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</si>
  <si>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</si>
  <si>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</si>
  <si>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</si>
  <si>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</si>
  <si>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</si>
  <si>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</si>
  <si>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</si>
  <si>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</si>
  <si>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</si>
  <si>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</si>
  <si>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</si>
  <si>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</si>
  <si>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</si>
  <si>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</si>
  <si>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</si>
  <si>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</si>
  <si>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</si>
  <si>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</si>
  <si>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</si>
  <si>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</si>
  <si>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</si>
  <si>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</si>
  <si>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</si>
  <si>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</si>
  <si>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</si>
  <si>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</si>
  <si>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</si>
  <si>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</si>
  <si>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</si>
  <si>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</si>
  <si>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</si>
  <si>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</si>
  <si>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</si>
  <si>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</si>
  <si>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</si>
  <si>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</si>
  <si>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</si>
  <si>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</si>
  <si>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</si>
  <si>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</si>
  <si>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</si>
  <si>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</si>
  <si>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</si>
  <si>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</si>
  <si>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</si>
  <si>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</si>
  <si>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</si>
  <si>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</si>
  <si>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</si>
  <si>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</si>
  <si>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</si>
  <si>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</si>
  <si>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</si>
  <si>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</si>
  <si>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</si>
  <si>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</si>
  <si>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</si>
  <si>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</si>
  <si>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</si>
  <si>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</si>
  <si>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</si>
  <si>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</si>
  <si>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</si>
  <si>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</si>
  <si>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</si>
  <si>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</si>
  <si>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</si>
  <si>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</si>
  <si>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</si>
  <si>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</si>
  <si>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</si>
  <si>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</si>
  <si>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</si>
  <si>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</si>
  <si>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</si>
  <si>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</si>
  <si>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</si>
  <si>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</si>
  <si>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</si>
  <si>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</si>
  <si>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</si>
  <si>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</si>
  <si>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</si>
  <si>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</si>
  <si>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</si>
  <si>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</si>
  <si>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</si>
  <si>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</si>
  <si>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</si>
  <si>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</si>
  <si>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</si>
  <si>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</si>
  <si>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</si>
  <si>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</si>
  <si>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</si>
  <si>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</si>
  <si>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</si>
  <si>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</si>
  <si>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</si>
  <si>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</si>
  <si>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</si>
  <si>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</si>
  <si>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</si>
  <si>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</si>
  <si>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</si>
  <si>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</si>
  <si>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</si>
  <si>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</si>
  <si>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</si>
  <si>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</si>
  <si>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</si>
  <si>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</si>
  <si>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stuart_33_c</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</si>
  <si>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</si>
  <si>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</si>
  <si>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</si>
  <si>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</si>
  <si>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</si>
  <si>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</si>
  <si>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</si>
  <si>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</si>
  <si>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</si>
  <si>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</si>
  <si>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</si>
  <si>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</si>
  <si>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</si>
  <si>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</si>
  <si>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</si>
  <si>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</si>
  <si>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</si>
  <si>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</si>
  <si>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</si>
  <si>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</si>
  <si>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</si>
  <si>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</si>
  <si>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</si>
  <si>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</si>
  <si>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</si>
  <si>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</si>
  <si>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</si>
  <si>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</si>
  <si>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</si>
  <si>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</si>
  <si>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</si>
  <si>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</si>
  <si>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</si>
  <si>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</si>
  <si>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</si>
  <si>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</si>
  <si>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</si>
  <si>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</si>
  <si>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</si>
  <si>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</si>
  <si>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</si>
  <si>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</si>
  <si>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</si>
  <si>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</si>
  <si>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</si>
  <si>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</si>
  <si>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</si>
  <si>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</si>
  <si>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</si>
  <si>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</si>
  <si>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</si>
  <si>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</si>
  <si>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</si>
  <si>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</si>
  <si>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</si>
  <si>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</si>
  <si>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</si>
  <si>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</si>
  <si>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</si>
  <si>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</si>
  <si>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</si>
  <si>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</si>
  <si>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</si>
  <si>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</si>
  <si>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</si>
  <si>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</si>
  <si>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</si>
  <si>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</si>
  <si>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</si>
  <si>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</si>
  <si>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</si>
  <si>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</si>
  <si>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</si>
  <si>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</si>
  <si>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</si>
  <si>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</si>
  <si>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</si>
  <si>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</si>
  <si>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</si>
  <si>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</si>
  <si>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</si>
  <si>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</si>
  <si>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</si>
  <si>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</si>
  <si>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</si>
  <si>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</si>
  <si>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</si>
  <si>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</si>
  <si>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</si>
  <si>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</si>
  <si>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</si>
  <si>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</si>
  <si>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</si>
  <si>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</si>
  <si>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</si>
  <si>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</si>
  <si>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</si>
  <si>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</si>
  <si>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</si>
  <si>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</si>
  <si>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</si>
  <si>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</si>
  <si>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</si>
  <si>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</si>
  <si>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</si>
  <si>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</si>
  <si>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</si>
  <si>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</si>
  <si>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</si>
  <si>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</si>
  <si>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</si>
  <si>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</si>
  <si>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</si>
  <si>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</si>
  <si>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</si>
  <si>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</si>
  <si>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</si>
  <si>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</si>
  <si>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</si>
  <si>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</si>
  <si>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</si>
  <si>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</si>
  <si>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</si>
  <si>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</si>
  <si>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</si>
  <si>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</si>
  <si>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</si>
  <si>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</si>
  <si>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</si>
  <si>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</si>
  <si>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</si>
  <si>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</si>
  <si>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</si>
  <si>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</si>
  <si>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</si>
  <si>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</si>
  <si>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</si>
  <si>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</si>
  <si>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</si>
  <si>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</si>
  <si>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</si>
  <si>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</si>
  <si>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</si>
  <si>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</si>
  <si>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</si>
  <si>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</si>
  <si>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</si>
  <si>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</si>
  <si>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</si>
  <si>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watsto_0.4_a</t>
  </si>
  <si>
    <t>WATERSWALLOWS STOR</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</si>
  <si>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</si>
  <si>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</si>
  <si>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</si>
  <si>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</si>
  <si>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</si>
  <si>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</si>
  <si>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</si>
  <si>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</si>
  <si>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</si>
  <si>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</si>
  <si>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</si>
  <si>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</si>
  <si>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</si>
  <si>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</si>
  <si>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</si>
  <si>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</si>
  <si>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</si>
  <si>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</si>
  <si>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</si>
  <si>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</si>
  <si>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</si>
  <si>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</si>
  <si>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</si>
  <si>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</si>
  <si>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</si>
  <si>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</si>
  <si>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</si>
  <si>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</si>
  <si>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</si>
  <si>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</si>
  <si>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</si>
  <si>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</si>
  <si>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</si>
  <si>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</si>
  <si>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</si>
  <si>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</si>
  <si>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</si>
  <si>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</si>
  <si>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</si>
  <si>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</si>
  <si>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</si>
  <si>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</si>
  <si>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</si>
  <si>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</si>
  <si>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</si>
  <si>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</si>
  <si>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</si>
  <si>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</si>
  <si>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</si>
  <si>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</si>
  <si>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</si>
  <si>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</si>
  <si>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</si>
  <si>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</si>
  <si>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</si>
  <si>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</si>
  <si>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</si>
  <si>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</si>
  <si>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</si>
  <si>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</si>
  <si>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</si>
  <si>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</si>
  <si>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</si>
  <si>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</si>
  <si>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</si>
  <si>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</si>
  <si>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</si>
  <si>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</si>
  <si>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</si>
  <si>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</si>
  <si>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</si>
  <si>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</si>
  <si>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</si>
  <si>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</si>
  <si>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</si>
  <si>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</si>
  <si>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</si>
  <si>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</si>
  <si>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</si>
  <si>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</si>
  <si>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</si>
  <si>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</si>
  <si>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</si>
  <si>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</si>
  <si>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</si>
  <si>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</si>
  <si>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</si>
  <si>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</si>
  <si>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</si>
  <si>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</si>
  <si>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</si>
  <si>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</si>
  <si>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</si>
  <si>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</si>
  <si>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</si>
  <si>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</si>
  <si>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</si>
  <si>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</si>
  <si>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</si>
  <si>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</si>
  <si>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</si>
  <si>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</si>
  <si>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</si>
  <si>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</si>
  <si>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</si>
  <si>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</si>
  <si>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</si>
  <si>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</si>
  <si>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</si>
  <si>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</si>
  <si>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</si>
  <si>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</si>
  <si>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</si>
  <si>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</si>
  <si>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</si>
  <si>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</si>
  <si>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</si>
  <si>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</si>
  <si>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</si>
  <si>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</si>
  <si>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</si>
  <si>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</si>
  <si>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</si>
  <si>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</si>
  <si>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</si>
  <si>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</si>
  <si>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</si>
  <si>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</si>
  <si>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</si>
  <si>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</si>
  <si>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</si>
  <si>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</si>
  <si>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</si>
  <si>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</si>
  <si>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</si>
  <si>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</si>
  <si>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</si>
  <si>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</si>
  <si>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</si>
  <si>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</si>
  <si>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</si>
  <si>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</si>
  <si>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</si>
  <si>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</si>
  <si>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</si>
  <si>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</si>
  <si>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</si>
  <si>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</si>
  <si>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</si>
  <si>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</si>
  <si>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</si>
  <si>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</si>
  <si>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</si>
  <si>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</si>
  <si>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</si>
  <si>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</si>
  <si>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</si>
  <si>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</si>
  <si>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</si>
  <si>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</si>
  <si>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</si>
  <si>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</si>
  <si>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</si>
  <si>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</si>
  <si>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</si>
  <si>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</si>
  <si>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</si>
  <si>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</si>
  <si>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</si>
  <si>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</si>
  <si>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</si>
  <si>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</si>
  <si>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</si>
  <si>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</si>
  <si>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</si>
  <si>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</si>
  <si>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</si>
  <si>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ABNR31</t>
  </si>
  <si>
    <t>SPN 0003</t>
  </si>
  <si>
    <t>ABNR32</t>
  </si>
  <si>
    <t>ADDG51</t>
  </si>
  <si>
    <t>Addington Grid</t>
  </si>
  <si>
    <t>ADDL51</t>
  </si>
  <si>
    <t>Addington Local</t>
  </si>
  <si>
    <t>ADDL52</t>
  </si>
  <si>
    <t>ALLG51</t>
  </si>
  <si>
    <t>SPN 0018</t>
  </si>
  <si>
    <t>ANGM51</t>
  </si>
  <si>
    <t>Angmering</t>
  </si>
  <si>
    <t>ANGM52</t>
  </si>
  <si>
    <t>AREP31</t>
  </si>
  <si>
    <t>SPN 0084</t>
  </si>
  <si>
    <t>ARLP31</t>
  </si>
  <si>
    <t>SPN 0067</t>
  </si>
  <si>
    <t>ASHG31</t>
  </si>
  <si>
    <t>SPN 0020</t>
  </si>
  <si>
    <t>ASHI51</t>
  </si>
  <si>
    <t>Ashington</t>
  </si>
  <si>
    <t>ASHP31</t>
  </si>
  <si>
    <t>SPN 0078</t>
  </si>
  <si>
    <t>ASNR31</t>
  </si>
  <si>
    <t>SPN 0049</t>
  </si>
  <si>
    <t>ASNR32</t>
  </si>
  <si>
    <t>ASTD51</t>
  </si>
  <si>
    <t>Ashtead</t>
  </si>
  <si>
    <t>ASWN91</t>
  </si>
  <si>
    <t>SPN 0092</t>
  </si>
  <si>
    <t>ASWP31</t>
  </si>
  <si>
    <t>SPN 0073</t>
  </si>
  <si>
    <t>AYBS31</t>
  </si>
  <si>
    <t>SPN 0095</t>
  </si>
  <si>
    <t>AYLF71</t>
  </si>
  <si>
    <t>Aylesford</t>
  </si>
  <si>
    <t>BALO51</t>
  </si>
  <si>
    <t>Baldslow</t>
  </si>
  <si>
    <t>BANS51</t>
  </si>
  <si>
    <t>Banstead</t>
  </si>
  <si>
    <t>BARM51</t>
  </si>
  <si>
    <t>Barming</t>
  </si>
  <si>
    <t>BEDD13</t>
  </si>
  <si>
    <t>Beddington</t>
  </si>
  <si>
    <t>BEDD14</t>
  </si>
  <si>
    <t>BEDD51</t>
  </si>
  <si>
    <t>BENR31</t>
  </si>
  <si>
    <t>Bengeworth Road</t>
  </si>
  <si>
    <t>BENR32</t>
  </si>
  <si>
    <t>BERF31</t>
  </si>
  <si>
    <t>SPN 0090</t>
  </si>
  <si>
    <t>BERR51</t>
  </si>
  <si>
    <t>Berrylands</t>
  </si>
  <si>
    <t>BETL51</t>
  </si>
  <si>
    <t>Betteshanger Local</t>
  </si>
  <si>
    <t>BEXH51</t>
  </si>
  <si>
    <t>Bexhill Town</t>
  </si>
  <si>
    <t>BHWG31</t>
  </si>
  <si>
    <t>SPN 0006</t>
  </si>
  <si>
    <t>BIGH51</t>
  </si>
  <si>
    <t>Biggin Hill</t>
  </si>
  <si>
    <t>BKWD51</t>
  </si>
  <si>
    <t>Brookwood 11kV</t>
  </si>
  <si>
    <t>BOBB31</t>
  </si>
  <si>
    <t>SPN 0079</t>
  </si>
  <si>
    <t>BRBS31</t>
  </si>
  <si>
    <t>SPN 0087</t>
  </si>
  <si>
    <t>BRDK51</t>
  </si>
  <si>
    <t>Broad Oak</t>
  </si>
  <si>
    <t>BRIL51</t>
  </si>
  <si>
    <t>Bridges Lane</t>
  </si>
  <si>
    <t>BROM31</t>
  </si>
  <si>
    <t>Bromley Grid</t>
  </si>
  <si>
    <t>BRWG31</t>
  </si>
  <si>
    <t>SPN 0091</t>
  </si>
  <si>
    <t>BSMG71</t>
  </si>
  <si>
    <t>Bensham Grove</t>
  </si>
  <si>
    <t>BSMG72</t>
  </si>
  <si>
    <t>BTCH51</t>
  </si>
  <si>
    <t>Betchworth</t>
  </si>
  <si>
    <t>BTCH52</t>
  </si>
  <si>
    <t>BTWN51</t>
  </si>
  <si>
    <t>Brighton Town</t>
  </si>
  <si>
    <t>BTWN52</t>
  </si>
  <si>
    <t>BURA31</t>
  </si>
  <si>
    <t>SPN 0042</t>
  </si>
  <si>
    <t>Burgess Hill</t>
  </si>
  <si>
    <t>BUXT51</t>
  </si>
  <si>
    <t>Buxted</t>
  </si>
  <si>
    <t>BYFL51</t>
  </si>
  <si>
    <t>Byfleet</t>
  </si>
  <si>
    <t>BYNR31</t>
  </si>
  <si>
    <t>SPN 0051</t>
  </si>
  <si>
    <t>BYNR32</t>
  </si>
  <si>
    <t>BYNR33</t>
  </si>
  <si>
    <t>CALC31</t>
  </si>
  <si>
    <t>SPN 0062</t>
  </si>
  <si>
    <t>CANR31</t>
  </si>
  <si>
    <t>SPN 0014</t>
  </si>
  <si>
    <t>CANR32</t>
  </si>
  <si>
    <t>CANT51</t>
  </si>
  <si>
    <t>Canterbury</t>
  </si>
  <si>
    <t>CAPG31</t>
  </si>
  <si>
    <t>SPN 0081</t>
  </si>
  <si>
    <t>CAPL51</t>
  </si>
  <si>
    <t>Capel</t>
  </si>
  <si>
    <t>CAPL52</t>
  </si>
  <si>
    <t>CASH71</t>
  </si>
  <si>
    <t>Ashford Central</t>
  </si>
  <si>
    <t>CBHM51</t>
  </si>
  <si>
    <t>Cobham Kent</t>
  </si>
  <si>
    <t>CCRY51</t>
  </si>
  <si>
    <t>Croydon Central</t>
  </si>
  <si>
    <t>CERL51</t>
  </si>
  <si>
    <t>C.E.R.L.</t>
  </si>
  <si>
    <t>CHER51</t>
  </si>
  <si>
    <t>Chertsey</t>
  </si>
  <si>
    <t>CHES51</t>
  </si>
  <si>
    <t>SPN 0021</t>
  </si>
  <si>
    <t>CHRT51</t>
  </si>
  <si>
    <t>Chartham</t>
  </si>
  <si>
    <t>CHTH51</t>
  </si>
  <si>
    <t>Chatham Hill</t>
  </si>
  <si>
    <t>CHTW51</t>
  </si>
  <si>
    <t>Chatham West</t>
  </si>
  <si>
    <t>CHTW52</t>
  </si>
  <si>
    <t>CINE51</t>
  </si>
  <si>
    <t>Crawley Ind East</t>
  </si>
  <si>
    <t>CINW51</t>
  </si>
  <si>
    <t>Crawley Industrial West</t>
  </si>
  <si>
    <t>CLEW51</t>
  </si>
  <si>
    <t>Lewes Central</t>
  </si>
  <si>
    <t>CNTT51</t>
  </si>
  <si>
    <t>Canterbury Town</t>
  </si>
  <si>
    <t>CNTT52</t>
  </si>
  <si>
    <t>COBM51</t>
  </si>
  <si>
    <t>Cobham Surrey</t>
  </si>
  <si>
    <t>COBS31</t>
  </si>
  <si>
    <t>SPN 0102</t>
  </si>
  <si>
    <t>COUN51</t>
  </si>
  <si>
    <t>Coulsdon</t>
  </si>
  <si>
    <t>COWF51</t>
  </si>
  <si>
    <t>Cowfold</t>
  </si>
  <si>
    <t>Cranleigh</t>
  </si>
  <si>
    <t>CREL51</t>
  </si>
  <si>
    <t>SPN 0001</t>
  </si>
  <si>
    <t>CRHM51</t>
  </si>
  <si>
    <t>Caterham</t>
  </si>
  <si>
    <t>CRNB51</t>
  </si>
  <si>
    <t>Cranbrook</t>
  </si>
  <si>
    <t>CRNR31</t>
  </si>
  <si>
    <t>SPN 0002</t>
  </si>
  <si>
    <t>CRNR32</t>
  </si>
  <si>
    <t>Croydon B</t>
  </si>
  <si>
    <t>CROW51</t>
  </si>
  <si>
    <t>Crowhurst</t>
  </si>
  <si>
    <t>Croydon Grid</t>
  </si>
  <si>
    <t>CROY52</t>
  </si>
  <si>
    <t>CRWT71</t>
  </si>
  <si>
    <t>Crowborough Town</t>
  </si>
  <si>
    <t>CTWN51</t>
  </si>
  <si>
    <t>Crawley Town</t>
  </si>
  <si>
    <t>CWDC11</t>
  </si>
  <si>
    <t>SPN 0085</t>
  </si>
  <si>
    <t>CWDC12</t>
  </si>
  <si>
    <t>DART31</t>
  </si>
  <si>
    <t>Dartford</t>
  </si>
  <si>
    <t>DART51</t>
  </si>
  <si>
    <t>DART52</t>
  </si>
  <si>
    <t>DEAL51</t>
  </si>
  <si>
    <t>Deal</t>
  </si>
  <si>
    <t>Deptford  Grid</t>
  </si>
  <si>
    <t>DONR31</t>
  </si>
  <si>
    <t>SPN 0043</t>
  </si>
  <si>
    <t>DONR32</t>
  </si>
  <si>
    <t>Dormansland</t>
  </si>
  <si>
    <t>DORT51</t>
  </si>
  <si>
    <t>Dorking Town</t>
  </si>
  <si>
    <t>DOVR51</t>
  </si>
  <si>
    <t>Dover</t>
  </si>
  <si>
    <t>DOVR52</t>
  </si>
  <si>
    <t>DROV51</t>
  </si>
  <si>
    <t>The Droveway</t>
  </si>
  <si>
    <t>DWSD71</t>
  </si>
  <si>
    <t>D.W.S.</t>
  </si>
  <si>
    <t>DYMC51</t>
  </si>
  <si>
    <t>Dymchurch</t>
  </si>
  <si>
    <t>EASH51</t>
  </si>
  <si>
    <t>Ashford East</t>
  </si>
  <si>
    <t>EBBS51</t>
  </si>
  <si>
    <t>Ebbsfleet</t>
  </si>
  <si>
    <t>EBNR31</t>
  </si>
  <si>
    <t>SPN 0038</t>
  </si>
  <si>
    <t>EBNR32</t>
  </si>
  <si>
    <t>EBOU51</t>
  </si>
  <si>
    <t>Eastbourne</t>
  </si>
  <si>
    <t>ECRY71</t>
  </si>
  <si>
    <t>East Croydon</t>
  </si>
  <si>
    <t>EDEN51</t>
  </si>
  <si>
    <t>Edenbridge</t>
  </si>
  <si>
    <t>EFFI51</t>
  </si>
  <si>
    <t>Effingham</t>
  </si>
  <si>
    <t>EFLK51</t>
  </si>
  <si>
    <t>Folkestone East</t>
  </si>
  <si>
    <t>EGRN51</t>
  </si>
  <si>
    <t>East Grinstead</t>
  </si>
  <si>
    <t>EGRN52</t>
  </si>
  <si>
    <t>Four Elms</t>
  </si>
  <si>
    <t>EPRS71</t>
  </si>
  <si>
    <t>Eastchurch</t>
  </si>
  <si>
    <t>EPRS72</t>
  </si>
  <si>
    <t>EPSN51</t>
  </si>
  <si>
    <t>Epsom</t>
  </si>
  <si>
    <t>ESHR51</t>
  </si>
  <si>
    <t>Esher</t>
  </si>
  <si>
    <t>ETON71</t>
  </si>
  <si>
    <t>Tonbridge East</t>
  </si>
  <si>
    <t>ETON72</t>
  </si>
  <si>
    <t>EURO11</t>
  </si>
  <si>
    <t>SPN 0046</t>
  </si>
  <si>
    <t>EWEL51</t>
  </si>
  <si>
    <t>Ewell</t>
  </si>
  <si>
    <t>EWEL52</t>
  </si>
  <si>
    <t>FARN51</t>
  </si>
  <si>
    <t>Farningham</t>
  </si>
  <si>
    <t>FAVM51</t>
  </si>
  <si>
    <t>Faversham</t>
  </si>
  <si>
    <t>FAVM52</t>
  </si>
  <si>
    <t>FINR31</t>
  </si>
  <si>
    <t>SPN 0005</t>
  </si>
  <si>
    <t>FINR32</t>
  </si>
  <si>
    <t>FINR33</t>
  </si>
  <si>
    <t>Fishersgate</t>
  </si>
  <si>
    <t>FONR31</t>
  </si>
  <si>
    <t>SPN 0047</t>
  </si>
  <si>
    <t>FONR32</t>
  </si>
  <si>
    <t>Folkestone</t>
  </si>
  <si>
    <t>FROW51</t>
  </si>
  <si>
    <t>Forest Row</t>
  </si>
  <si>
    <t>GATA51</t>
  </si>
  <si>
    <t>SPN 0008</t>
  </si>
  <si>
    <t>GATB31</t>
  </si>
  <si>
    <t>GCAP31</t>
  </si>
  <si>
    <t>SPN 0074</t>
  </si>
  <si>
    <t>GLBS11</t>
  </si>
  <si>
    <t>SPN 0094</t>
  </si>
  <si>
    <t>GODG51</t>
  </si>
  <si>
    <t>Goddards Green Grid</t>
  </si>
  <si>
    <t>GOUD51</t>
  </si>
  <si>
    <t>Goudhurst</t>
  </si>
  <si>
    <t>GRAN51</t>
  </si>
  <si>
    <t>Grain</t>
  </si>
  <si>
    <t>Grovehurst Local</t>
  </si>
  <si>
    <t>GROV31</t>
  </si>
  <si>
    <t>SPN 0025</t>
  </si>
  <si>
    <t>GRVS51</t>
  </si>
  <si>
    <t>Gravesend South</t>
  </si>
  <si>
    <t>GRVT71</t>
  </si>
  <si>
    <t>Gravesend Town</t>
  </si>
  <si>
    <t>GRVW51</t>
  </si>
  <si>
    <t>Gravesend West</t>
  </si>
  <si>
    <t>GUIA51</t>
  </si>
  <si>
    <t>Guildford 'A'</t>
  </si>
  <si>
    <t>GUIB51</t>
  </si>
  <si>
    <t>Guildford 'B'</t>
  </si>
  <si>
    <t>GUIL71</t>
  </si>
  <si>
    <t>Guildford</t>
  </si>
  <si>
    <t>HAIL51</t>
  </si>
  <si>
    <t>Hailsham</t>
  </si>
  <si>
    <t>HALL51</t>
  </si>
  <si>
    <t>Halling</t>
  </si>
  <si>
    <t>HAMM51</t>
  </si>
  <si>
    <t>Ham</t>
  </si>
  <si>
    <t>HAMP51</t>
  </si>
  <si>
    <t>Hampton</t>
  </si>
  <si>
    <t>Hangleton</t>
  </si>
  <si>
    <t>HANG52</t>
  </si>
  <si>
    <t>Harrietsham</t>
  </si>
  <si>
    <t>HASL51</t>
  </si>
  <si>
    <t>Hastings Local</t>
  </si>
  <si>
    <t>HASL52</t>
  </si>
  <si>
    <t>HASP31</t>
  </si>
  <si>
    <t>Hadlow PV</t>
  </si>
  <si>
    <t>HASP91</t>
  </si>
  <si>
    <t>SPN 0057</t>
  </si>
  <si>
    <t>HAWK51</t>
  </si>
  <si>
    <t>Hawkhurst</t>
  </si>
  <si>
    <t>HAYW51</t>
  </si>
  <si>
    <t>Haywards Heath</t>
  </si>
  <si>
    <t>HCRN71</t>
  </si>
  <si>
    <t>Headcorn</t>
  </si>
  <si>
    <t>HELI51</t>
  </si>
  <si>
    <t>St Helier</t>
  </si>
  <si>
    <t>HERB51</t>
  </si>
  <si>
    <t>Herne Bay</t>
  </si>
  <si>
    <t>HMDP51</t>
  </si>
  <si>
    <t>Hampden Park</t>
  </si>
  <si>
    <t>HORL51</t>
  </si>
  <si>
    <t>Horley</t>
  </si>
  <si>
    <t>HORM51</t>
  </si>
  <si>
    <t>Horam</t>
  </si>
  <si>
    <t>Horsham Grid</t>
  </si>
  <si>
    <t>HOSF31</t>
  </si>
  <si>
    <t>SPN 0065</t>
  </si>
  <si>
    <t>HOTF31</t>
  </si>
  <si>
    <t>SPN 0068</t>
  </si>
  <si>
    <t>HRSB51</t>
  </si>
  <si>
    <t>Horsebridge</t>
  </si>
  <si>
    <t>HRSL51</t>
  </si>
  <si>
    <t>Horsell</t>
  </si>
  <si>
    <t>HSPP51</t>
  </si>
  <si>
    <t>Hurstpierpoint</t>
  </si>
  <si>
    <t>HYTH51</t>
  </si>
  <si>
    <t>Hythe Main</t>
  </si>
  <si>
    <t>JARV71</t>
  </si>
  <si>
    <t>Jarvis Brook</t>
  </si>
  <si>
    <t>Kemp Town</t>
  </si>
  <si>
    <t>KING51</t>
  </si>
  <si>
    <t>Kingsnorth Grid 11kV</t>
  </si>
  <si>
    <t>KITO51</t>
  </si>
  <si>
    <t>Kingston</t>
  </si>
  <si>
    <t>KITO52</t>
  </si>
  <si>
    <t>KMAR11</t>
  </si>
  <si>
    <t>SPN 0100</t>
  </si>
  <si>
    <t>KNPV31</t>
  </si>
  <si>
    <t>SPN 0015</t>
  </si>
  <si>
    <t>KNRD71</t>
  </si>
  <si>
    <t>Kenardington</t>
  </si>
  <si>
    <t>KRE551</t>
  </si>
  <si>
    <t>SPN 0012</t>
  </si>
  <si>
    <t>KRPV31</t>
  </si>
  <si>
    <t>SPN 0059</t>
  </si>
  <si>
    <t>LCHY31</t>
  </si>
  <si>
    <t>SPN 0039</t>
  </si>
  <si>
    <t>LEAD51</t>
  </si>
  <si>
    <t>Leatherhead Town</t>
  </si>
  <si>
    <t>LENR31</t>
  </si>
  <si>
    <t>Leatherhead</t>
  </si>
  <si>
    <t>LENR32</t>
  </si>
  <si>
    <t>SPN 0022</t>
  </si>
  <si>
    <t>LEYS71</t>
  </si>
  <si>
    <t>Leysdown</t>
  </si>
  <si>
    <t>LHPV31</t>
  </si>
  <si>
    <t>SPN 0048</t>
  </si>
  <si>
    <t>LIPV31</t>
  </si>
  <si>
    <t>SPN 0052</t>
  </si>
  <si>
    <t>LITB51</t>
  </si>
  <si>
    <t>Littlebrook Park 11kV</t>
  </si>
  <si>
    <t>LITC51</t>
  </si>
  <si>
    <t>Little Common</t>
  </si>
  <si>
    <t>LITC52</t>
  </si>
  <si>
    <t>LNGF51</t>
  </si>
  <si>
    <t>Longfield</t>
  </si>
  <si>
    <t>LRDW51</t>
  </si>
  <si>
    <t>Lordswood</t>
  </si>
  <si>
    <t>LTCH71</t>
  </si>
  <si>
    <t>Little Chart</t>
  </si>
  <si>
    <t>LTHA51</t>
  </si>
  <si>
    <t>Littlehampton</t>
  </si>
  <si>
    <t>LTHD31</t>
  </si>
  <si>
    <t>SPN 0075</t>
  </si>
  <si>
    <t>LTHP31</t>
  </si>
  <si>
    <t>LTWA51</t>
  </si>
  <si>
    <t>Lightweight Aggregates</t>
  </si>
  <si>
    <t>LTWN51</t>
  </si>
  <si>
    <t>Lewes Town</t>
  </si>
  <si>
    <t>MAHR31</t>
  </si>
  <si>
    <t>SPN 0064</t>
  </si>
  <si>
    <t>MAIN51</t>
  </si>
  <si>
    <t>Maidstone Grid</t>
  </si>
  <si>
    <t>MAIS51</t>
  </si>
  <si>
    <t>Maidstone Grid South 11kV</t>
  </si>
  <si>
    <t>MANR31</t>
  </si>
  <si>
    <t>SPN 0019</t>
  </si>
  <si>
    <t>MANR32</t>
  </si>
  <si>
    <t>Maidstone</t>
  </si>
  <si>
    <t>Manston</t>
  </si>
  <si>
    <t>MAPV31</t>
  </si>
  <si>
    <t>SPN 0054</t>
  </si>
  <si>
    <t>MARD51</t>
  </si>
  <si>
    <t>Marden</t>
  </si>
  <si>
    <t>MARG51</t>
  </si>
  <si>
    <t>Margate</t>
  </si>
  <si>
    <t>MARG52</t>
  </si>
  <si>
    <t>MBPV31</t>
  </si>
  <si>
    <t>SPN 0076</t>
  </si>
  <si>
    <t>MEAD51</t>
  </si>
  <si>
    <t>Meads</t>
  </si>
  <si>
    <t>MEDW51</t>
  </si>
  <si>
    <t>Medway</t>
  </si>
  <si>
    <t>Merrow</t>
  </si>
  <si>
    <t>MERW51</t>
  </si>
  <si>
    <t>Mereworth</t>
  </si>
  <si>
    <t>MNST71</t>
  </si>
  <si>
    <t>Minster</t>
  </si>
  <si>
    <t>MNST72</t>
  </si>
  <si>
    <t>MNTF51</t>
  </si>
  <si>
    <t>Mountfield</t>
  </si>
  <si>
    <t>MOGD51</t>
  </si>
  <si>
    <t>SPN 0034</t>
  </si>
  <si>
    <t>MOLS51</t>
  </si>
  <si>
    <t>Molesey</t>
  </si>
  <si>
    <t>MONK51</t>
  </si>
  <si>
    <t>SPN 0053</t>
  </si>
  <si>
    <t>MORH51</t>
  </si>
  <si>
    <t>Morehall</t>
  </si>
  <si>
    <t>MOUL51</t>
  </si>
  <si>
    <t>Moulsecoomb</t>
  </si>
  <si>
    <t>NCHM51</t>
  </si>
  <si>
    <t>North Cheam</t>
  </si>
  <si>
    <t>NCHS51</t>
  </si>
  <si>
    <t>North Chessington</t>
  </si>
  <si>
    <t>NERF31</t>
  </si>
  <si>
    <t>SPN 0040</t>
  </si>
  <si>
    <t>NERF51</t>
  </si>
  <si>
    <t>Newhaven Town</t>
  </si>
  <si>
    <t>NFNR31</t>
  </si>
  <si>
    <t>SPN 0044</t>
  </si>
  <si>
    <t>NFNR32</t>
  </si>
  <si>
    <t>NFNR33</t>
  </si>
  <si>
    <t>NFNR34</t>
  </si>
  <si>
    <t>NHEA31</t>
  </si>
  <si>
    <t>SPN 0029</t>
  </si>
  <si>
    <t>NHEB31</t>
  </si>
  <si>
    <t>SPN 0055</t>
  </si>
  <si>
    <t>NINL51</t>
  </si>
  <si>
    <t>Ninfield Local</t>
  </si>
  <si>
    <t>NINP31</t>
  </si>
  <si>
    <t>SPN 0058</t>
  </si>
  <si>
    <t>NORB71</t>
  </si>
  <si>
    <t>Norbury</t>
  </si>
  <si>
    <t>NORK51</t>
  </si>
  <si>
    <t>Nork</t>
  </si>
  <si>
    <t>NRWF31</t>
  </si>
  <si>
    <t>SPN 0099</t>
  </si>
  <si>
    <t>NSEV51</t>
  </si>
  <si>
    <t>North Sevenoaks</t>
  </si>
  <si>
    <t>NSHO51</t>
  </si>
  <si>
    <t>North Shoreham</t>
  </si>
  <si>
    <t>NTHM51</t>
  </si>
  <si>
    <t>Northiam</t>
  </si>
  <si>
    <t>NUTF51</t>
  </si>
  <si>
    <t>Nutfield</t>
  </si>
  <si>
    <t>NWIC51</t>
  </si>
  <si>
    <t>Newick</t>
  </si>
  <si>
    <t>NWOR51</t>
  </si>
  <si>
    <t>North Worthing</t>
  </si>
  <si>
    <t>OCKL51</t>
  </si>
  <si>
    <t>Ocklynge</t>
  </si>
  <si>
    <t>ORCF31</t>
  </si>
  <si>
    <t>SPN 0077</t>
  </si>
  <si>
    <t>ORMN31</t>
  </si>
  <si>
    <t>SPN 0050</t>
  </si>
  <si>
    <t>ORPI51</t>
  </si>
  <si>
    <t>Orpington</t>
  </si>
  <si>
    <t>ORPI52</t>
  </si>
  <si>
    <t>ORPV31</t>
  </si>
  <si>
    <t>SPN 0030</t>
  </si>
  <si>
    <t>OWOK51</t>
  </si>
  <si>
    <t>Old Woking</t>
  </si>
  <si>
    <t>OXTD51</t>
  </si>
  <si>
    <t>Oxted</t>
  </si>
  <si>
    <t>PADK31</t>
  </si>
  <si>
    <t>SPN 0063</t>
  </si>
  <si>
    <t>PADW51</t>
  </si>
  <si>
    <t>Paddock Wood</t>
  </si>
  <si>
    <t>PASF31</t>
  </si>
  <si>
    <t>SPN 0060</t>
  </si>
  <si>
    <t>PEAC51</t>
  </si>
  <si>
    <t>Peacehaven</t>
  </si>
  <si>
    <t>PENS51</t>
  </si>
  <si>
    <t>Penshurst</t>
  </si>
  <si>
    <t>PETW51</t>
  </si>
  <si>
    <t>Petts Wood</t>
  </si>
  <si>
    <t>PEVB51</t>
  </si>
  <si>
    <t>Pevensey Bay</t>
  </si>
  <si>
    <t>PFIZ51</t>
  </si>
  <si>
    <t>PLBG3A</t>
  </si>
  <si>
    <t>SPN 0007</t>
  </si>
  <si>
    <t>POLT51</t>
  </si>
  <si>
    <t>Polegate Town</t>
  </si>
  <si>
    <t>PORT51</t>
  </si>
  <si>
    <t>Portslade</t>
  </si>
  <si>
    <t>PRLG51</t>
  </si>
  <si>
    <t>Prologis 11kV</t>
  </si>
  <si>
    <t>PRLG52</t>
  </si>
  <si>
    <t>Prologis</t>
  </si>
  <si>
    <t>PULB51</t>
  </si>
  <si>
    <t>Pulborough</t>
  </si>
  <si>
    <t>PULO51</t>
  </si>
  <si>
    <t>Purley Local</t>
  </si>
  <si>
    <t>QBNR31</t>
  </si>
  <si>
    <t>SPN 0028</t>
  </si>
  <si>
    <t>QNBR71</t>
  </si>
  <si>
    <t>Queenborough</t>
  </si>
  <si>
    <t>QPRK51</t>
  </si>
  <si>
    <t>Queens Park</t>
  </si>
  <si>
    <t>Rainham</t>
  </si>
  <si>
    <t>RAMS51</t>
  </si>
  <si>
    <t>Ramsgate</t>
  </si>
  <si>
    <t>RAMS52</t>
  </si>
  <si>
    <t>RBTS51</t>
  </si>
  <si>
    <t>Robertsbridge</t>
  </si>
  <si>
    <t>RDHG51</t>
  </si>
  <si>
    <t>SPN 0071</t>
  </si>
  <si>
    <t>REDH51</t>
  </si>
  <si>
    <t>Redhill Primary</t>
  </si>
  <si>
    <t>REIG51</t>
  </si>
  <si>
    <t>Reigate</t>
  </si>
  <si>
    <t>RGPV31</t>
  </si>
  <si>
    <t>SPN 0072</t>
  </si>
  <si>
    <t>RICH51</t>
  </si>
  <si>
    <t>Richborough</t>
  </si>
  <si>
    <t>RICM51</t>
  </si>
  <si>
    <t>Richmond</t>
  </si>
  <si>
    <t>RICM52</t>
  </si>
  <si>
    <t>RIPV31</t>
  </si>
  <si>
    <t>SPN 0069</t>
  </si>
  <si>
    <t>RNMK51</t>
  </si>
  <si>
    <t>Rainham Mark</t>
  </si>
  <si>
    <t>RNMK52</t>
  </si>
  <si>
    <t>Rainham Mark 11kV</t>
  </si>
  <si>
    <t>Romney Warren</t>
  </si>
  <si>
    <t>ROTT51</t>
  </si>
  <si>
    <t>Rottingdean</t>
  </si>
  <si>
    <t>RSHV71</t>
  </si>
  <si>
    <t>Rosherville</t>
  </si>
  <si>
    <t>RUST51</t>
  </si>
  <si>
    <t>Rusthall</t>
  </si>
  <si>
    <t>RUXL51</t>
  </si>
  <si>
    <t>Ruxley</t>
  </si>
  <si>
    <t>Rye</t>
  </si>
  <si>
    <t>SEAF51</t>
  </si>
  <si>
    <t>Seaford</t>
  </si>
  <si>
    <t>SELH71</t>
  </si>
  <si>
    <t>Selhurst</t>
  </si>
  <si>
    <t>SELH72</t>
  </si>
  <si>
    <t>SELS51</t>
  </si>
  <si>
    <t>Selsdon</t>
  </si>
  <si>
    <t>SESF31</t>
  </si>
  <si>
    <t>SPN 0080</t>
  </si>
  <si>
    <t>SEVI51</t>
  </si>
  <si>
    <t>Sevington</t>
  </si>
  <si>
    <t>SFRM51</t>
  </si>
  <si>
    <t>SPN 0016</t>
  </si>
  <si>
    <t>SHAL51</t>
  </si>
  <si>
    <t>Shalford</t>
  </si>
  <si>
    <t>SHAM81</t>
  </si>
  <si>
    <t>SPN 0004</t>
  </si>
  <si>
    <t>SHEE31</t>
  </si>
  <si>
    <t>Sheerness Grid 33kV</t>
  </si>
  <si>
    <t>SHEE71</t>
  </si>
  <si>
    <t>Sheerness</t>
  </si>
  <si>
    <t>SHEP51</t>
  </si>
  <si>
    <t>Shepway</t>
  </si>
  <si>
    <t>SHOV51</t>
  </si>
  <si>
    <t>South Hove</t>
  </si>
  <si>
    <t>SHRL51</t>
  </si>
  <si>
    <t>Shirley</t>
  </si>
  <si>
    <t>SHST11</t>
  </si>
  <si>
    <t>SPN 0023</t>
  </si>
  <si>
    <t>SHWF31</t>
  </si>
  <si>
    <t>SPN 0086</t>
  </si>
  <si>
    <t>SING71</t>
  </si>
  <si>
    <t>Singleton</t>
  </si>
  <si>
    <t>SINR31</t>
  </si>
  <si>
    <t>Sittingbourne</t>
  </si>
  <si>
    <t>SINR32</t>
  </si>
  <si>
    <t>SPN 0026</t>
  </si>
  <si>
    <t>SITO51</t>
  </si>
  <si>
    <t>Sittingbourne Town</t>
  </si>
  <si>
    <t>SITW51</t>
  </si>
  <si>
    <t>Sittingbourne West</t>
  </si>
  <si>
    <t>SITW52</t>
  </si>
  <si>
    <t>SMRS51</t>
  </si>
  <si>
    <t>Stonemarshes</t>
  </si>
  <si>
    <t>SMTH51</t>
  </si>
  <si>
    <t>Smeeth</t>
  </si>
  <si>
    <t>SOMP51</t>
  </si>
  <si>
    <t>Sompting</t>
  </si>
  <si>
    <t>SORP51</t>
  </si>
  <si>
    <t>South Orpington</t>
  </si>
  <si>
    <t>SORP52</t>
  </si>
  <si>
    <t>SPET51</t>
  </si>
  <si>
    <t>St Peters</t>
  </si>
  <si>
    <t>SPET52</t>
  </si>
  <si>
    <t>SPRG71</t>
  </si>
  <si>
    <t>Spurgeons Bridge</t>
  </si>
  <si>
    <t>SPRG72</t>
  </si>
  <si>
    <t>SRAD51</t>
  </si>
  <si>
    <t>Stelrad</t>
  </si>
  <si>
    <t>SRDW31</t>
  </si>
  <si>
    <t>SPN 0082</t>
  </si>
  <si>
    <t>STEY51</t>
  </si>
  <si>
    <t>Steyning</t>
  </si>
  <si>
    <t>STHG51</t>
  </si>
  <si>
    <t>Southgate</t>
  </si>
  <si>
    <t>STLX71</t>
  </si>
  <si>
    <t>Steel Cross</t>
  </si>
  <si>
    <t>STNE51</t>
  </si>
  <si>
    <t>Stone</t>
  </si>
  <si>
    <t>STNF51</t>
  </si>
  <si>
    <t>Stanford</t>
  </si>
  <si>
    <t>STPL71</t>
  </si>
  <si>
    <t>Staplehurst</t>
  </si>
  <si>
    <t>STRD51</t>
  </si>
  <si>
    <t>Strood 11kV</t>
  </si>
  <si>
    <t>STSG51</t>
  </si>
  <si>
    <t>SPN 0101</t>
  </si>
  <si>
    <t>SUFK71</t>
  </si>
  <si>
    <t>Suffolk Road</t>
  </si>
  <si>
    <t>SUND51</t>
  </si>
  <si>
    <t>Sundridge</t>
  </si>
  <si>
    <t>SURB51</t>
  </si>
  <si>
    <t>Surbiton</t>
  </si>
  <si>
    <t>SUTA51</t>
  </si>
  <si>
    <t>Sutton A</t>
  </si>
  <si>
    <t>SUTA52</t>
  </si>
  <si>
    <t>SUTB51</t>
  </si>
  <si>
    <t>Sutton B</t>
  </si>
  <si>
    <t>SWAN51</t>
  </si>
  <si>
    <t>Swanscombe</t>
  </si>
  <si>
    <t>SWAT51</t>
  </si>
  <si>
    <t>Southwater</t>
  </si>
  <si>
    <t>SWIC51</t>
  </si>
  <si>
    <t>Southwick</t>
  </si>
  <si>
    <t>SWIC52</t>
  </si>
  <si>
    <t>SWNL51</t>
  </si>
  <si>
    <t>Swanley</t>
  </si>
  <si>
    <t>SWOR51</t>
  </si>
  <si>
    <t>South Worthing</t>
  </si>
  <si>
    <t>TBNR31</t>
  </si>
  <si>
    <t>SPN 0009</t>
  </si>
  <si>
    <t>TBNR32</t>
  </si>
  <si>
    <t>SPN 000</t>
  </si>
  <si>
    <t>TBNR33</t>
  </si>
  <si>
    <t>TEDD51</t>
  </si>
  <si>
    <t>Teddington</t>
  </si>
  <si>
    <t>TENT71</t>
  </si>
  <si>
    <t>Tenterden</t>
  </si>
  <si>
    <t>TGCP31</t>
  </si>
  <si>
    <t>SPN 0083</t>
  </si>
  <si>
    <t>THAN51</t>
  </si>
  <si>
    <t>Thanet</t>
  </si>
  <si>
    <t>THNR31</t>
  </si>
  <si>
    <t>THNR32</t>
  </si>
  <si>
    <t>SPN 0011</t>
  </si>
  <si>
    <t>THWO11</t>
  </si>
  <si>
    <t>SPN 0010</t>
  </si>
  <si>
    <t>THWO12</t>
  </si>
  <si>
    <t>TICH51</t>
  </si>
  <si>
    <t>Ticehurst</t>
  </si>
  <si>
    <t>TICH52</t>
  </si>
  <si>
    <t>Ticehurst 11kV</t>
  </si>
  <si>
    <t>TOWN71</t>
  </si>
  <si>
    <t>SPN 0032</t>
  </si>
  <si>
    <t>TTWN71</t>
  </si>
  <si>
    <t>Tonbridge Town</t>
  </si>
  <si>
    <t>TUNT71</t>
  </si>
  <si>
    <t>Tunbridge Wells</t>
  </si>
  <si>
    <t>TUWG51</t>
  </si>
  <si>
    <t>TWIC51</t>
  </si>
  <si>
    <t>Twickenham</t>
  </si>
  <si>
    <t>TWIC52</t>
  </si>
  <si>
    <t>TWNR31</t>
  </si>
  <si>
    <t>SPN 0045</t>
  </si>
  <si>
    <t>TWNR32</t>
  </si>
  <si>
    <t>UCKF51</t>
  </si>
  <si>
    <t>Uckfield</t>
  </si>
  <si>
    <t>VHGE51</t>
  </si>
  <si>
    <t>Van Heynigen</t>
  </si>
  <si>
    <t>WADH71</t>
  </si>
  <si>
    <t>Wadhurst</t>
  </si>
  <si>
    <t>Walton</t>
  </si>
  <si>
    <t>Warehorne</t>
  </si>
  <si>
    <t>WASH71</t>
  </si>
  <si>
    <t>West Ashford</t>
  </si>
  <si>
    <t>WATS51</t>
  </si>
  <si>
    <t>Waterside</t>
  </si>
  <si>
    <t>WCPV31</t>
  </si>
  <si>
    <t>SPN 0013</t>
  </si>
  <si>
    <t>WCRY51</t>
  </si>
  <si>
    <t>West Croydon</t>
  </si>
  <si>
    <t>WEYB51</t>
  </si>
  <si>
    <t>Weybridge</t>
  </si>
  <si>
    <t>Whitstable</t>
  </si>
  <si>
    <t>WHTH51</t>
  </si>
  <si>
    <t>West Hoathly</t>
  </si>
  <si>
    <t>WING51</t>
  </si>
  <si>
    <t>Wingham</t>
  </si>
  <si>
    <t>Withdean</t>
  </si>
  <si>
    <t>WOKG51</t>
  </si>
  <si>
    <t>Woking</t>
  </si>
  <si>
    <t>WOKS51</t>
  </si>
  <si>
    <t>Woking S</t>
  </si>
  <si>
    <t>WOKS52</t>
  </si>
  <si>
    <t>WRTM51</t>
  </si>
  <si>
    <t>Wrotham Heath</t>
  </si>
  <si>
    <t>WSTG51</t>
  </si>
  <si>
    <t>Westgate</t>
  </si>
  <si>
    <t>WTSM71</t>
  </si>
  <si>
    <t>Wittersham</t>
  </si>
  <si>
    <t>WTWN51</t>
  </si>
  <si>
    <t>Worthing Town</t>
  </si>
  <si>
    <t>WTWN52</t>
  </si>
  <si>
    <t>WWEY51</t>
  </si>
  <si>
    <t>West Weybridge</t>
  </si>
  <si>
    <t>WWIC51</t>
  </si>
  <si>
    <t>West Wickham</t>
  </si>
  <si>
    <t>WWOR51</t>
  </si>
  <si>
    <t>West Worthing</t>
  </si>
  <si>
    <t>XWAY51</t>
  </si>
  <si>
    <t>Crossways</t>
  </si>
  <si>
    <t>ABAE51</t>
  </si>
  <si>
    <t>ABAM3G</t>
  </si>
  <si>
    <t>ABDA5</t>
  </si>
  <si>
    <t>ABEC5</t>
  </si>
  <si>
    <t>ABEP5</t>
  </si>
  <si>
    <t>ABGA5</t>
  </si>
  <si>
    <t>ABGK3G</t>
  </si>
  <si>
    <t>ABGL3G</t>
  </si>
  <si>
    <t>ABPK3G</t>
  </si>
  <si>
    <t>ABSY5</t>
  </si>
  <si>
    <t>ABTC3</t>
  </si>
  <si>
    <t>ABTI5</t>
  </si>
  <si>
    <t>ABTY5</t>
  </si>
  <si>
    <t>AFAN3G</t>
  </si>
  <si>
    <t>ALCO3_MAIN1</t>
  </si>
  <si>
    <t>ALCO3_MAIN2</t>
  </si>
  <si>
    <t>ALLA3G</t>
  </si>
  <si>
    <t>ALLE1</t>
  </si>
  <si>
    <t>ALPH31</t>
  </si>
  <si>
    <t>ALPH32</t>
  </si>
  <si>
    <t>ASHG5</t>
  </si>
  <si>
    <t>BAGL3G</t>
  </si>
  <si>
    <t>BARG3_#3L5</t>
  </si>
  <si>
    <t>BARP1_MAIN1</t>
  </si>
  <si>
    <t>BARY3_#5L5</t>
  </si>
  <si>
    <t>BBIO3G</t>
  </si>
  <si>
    <t>BBWF6G</t>
  </si>
  <si>
    <t>BCIS3G</t>
  </si>
  <si>
    <t>BDKB3G</t>
  </si>
  <si>
    <t>BEAU3_MAIN1</t>
  </si>
  <si>
    <t>BFGF3G1</t>
  </si>
  <si>
    <t>BHNL3G</t>
  </si>
  <si>
    <t>BIRC5</t>
  </si>
  <si>
    <t>BISH51</t>
  </si>
  <si>
    <t>BISH52</t>
  </si>
  <si>
    <t>BLAE1</t>
  </si>
  <si>
    <t>BLAE5</t>
  </si>
  <si>
    <t>BLAK3G</t>
  </si>
  <si>
    <t>BLAP5</t>
  </si>
  <si>
    <t>BLBW31G</t>
  </si>
  <si>
    <t>BLDI3G</t>
  </si>
  <si>
    <t>BOCM1_#110</t>
  </si>
  <si>
    <t>BOCM1_#210</t>
  </si>
  <si>
    <t>BOVE5</t>
  </si>
  <si>
    <t>BPAP5</t>
  </si>
  <si>
    <t>BRAW5</t>
  </si>
  <si>
    <t>BRCS3G</t>
  </si>
  <si>
    <t>BREC5</t>
  </si>
  <si>
    <t>BREW1</t>
  </si>
  <si>
    <t>BRHI5</t>
  </si>
  <si>
    <t>BRID5</t>
  </si>
  <si>
    <t>BRIE3_MAIN1</t>
  </si>
  <si>
    <t>BRIF5</t>
  </si>
  <si>
    <t>BRMA5</t>
  </si>
  <si>
    <t>BRNW3G</t>
  </si>
  <si>
    <t>BROA5</t>
  </si>
  <si>
    <t>BROF5</t>
  </si>
  <si>
    <t>BRTE5</t>
  </si>
  <si>
    <t>BRTH3G</t>
  </si>
  <si>
    <t>BRYT3_MAIN1</t>
  </si>
  <si>
    <t>BTEG3G</t>
  </si>
  <si>
    <t>BTWF6_1H0</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</si>
  <si>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</si>
  <si>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</si>
  <si>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</si>
  <si>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</si>
  <si>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</si>
  <si>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</si>
  <si>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</si>
  <si>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</si>
  <si>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</si>
  <si>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</si>
  <si>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</si>
  <si>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</si>
  <si>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</si>
  <si>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</si>
  <si>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</si>
  <si>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</si>
  <si>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</si>
  <si>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</si>
  <si>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</si>
  <si>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</si>
  <si>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</si>
  <si>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CNEP3_#1L5</t>
  </si>
  <si>
    <t>CNNC3G</t>
  </si>
  <si>
    <t>COED1_MAIN1</t>
  </si>
  <si>
    <t>COMS5</t>
  </si>
  <si>
    <t>CORN3G</t>
  </si>
  <si>
    <t>COUR5</t>
  </si>
  <si>
    <t>COWB5</t>
  </si>
  <si>
    <t>CPER3G</t>
  </si>
  <si>
    <t>CRBW3G</t>
  </si>
  <si>
    <t>CREI5</t>
  </si>
  <si>
    <t>CRHA5</t>
  </si>
  <si>
    <t>CRIC5A</t>
  </si>
  <si>
    <t>CRIC5B</t>
  </si>
  <si>
    <t>CROE6G</t>
  </si>
  <si>
    <t>CRUG3G</t>
  </si>
  <si>
    <t>CRUM5</t>
  </si>
  <si>
    <t>CRUS3G</t>
  </si>
  <si>
    <t>CRWY5</t>
  </si>
  <si>
    <t>CWAL1</t>
  </si>
  <si>
    <t>CWFR5</t>
  </si>
  <si>
    <t>CWMB5</t>
  </si>
  <si>
    <t>CWMF5</t>
  </si>
  <si>
    <t>CYNC5</t>
  </si>
  <si>
    <t>DERW3G</t>
  </si>
  <si>
    <t>DOW_11</t>
  </si>
  <si>
    <t>DOWE3G</t>
  </si>
  <si>
    <t>DOWW3G</t>
  </si>
  <si>
    <t>DRAG5a</t>
  </si>
  <si>
    <t>DRAG5aa</t>
  </si>
  <si>
    <t>DRAG5aaaa</t>
  </si>
  <si>
    <t>DRAG5b</t>
  </si>
  <si>
    <t>DRAG5</t>
  </si>
  <si>
    <t>DUFF1_110</t>
  </si>
  <si>
    <t>DYFG3_1H0</t>
  </si>
  <si>
    <t>EAST5</t>
  </si>
  <si>
    <t>EBBC5</t>
  </si>
  <si>
    <t>ELY_5</t>
  </si>
  <si>
    <t>ENER5</t>
  </si>
  <si>
    <t>ENRG3G</t>
  </si>
  <si>
    <t>FAIR5</t>
  </si>
  <si>
    <t>FELI3</t>
  </si>
  <si>
    <t>FENT3_#2L5</t>
  </si>
  <si>
    <t>FERG3</t>
  </si>
  <si>
    <t>FFYO6_1H0</t>
  </si>
  <si>
    <t>FISH5</t>
  </si>
  <si>
    <t>FMON3G</t>
  </si>
  <si>
    <t>FOET6_1H0</t>
  </si>
  <si>
    <t>FORB1_&amp;210</t>
  </si>
  <si>
    <t>FOSL3_#2L5</t>
  </si>
  <si>
    <t>GARN5</t>
  </si>
  <si>
    <t>GASY5</t>
  </si>
  <si>
    <t>GETH5</t>
  </si>
  <si>
    <t>GHSE1</t>
  </si>
  <si>
    <t>GKTR31</t>
  </si>
  <si>
    <t>GLAS5</t>
  </si>
  <si>
    <t>GLWI3G</t>
  </si>
  <si>
    <t>GLYN1_MAIN1</t>
  </si>
  <si>
    <t>GLYN1_MAIN2</t>
  </si>
  <si>
    <t>GOLD5</t>
  </si>
  <si>
    <t>GOWS3G</t>
  </si>
  <si>
    <t>GRAN6A</t>
  </si>
  <si>
    <t>GRAT5</t>
  </si>
  <si>
    <t>GRNF3G</t>
  </si>
  <si>
    <t>GWAU5</t>
  </si>
  <si>
    <t>GWNL3_#3L5</t>
  </si>
  <si>
    <t>HAVP5</t>
  </si>
  <si>
    <t>HAVS3G</t>
  </si>
  <si>
    <t>HAWD3_MAIN1</t>
  </si>
  <si>
    <t>HAWS1</t>
  </si>
  <si>
    <t>HEAT5</t>
  </si>
  <si>
    <t>HEND5</t>
  </si>
  <si>
    <t>HFDF3G</t>
  </si>
  <si>
    <t>HHOS5</t>
  </si>
  <si>
    <t>HIGF3G</t>
  </si>
  <si>
    <t>HIGH5</t>
  </si>
  <si>
    <t>HILL3_#2L5</t>
  </si>
  <si>
    <t>HIRW5</t>
  </si>
  <si>
    <t>HNDF3G</t>
  </si>
  <si>
    <t>HNDR3G</t>
  </si>
  <si>
    <t>HNDY6G</t>
  </si>
  <si>
    <t>HOPK3G</t>
  </si>
  <si>
    <t>HOPL3G</t>
  </si>
  <si>
    <t>INCS5</t>
  </si>
  <si>
    <t>IRON5</t>
  </si>
  <si>
    <t>JERM5</t>
  </si>
  <si>
    <t>JESU3G</t>
  </si>
  <si>
    <t>JORD3G</t>
  </si>
  <si>
    <t>KIDW5</t>
  </si>
  <si>
    <t>LADY5</t>
  </si>
  <si>
    <t>LAMB1</t>
  </si>
  <si>
    <t>LAMP1T</t>
  </si>
  <si>
    <t>LAMP5</t>
  </si>
  <si>
    <t>LBRI3_1H0</t>
  </si>
  <si>
    <t>LCDL3G</t>
  </si>
  <si>
    <t>LCYS3G</t>
  </si>
  <si>
    <t>LDEI5</t>
  </si>
  <si>
    <t>LDOV5</t>
  </si>
  <si>
    <t>LFYR5</t>
  </si>
  <si>
    <t>LGAD5</t>
  </si>
  <si>
    <t>LHSE6_1H0</t>
  </si>
  <si>
    <t>LIDR3G</t>
  </si>
  <si>
    <t>LIME5</t>
  </si>
  <si>
    <t>LITC5</t>
  </si>
  <si>
    <t>LLAG51</t>
  </si>
  <si>
    <t>LLAG52</t>
  </si>
  <si>
    <t>LLAN1T</t>
  </si>
  <si>
    <t>LLAN5</t>
  </si>
  <si>
    <t>LLAY5</t>
  </si>
  <si>
    <t>LLCY5</t>
  </si>
  <si>
    <t>LLDO5</t>
  </si>
  <si>
    <t>LLDR5</t>
  </si>
  <si>
    <t>LLEL5A</t>
  </si>
  <si>
    <t>LLIS5</t>
  </si>
  <si>
    <t>LLTA5</t>
  </si>
  <si>
    <t>LLYA6_1H0</t>
  </si>
  <si>
    <t>LLYN5</t>
  </si>
  <si>
    <t>LNTH3G</t>
  </si>
  <si>
    <t>LOLA1T</t>
  </si>
  <si>
    <t>LOUG3G</t>
  </si>
  <si>
    <t>LRHI51</t>
  </si>
  <si>
    <t>LWND3G</t>
  </si>
  <si>
    <t>LWNI5</t>
  </si>
  <si>
    <t>LWRN1_MAIN1</t>
  </si>
  <si>
    <t>MAEG3G</t>
  </si>
  <si>
    <t>MAER5</t>
  </si>
  <si>
    <t>MAES1</t>
  </si>
  <si>
    <t>MAES5</t>
  </si>
  <si>
    <t>MAEW3G</t>
  </si>
  <si>
    <t>MAGO5</t>
  </si>
  <si>
    <t>MANO3</t>
  </si>
  <si>
    <t>MANO6G</t>
  </si>
  <si>
    <t>MASH5</t>
  </si>
  <si>
    <t>MBIO1_113A</t>
  </si>
  <si>
    <t>MBRM3G</t>
  </si>
  <si>
    <t>MEIN5</t>
  </si>
  <si>
    <t>MERB5</t>
  </si>
  <si>
    <t>MERE5</t>
  </si>
  <si>
    <t>MIDD5</t>
  </si>
  <si>
    <t>MILL5</t>
  </si>
  <si>
    <t>MILP5</t>
  </si>
  <si>
    <t>MLPL5</t>
  </si>
  <si>
    <t>MMAW3G</t>
  </si>
  <si>
    <t>MMOL3G</t>
  </si>
  <si>
    <t>MNYG1</t>
  </si>
  <si>
    <t>MONM5</t>
  </si>
  <si>
    <t>MORL5</t>
  </si>
  <si>
    <t>MORN5</t>
  </si>
  <si>
    <t>MORR5</t>
  </si>
  <si>
    <t>MYAB6_1H0</t>
  </si>
  <si>
    <t>MYNB1_110</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</si>
  <si>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</si>
  <si>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</si>
  <si>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</si>
  <si>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</si>
  <si>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</si>
  <si>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</si>
  <si>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</si>
  <si>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</si>
  <si>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</si>
  <si>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</si>
  <si>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</si>
  <si>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</si>
  <si>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</si>
  <si>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</si>
  <si>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</si>
  <si>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</si>
  <si>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</si>
  <si>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</si>
  <si>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</si>
  <si>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NTDN3_#1L5</t>
  </si>
  <si>
    <t>NTEN3G</t>
  </si>
  <si>
    <t>OAKC3G</t>
  </si>
  <si>
    <t>OAKG3G</t>
  </si>
  <si>
    <t>OAKL1</t>
  </si>
  <si>
    <t>OGMV5</t>
  </si>
  <si>
    <t>PANF5</t>
  </si>
  <si>
    <t>PANT5</t>
  </si>
  <si>
    <t>PANY6_1H0</t>
  </si>
  <si>
    <t>PARK5</t>
  </si>
  <si>
    <t>PBPV6G</t>
  </si>
  <si>
    <t>PBRN3G</t>
  </si>
  <si>
    <t>PCYN31</t>
  </si>
  <si>
    <t>PCYN32</t>
  </si>
  <si>
    <t>PEBL5</t>
  </si>
  <si>
    <t>PEGG5</t>
  </si>
  <si>
    <t>PEMP1_MAIN1</t>
  </si>
  <si>
    <t>PENA5</t>
  </si>
  <si>
    <t>PENC5</t>
  </si>
  <si>
    <t>PEND51</t>
  </si>
  <si>
    <t>PENL3G</t>
  </si>
  <si>
    <t>PENM3G</t>
  </si>
  <si>
    <t>PENR3_#2L5</t>
  </si>
  <si>
    <t>PENT5</t>
  </si>
  <si>
    <t>PGTN3_#1H0</t>
  </si>
  <si>
    <t>PNCS1</t>
  </si>
  <si>
    <t>PNDR1</t>
  </si>
  <si>
    <t>PNTA3_#2L5</t>
  </si>
  <si>
    <t>PNTL3_MAIN1</t>
  </si>
  <si>
    <t>PNTM3G</t>
  </si>
  <si>
    <t>PNTR3G</t>
  </si>
  <si>
    <t>PNYC3G</t>
  </si>
  <si>
    <t>POLL5</t>
  </si>
  <si>
    <t>PONA5</t>
  </si>
  <si>
    <t>POND5</t>
  </si>
  <si>
    <t>PONY5</t>
  </si>
  <si>
    <t>POPN51</t>
  </si>
  <si>
    <t>POPN52</t>
  </si>
  <si>
    <t>PYCM3</t>
  </si>
  <si>
    <t>PYCN5</t>
  </si>
  <si>
    <t>PYLE5</t>
  </si>
  <si>
    <t>RASW5</t>
  </si>
  <si>
    <t>RAVE5</t>
  </si>
  <si>
    <t>RDBX3G</t>
  </si>
  <si>
    <t>REDC3_#2L5</t>
  </si>
  <si>
    <t>RGOS3_#2L5</t>
  </si>
  <si>
    <t>RHAY5</t>
  </si>
  <si>
    <t>RHCR1_MAIN1</t>
  </si>
  <si>
    <t>RHCR1_MAIN2</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</si>
  <si>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</si>
  <si>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</si>
  <si>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</si>
  <si>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</si>
  <si>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</si>
  <si>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</si>
  <si>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</si>
  <si>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</si>
  <si>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</si>
  <si>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</si>
  <si>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</si>
  <si>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</si>
  <si>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</si>
  <si>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</si>
  <si>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</si>
  <si>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</si>
  <si>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</si>
  <si>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</si>
  <si>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</si>
  <si>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SMOR3_#1L5</t>
  </si>
  <si>
    <t>SOFI3_MAIN1</t>
  </si>
  <si>
    <t>SPTC3_#2L5</t>
  </si>
  <si>
    <t>SPVL31</t>
  </si>
  <si>
    <t>SRON3G</t>
  </si>
  <si>
    <t>STAR5</t>
  </si>
  <si>
    <t>STCL5</t>
  </si>
  <si>
    <t>STDA5</t>
  </si>
  <si>
    <t>STEY5</t>
  </si>
  <si>
    <t>STFL5</t>
  </si>
  <si>
    <t>STMD3_#3L5</t>
  </si>
  <si>
    <t>STME5</t>
  </si>
  <si>
    <t>STRA5</t>
  </si>
  <si>
    <t>STTN3G</t>
  </si>
  <si>
    <t>STTW5</t>
  </si>
  <si>
    <t>SUDB5</t>
  </si>
  <si>
    <t>SULG5</t>
  </si>
  <si>
    <t>SWAT5</t>
  </si>
  <si>
    <t>SWAU3_#1H0</t>
  </si>
  <si>
    <t>SWAU3_#2H0</t>
  </si>
  <si>
    <t>SWEF3_MAIN1</t>
  </si>
  <si>
    <t>SWRD5</t>
  </si>
  <si>
    <t>SWWF5</t>
  </si>
  <si>
    <t>TAFF5</t>
  </si>
  <si>
    <t>TALB5</t>
  </si>
  <si>
    <t>TBAT3G</t>
  </si>
  <si>
    <t>TBSC3</t>
  </si>
  <si>
    <t>TCAT3G</t>
  </si>
  <si>
    <t>TENB5</t>
  </si>
  <si>
    <t>TEWF3_1H3</t>
  </si>
  <si>
    <t>TIMT3_MAIN1</t>
  </si>
  <si>
    <t>TIRJ7</t>
  </si>
  <si>
    <t>TJGF3G</t>
  </si>
  <si>
    <t>TMWR3G</t>
  </si>
  <si>
    <t>TNYS3G</t>
  </si>
  <si>
    <t>TONY5</t>
  </si>
  <si>
    <t>TRAV5</t>
  </si>
  <si>
    <t>TRED5</t>
  </si>
  <si>
    <t>TREG5</t>
  </si>
  <si>
    <t>TREG5G</t>
  </si>
  <si>
    <t>TRET5</t>
  </si>
  <si>
    <t>TREV5</t>
  </si>
  <si>
    <t>TRGF3_#3L5</t>
  </si>
  <si>
    <t>TROW5</t>
  </si>
  <si>
    <t>TRPK3_#3L5</t>
  </si>
  <si>
    <t>TRST3G</t>
  </si>
  <si>
    <t>TRSX1_110</t>
  </si>
  <si>
    <t>TUMB5</t>
  </si>
  <si>
    <t>UPBK5</t>
  </si>
  <si>
    <t>UPLA5</t>
  </si>
  <si>
    <t>UPPB5</t>
  </si>
  <si>
    <t>USK_5</t>
  </si>
  <si>
    <t>VICR5</t>
  </si>
  <si>
    <t>VOGN3G</t>
  </si>
  <si>
    <t>WATT5</t>
  </si>
  <si>
    <t>WBIO3G</t>
  </si>
  <si>
    <t>WEAR3G</t>
  </si>
  <si>
    <t>WELP1</t>
  </si>
  <si>
    <t>WERN5</t>
  </si>
  <si>
    <t>WESF5</t>
  </si>
  <si>
    <t>WESX5</t>
  </si>
  <si>
    <t>WGWB5</t>
  </si>
  <si>
    <t>WHIT5</t>
  </si>
  <si>
    <t>WHTN3_#2L5</t>
  </si>
  <si>
    <t>WIND5</t>
  </si>
  <si>
    <t>WLND3G</t>
  </si>
  <si>
    <t>WLOO1</t>
  </si>
  <si>
    <t>WNGF3G</t>
  </si>
  <si>
    <t>WNYP3_#2L5</t>
  </si>
  <si>
    <t>WNYP3_#3L5</t>
  </si>
  <si>
    <t>WOOD5</t>
  </si>
  <si>
    <t>WSFM3G</t>
  </si>
  <si>
    <t>WSTC5</t>
  </si>
  <si>
    <t>WTHY3G</t>
  </si>
  <si>
    <t>WTYS3G</t>
  </si>
  <si>
    <t>YEBS3G</t>
  </si>
  <si>
    <t>YERB3G</t>
  </si>
  <si>
    <t>YNST5</t>
  </si>
  <si>
    <t>YNYS5</t>
  </si>
  <si>
    <t>YSTF3G</t>
  </si>
  <si>
    <t>DOCC3_MAIN1</t>
  </si>
  <si>
    <t>FILT1_MAIN1</t>
  </si>
  <si>
    <t>BRIB5</t>
  </si>
  <si>
    <t>CLOG3_MAIN1</t>
  </si>
  <si>
    <t>RYDO3_MAIN1</t>
  </si>
  <si>
    <t>WCAR3_MAIN1</t>
  </si>
  <si>
    <t>WATB3_MAIN1</t>
  </si>
  <si>
    <t>VIRI3_MAIN1</t>
  </si>
  <si>
    <t>FIDO3_MAIN1</t>
  </si>
  <si>
    <t>HLMR3_MAIN1</t>
  </si>
  <si>
    <t>ALDW3_MAIN1</t>
  </si>
  <si>
    <t>SNRG1_MAIN1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</si>
  <si>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</si>
  <si>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</si>
  <si>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</si>
  <si>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</si>
  <si>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</si>
  <si>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</si>
  <si>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</si>
  <si>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</si>
  <si>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</si>
  <si>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</si>
  <si>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</si>
  <si>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</si>
  <si>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</si>
  <si>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</si>
  <si>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</si>
  <si>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</si>
  <si>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</si>
  <si>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</si>
  <si>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</si>
  <si>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</si>
  <si>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</si>
  <si>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</si>
  <si>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</si>
  <si>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</si>
  <si>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</si>
  <si>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</si>
  <si>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</si>
  <si>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</si>
  <si>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</si>
  <si>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</si>
  <si>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</si>
  <si>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</si>
  <si>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</si>
  <si>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</si>
  <si>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</si>
  <si>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</si>
  <si>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</si>
  <si>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</si>
  <si>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</si>
  <si>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</si>
  <si>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</si>
  <si>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</si>
  <si>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</si>
  <si>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</si>
  <si>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</si>
  <si>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</si>
  <si>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</si>
  <si>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</si>
  <si>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</si>
  <si>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</si>
  <si>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</si>
  <si>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</si>
  <si>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</si>
  <si>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</si>
  <si>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</si>
  <si>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</si>
  <si>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</si>
  <si>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</si>
  <si>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</si>
  <si>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</si>
  <si>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</si>
  <si>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</si>
  <si>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</si>
  <si>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</si>
  <si>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</si>
  <si>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</si>
  <si>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</si>
  <si>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</si>
  <si>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</si>
  <si>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</si>
  <si>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</si>
  <si>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</si>
  <si>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</si>
  <si>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</si>
  <si>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</si>
  <si>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</si>
  <si>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</si>
  <si>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</si>
  <si>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</si>
  <si>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</si>
  <si>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</si>
  <si>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</si>
  <si>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</si>
  <si>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</si>
  <si>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</si>
  <si>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</si>
  <si>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</si>
  <si>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</si>
  <si>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</si>
  <si>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</si>
  <si>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</si>
  <si>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</si>
  <si>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</si>
  <si>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</si>
  <si>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</si>
  <si>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GRNF1_&amp;110</t>
  </si>
  <si>
    <t>BVRG3_MAIN1</t>
  </si>
  <si>
    <t>WSHC3_MAIN1</t>
  </si>
  <si>
    <t>MOUN1_MAIN1</t>
  </si>
  <si>
    <t>HAMF3_MAIN1</t>
  </si>
  <si>
    <t>MAHE3_MAIN1</t>
  </si>
  <si>
    <t>AVOB3_MAIN1</t>
  </si>
  <si>
    <t>CATY1_MAIN1</t>
  </si>
  <si>
    <t>SAYC1_MAIN1</t>
  </si>
  <si>
    <t>BRFM3_MAIN1</t>
  </si>
  <si>
    <t>HUNT3_MAIN1</t>
  </si>
  <si>
    <t>BEDO3_MAIN1</t>
  </si>
  <si>
    <t>STDA3_MAIN1</t>
  </si>
  <si>
    <t>NWHF1_MAIN1</t>
  </si>
  <si>
    <t>RCMR3_MAIN1</t>
  </si>
  <si>
    <t>HHWK3_MAIN1</t>
  </si>
  <si>
    <t>HWGV3_MAIN1</t>
  </si>
  <si>
    <t>TOLV3_MAIN1</t>
  </si>
  <si>
    <t>STOL1_&amp;110</t>
  </si>
  <si>
    <t>WSRN3_MAIN1</t>
  </si>
  <si>
    <t>YANL1_&amp;110</t>
  </si>
  <si>
    <t>BARH3_MAIN1</t>
  </si>
  <si>
    <t>QUCH3_MAIN1</t>
  </si>
  <si>
    <t>HWAV3_MAIN1</t>
  </si>
  <si>
    <t>SERC1_&amp;110</t>
  </si>
  <si>
    <t>CREK3_MAIN1</t>
  </si>
  <si>
    <t>NELF3_MAIN1</t>
  </si>
  <si>
    <t>CULP3_MAIN1</t>
  </si>
  <si>
    <t>FDRB3_MAIN1</t>
  </si>
  <si>
    <t>HALL3_MAIN1</t>
  </si>
  <si>
    <t>LOFA3_MAIN1</t>
  </si>
  <si>
    <t>FRSL3_MAIN1</t>
  </si>
  <si>
    <t>WRNR3_MAIN1</t>
  </si>
  <si>
    <t>HORL3_MAIN1</t>
  </si>
  <si>
    <t>EXGN1_MAIN1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</si>
  <si>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</si>
  <si>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</si>
  <si>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</si>
  <si>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</si>
  <si>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</si>
  <si>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</si>
  <si>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</si>
  <si>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</si>
  <si>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</si>
  <si>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</si>
  <si>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</si>
  <si>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</si>
  <si>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</si>
  <si>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</si>
  <si>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</si>
  <si>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</si>
  <si>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</si>
  <si>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</si>
  <si>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</si>
  <si>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</si>
  <si>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</si>
  <si>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</si>
  <si>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</si>
  <si>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</si>
  <si>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</si>
  <si>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</si>
  <si>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</si>
  <si>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</si>
  <si>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</si>
  <si>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</si>
  <si>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</si>
  <si>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</si>
  <si>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</si>
  <si>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</si>
  <si>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</si>
  <si>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</si>
  <si>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</si>
  <si>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</si>
  <si>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</si>
  <si>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</si>
  <si>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</si>
  <si>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</si>
  <si>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</si>
  <si>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</si>
  <si>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</si>
  <si>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</si>
  <si>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</si>
  <si>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</si>
  <si>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</si>
  <si>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</si>
  <si>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</si>
  <si>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</si>
  <si>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</si>
  <si>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</si>
  <si>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</si>
  <si>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</si>
  <si>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</si>
  <si>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</si>
  <si>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</si>
  <si>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PARS3_MAIN1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</si>
  <si>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</si>
  <si>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</si>
  <si>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</si>
  <si>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</si>
  <si>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</si>
  <si>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</si>
  <si>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</si>
  <si>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</si>
  <si>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</si>
  <si>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</si>
  <si>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</si>
  <si>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</si>
  <si>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</si>
  <si>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</si>
  <si>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</si>
  <si>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</si>
  <si>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</si>
  <si>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</si>
  <si>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</si>
  <si>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</si>
  <si>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</si>
  <si>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</si>
  <si>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</si>
  <si>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</si>
  <si>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</si>
  <si>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</si>
  <si>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</si>
  <si>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</si>
  <si>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</si>
  <si>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</si>
  <si>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</si>
  <si>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</si>
  <si>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</si>
  <si>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</si>
  <si>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</si>
  <si>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</si>
  <si>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</si>
  <si>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</si>
  <si>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</si>
  <si>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</si>
  <si>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</si>
  <si>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</si>
  <si>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</si>
  <si>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</si>
  <si>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</si>
  <si>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</si>
  <si>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</si>
  <si>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</si>
  <si>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</si>
  <si>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</si>
  <si>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</si>
  <si>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</si>
  <si>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</si>
  <si>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</si>
  <si>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</si>
  <si>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</si>
  <si>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</si>
  <si>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</si>
  <si>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</si>
  <si>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</si>
  <si>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</si>
  <si>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LAUN5K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</si>
  <si>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</si>
  <si>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</si>
  <si>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</si>
  <si>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</si>
  <si>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</si>
  <si>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</si>
  <si>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</si>
  <si>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</si>
  <si>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</si>
  <si>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</si>
  <si>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</si>
  <si>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</si>
  <si>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</si>
  <si>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</si>
  <si>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</si>
  <si>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</si>
  <si>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</si>
  <si>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</si>
  <si>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</si>
  <si>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</si>
  <si>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</si>
  <si>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</si>
  <si>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</si>
  <si>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</si>
  <si>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</si>
  <si>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</si>
  <si>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</si>
  <si>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</si>
  <si>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</si>
  <si>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</si>
  <si>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</si>
  <si>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</si>
  <si>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</si>
  <si>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</si>
  <si>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</si>
  <si>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</si>
  <si>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</si>
  <si>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</si>
  <si>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</si>
  <si>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</si>
  <si>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</si>
  <si>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</si>
  <si>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</si>
  <si>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</si>
  <si>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</si>
  <si>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</si>
  <si>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</si>
  <si>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</si>
  <si>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</si>
  <si>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</si>
  <si>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</si>
  <si>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</si>
  <si>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</si>
  <si>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</si>
  <si>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</si>
  <si>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</si>
  <si>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</si>
  <si>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</si>
  <si>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</si>
  <si>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</si>
  <si>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</si>
  <si>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</si>
  <si>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</si>
  <si>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</si>
  <si>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</si>
  <si>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</si>
  <si>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</si>
  <si>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</si>
  <si>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</si>
  <si>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</si>
  <si>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</si>
  <si>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</si>
  <si>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</si>
  <si>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</si>
  <si>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</si>
  <si>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</si>
  <si>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</si>
  <si>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</si>
  <si>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</si>
  <si>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CULL5</t>
  </si>
  <si>
    <t>CULM5</t>
  </si>
  <si>
    <t>CURM5</t>
  </si>
  <si>
    <t>DART5</t>
  </si>
  <si>
    <t>DAVI5</t>
  </si>
  <si>
    <t>DAWL5</t>
  </si>
  <si>
    <t>DELA5</t>
  </si>
  <si>
    <t>DEVO5</t>
  </si>
  <si>
    <t>DIND5</t>
  </si>
  <si>
    <t>DOCN3_MAIN1</t>
  </si>
  <si>
    <t>DOCN3_MAIN2</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</si>
  <si>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</si>
  <si>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</si>
  <si>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</si>
  <si>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</si>
  <si>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</si>
  <si>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</si>
  <si>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</si>
  <si>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</si>
  <si>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</si>
  <si>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</si>
  <si>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</si>
  <si>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</si>
  <si>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</si>
  <si>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</si>
  <si>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</si>
  <si>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</si>
  <si>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</si>
  <si>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</si>
  <si>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</si>
  <si>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</si>
  <si>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</si>
  <si>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</si>
  <si>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</si>
  <si>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FILT5K</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</si>
  <si>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</si>
  <si>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</si>
  <si>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</si>
  <si>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</si>
  <si>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</si>
  <si>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</si>
  <si>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</si>
  <si>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</si>
  <si>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</si>
  <si>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</si>
  <si>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</si>
  <si>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</si>
  <si>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</si>
  <si>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</si>
  <si>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</si>
  <si>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</si>
  <si>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</si>
  <si>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</si>
  <si>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</si>
  <si>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</si>
  <si>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</si>
  <si>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</si>
  <si>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</si>
  <si>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</si>
  <si>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</si>
  <si>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</si>
  <si>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</si>
  <si>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</si>
  <si>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</si>
  <si>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</si>
  <si>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</si>
  <si>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</si>
  <si>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</si>
  <si>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</si>
  <si>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</si>
  <si>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</si>
  <si>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</si>
  <si>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</si>
  <si>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</si>
  <si>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</si>
  <si>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</si>
  <si>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</si>
  <si>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</si>
  <si>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</si>
  <si>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</si>
  <si>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</si>
  <si>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</si>
  <si>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</si>
  <si>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</si>
  <si>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</si>
  <si>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</si>
  <si>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</si>
  <si>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</si>
  <si>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</si>
  <si>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</si>
  <si>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</si>
  <si>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</si>
  <si>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</si>
  <si>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</si>
  <si>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</si>
  <si>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MODB5</t>
  </si>
  <si>
    <t>MONT5</t>
  </si>
  <si>
    <t>MORH5</t>
  </si>
  <si>
    <t>MORW5</t>
  </si>
  <si>
    <t>MOUS5</t>
  </si>
  <si>
    <t>MULL5</t>
  </si>
  <si>
    <t>NASE5</t>
  </si>
  <si>
    <t>NEAB5</t>
  </si>
  <si>
    <t>NECY5</t>
  </si>
  <si>
    <t>NEOT5</t>
  </si>
  <si>
    <t>NETK5</t>
  </si>
  <si>
    <t>NETR5</t>
  </si>
  <si>
    <t>NETS5</t>
  </si>
  <si>
    <t>NEWB5</t>
  </si>
  <si>
    <t>NEWF5</t>
  </si>
  <si>
    <t>NEWP5</t>
  </si>
  <si>
    <t>NORS5</t>
  </si>
  <si>
    <t>OFFW5</t>
  </si>
  <si>
    <t>OKEH5</t>
  </si>
  <si>
    <t>OLDF7</t>
  </si>
  <si>
    <t>OLDL5</t>
  </si>
  <si>
    <t>OTTS5</t>
  </si>
  <si>
    <t>PADS5</t>
  </si>
  <si>
    <t>PARH5</t>
  </si>
  <si>
    <t>PARL5</t>
  </si>
  <si>
    <t>PARS7</t>
  </si>
  <si>
    <t>PAUL5</t>
  </si>
  <si>
    <t>PEAS5</t>
  </si>
  <si>
    <t>PENH5</t>
  </si>
  <si>
    <t>PENR5</t>
  </si>
  <si>
    <t>PENS5</t>
  </si>
  <si>
    <t>PENX5</t>
  </si>
  <si>
    <t>PERI5</t>
  </si>
  <si>
    <t>PERR5</t>
  </si>
  <si>
    <t>PINH5</t>
  </si>
  <si>
    <t>PLYS5</t>
  </si>
  <si>
    <t>POLZ5</t>
  </si>
  <si>
    <t>PRIO5</t>
  </si>
  <si>
    <t>PRIR5</t>
  </si>
  <si>
    <t>PROB5</t>
  </si>
  <si>
    <t>REDR5</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</si>
  <si>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</si>
  <si>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</si>
  <si>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</si>
  <si>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</si>
  <si>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</si>
  <si>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</si>
  <si>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</si>
  <si>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</si>
  <si>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</si>
  <si>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</si>
  <si>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</si>
  <si>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</si>
  <si>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</si>
  <si>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</si>
  <si>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</si>
  <si>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</si>
  <si>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</si>
  <si>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</si>
  <si>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</si>
  <si>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</si>
  <si>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</si>
  <si>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</si>
  <si>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</si>
  <si>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</si>
  <si>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</si>
  <si>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</si>
  <si>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</si>
  <si>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</si>
  <si>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</si>
  <si>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</si>
  <si>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</si>
  <si>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</si>
  <si>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</si>
  <si>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</si>
  <si>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</si>
  <si>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</si>
  <si>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</si>
  <si>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</si>
  <si>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</si>
  <si>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</si>
  <si>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</si>
  <si>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</si>
  <si>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</si>
  <si>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</si>
  <si>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</si>
  <si>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</si>
  <si>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</si>
  <si>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</si>
  <si>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</si>
  <si>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</si>
  <si>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</si>
  <si>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</si>
  <si>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</si>
  <si>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</si>
  <si>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</si>
  <si>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</si>
  <si>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</si>
  <si>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</si>
  <si>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</si>
  <si>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</si>
  <si>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</si>
  <si>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</si>
  <si>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</si>
  <si>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</si>
  <si>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</si>
  <si>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</si>
  <si>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</si>
  <si>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</si>
  <si>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</si>
  <si>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</si>
  <si>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</si>
  <si>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</si>
  <si>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</si>
  <si>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</si>
  <si>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</si>
  <si>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</si>
  <si>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</si>
  <si>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</si>
  <si>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</si>
  <si>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</si>
  <si>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</si>
  <si>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</si>
  <si>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</si>
  <si>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</si>
  <si>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</si>
  <si>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PAIG5</t>
  </si>
  <si>
    <t>DORS7K</t>
  </si>
  <si>
    <t>BAIR5</t>
  </si>
  <si>
    <t>STWB5</t>
  </si>
  <si>
    <t>DACR5</t>
  </si>
  <si>
    <t>ASTZ5</t>
  </si>
  <si>
    <t>NTAW5</t>
  </si>
  <si>
    <t>BRDW5</t>
  </si>
  <si>
    <t>BATR5L</t>
  </si>
  <si>
    <t>SAWR5</t>
  </si>
  <si>
    <t>LNGE3_MAIN1</t>
  </si>
  <si>
    <t>ALVE5J</t>
  </si>
  <si>
    <t>HAMD5J</t>
  </si>
  <si>
    <t>OXBR5</t>
  </si>
  <si>
    <t>NAIH5</t>
  </si>
  <si>
    <t>COWH5</t>
  </si>
  <si>
    <t>ASBO3</t>
  </si>
  <si>
    <t>ALVE5K</t>
  </si>
  <si>
    <t>HAMD5K</t>
  </si>
  <si>
    <t>SPAU5J</t>
  </si>
  <si>
    <t>SPAU5K</t>
  </si>
  <si>
    <t>CAMA13</t>
  </si>
  <si>
    <t>CAMA14</t>
  </si>
  <si>
    <t>RYEF31</t>
  </si>
  <si>
    <t>RYEF32</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</si>
  <si>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</si>
  <si>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</si>
  <si>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</si>
  <si>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</si>
  <si>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</si>
  <si>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</si>
  <si>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</si>
  <si>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</si>
  <si>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</si>
  <si>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</si>
  <si>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</si>
  <si>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</si>
  <si>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</si>
  <si>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</si>
  <si>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</si>
  <si>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</si>
  <si>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</si>
  <si>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</si>
  <si>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FNAT3_MAIN1</t>
  </si>
  <si>
    <t>SHER3_MAIN2</t>
  </si>
  <si>
    <t>FNAT3_MAIN2</t>
  </si>
  <si>
    <t>ABBW5J</t>
  </si>
  <si>
    <t>ABBW5K</t>
  </si>
  <si>
    <t>PURR3_MAIN1</t>
  </si>
  <si>
    <t>ROAD3_MAIN1</t>
  </si>
  <si>
    <t>ROAD3_MAIN2</t>
  </si>
  <si>
    <t>NSMA5</t>
  </si>
  <si>
    <t>LAGT3_MAIN1</t>
  </si>
  <si>
    <t>LANS5</t>
  </si>
  <si>
    <t>MATF5</t>
  </si>
  <si>
    <t>CHIS5_BB_X</t>
  </si>
  <si>
    <t>CHIS5_BB_Y</t>
  </si>
  <si>
    <t>CHIS5_BB_Z</t>
  </si>
  <si>
    <t>BRAS3_8L5</t>
  </si>
  <si>
    <t>Girlington Stor</t>
  </si>
  <si>
    <t>Bradford West</t>
  </si>
  <si>
    <t>ovenden moor</t>
  </si>
  <si>
    <t>airedale road 11 (1001)</t>
  </si>
  <si>
    <t>balme street 11 (1006)</t>
  </si>
  <si>
    <t>barnoldswick 11 (1014)</t>
  </si>
  <si>
    <t>bingley 11 (1018)</t>
  </si>
  <si>
    <t>bolton road 11 (1026)</t>
  </si>
  <si>
    <t>br bingley 25 (1029)</t>
  </si>
  <si>
    <t>bramhope 11 (1034)</t>
  </si>
  <si>
    <t>chelker reservoir 11 (1038)</t>
  </si>
  <si>
    <t>chevin end 11 (1040)</t>
  </si>
  <si>
    <t>cracoe 11 (1045)</t>
  </si>
  <si>
    <t>crosshills 11 (1049)</t>
  </si>
  <si>
    <t>crown street 11 (1053)</t>
  </si>
  <si>
    <t>denholme 11 (1057)</t>
  </si>
  <si>
    <t>four lane ends 11 (1060)</t>
  </si>
  <si>
    <t>furness avenue 11 (1063)</t>
  </si>
  <si>
    <t>gaisby lane 11 (1066)</t>
  </si>
  <si>
    <t>gibraltar road 11 (1070)</t>
  </si>
  <si>
    <t>hallam street 11 (1077)</t>
  </si>
  <si>
    <t>harden lane 11 (1081)</t>
  </si>
  <si>
    <t>haworth 1 11 (1083)</t>
  </si>
  <si>
    <t>haworth 2 11 (1084)</t>
  </si>
  <si>
    <t>idle 11 (1092)</t>
  </si>
  <si>
    <t>ilkley 11 (1095)</t>
  </si>
  <si>
    <t>ings lane 11 (1098)</t>
  </si>
  <si>
    <t>keighley 11 (1100)</t>
  </si>
  <si>
    <t>killinghall road 11 (1102)</t>
  </si>
  <si>
    <t>kirk drive 11 (1104)</t>
  </si>
  <si>
    <t>legrams mill lane 11 (1107)</t>
  </si>
  <si>
    <t>manchester road 11 (1110)</t>
  </si>
  <si>
    <t>moorside road 11 (1115)</t>
  </si>
  <si>
    <t>mount street 11 (1118)</t>
  </si>
  <si>
    <t>nab wood 11 (1121)</t>
  </si>
  <si>
    <t>north avenue 11 (1124)</t>
  </si>
  <si>
    <t>pool 11 (1127)</t>
  </si>
  <si>
    <t>queensbury 11 (1130)</t>
  </si>
  <si>
    <t>rawson road 11 (1133)</t>
  </si>
  <si>
    <t>saint street 11 (1136)</t>
  </si>
  <si>
    <t>salterforth 11 (1139)</t>
  </si>
  <si>
    <t>shipley 11 (1143)</t>
  </si>
  <si>
    <t>skipton 11 (1149)</t>
  </si>
  <si>
    <t>south street 11 (1152)</t>
  </si>
  <si>
    <t>thornton 11 (1158)</t>
  </si>
  <si>
    <t>toller lane 11 (1161)</t>
  </si>
  <si>
    <t>Beverley lane</t>
  </si>
  <si>
    <t>Creyke Beck</t>
  </si>
  <si>
    <t>Burn Park Cottages Battery</t>
  </si>
  <si>
    <t>Burn Park Cottages STOR</t>
  </si>
  <si>
    <t>Fraisthorpe</t>
  </si>
  <si>
    <t>Gibson Lane Windfarm</t>
  </si>
  <si>
    <t>Great Field Lane Generation</t>
  </si>
  <si>
    <t>Routh Windfarm</t>
  </si>
  <si>
    <t>Soberhill wf</t>
  </si>
  <si>
    <t>hull energy centre</t>
  </si>
  <si>
    <t>hull power station</t>
  </si>
  <si>
    <t>humberfield landfill ehvc (1099)</t>
  </si>
  <si>
    <t>lissett wind farm (1155)</t>
  </si>
  <si>
    <t>pillswood bess 1</t>
  </si>
  <si>
    <t>pillswood bess 2</t>
  </si>
  <si>
    <t>tansterne biomass</t>
  </si>
  <si>
    <t>withernwick wf dummy</t>
  </si>
  <si>
    <t>Burn Park Cottage</t>
  </si>
  <si>
    <t>alfred gelder street (1001)</t>
  </si>
  <si>
    <t>belthorpe lane (1005)</t>
  </si>
  <si>
    <t>brett street (1020)</t>
  </si>
  <si>
    <t>burton pidsea (1025)</t>
  </si>
  <si>
    <t>butterwick (1028)</t>
  </si>
  <si>
    <t>clarendon street (1030)</t>
  </si>
  <si>
    <t>cornwall street (1035)</t>
  </si>
  <si>
    <t>county road north (1038)</t>
  </si>
  <si>
    <t>driffield (1044)</t>
  </si>
  <si>
    <t>elgar road (1051)</t>
  </si>
  <si>
    <t>endike lane (1054)</t>
  </si>
  <si>
    <t>first avenue (1059)</t>
  </si>
  <si>
    <t>gibson lane (1076)</t>
  </si>
  <si>
    <t>hayton (1080)</t>
  </si>
  <si>
    <t>hessle road 1 (1083)</t>
  </si>
  <si>
    <t>hessle road 2 (1084)</t>
  </si>
  <si>
    <t>holderness (1087)</t>
  </si>
  <si>
    <t>holme upon spalding moor (1091)</t>
  </si>
  <si>
    <t>hunmanby (1100)</t>
  </si>
  <si>
    <t>kirkburn  (1103)</t>
  </si>
  <si>
    <t>marton gate  (1105)</t>
  </si>
  <si>
    <t>national avenue (1109)</t>
  </si>
  <si>
    <t>newport t1 (1112)</t>
  </si>
  <si>
    <t>norwood (1114)</t>
  </si>
  <si>
    <t>plangeo (1117)</t>
  </si>
  <si>
    <t>salthouse road (1121)</t>
  </si>
  <si>
    <t>sandhill lane  (1125)</t>
  </si>
  <si>
    <t>sculcoates (1127)</t>
  </si>
  <si>
    <t>seaton  (1130)</t>
  </si>
  <si>
    <t>skillings lane (1132)</t>
  </si>
  <si>
    <t>southgate (1135)</t>
  </si>
  <si>
    <t>southwood road (1137)</t>
  </si>
  <si>
    <t>spark mill lane (1140)</t>
  </si>
  <si>
    <t>tiverton road (1143)</t>
  </si>
  <si>
    <t>wawne road (1146)</t>
  </si>
  <si>
    <t>west docks (1151)</t>
  </si>
  <si>
    <t>Selby Stor</t>
  </si>
  <si>
    <t>Drax</t>
  </si>
  <si>
    <t>Spaldington WF</t>
  </si>
  <si>
    <t>gascoigne wood (1002)</t>
  </si>
  <si>
    <t>sixpenny wood wf</t>
  </si>
  <si>
    <t>stillingfleet (1015)</t>
  </si>
  <si>
    <t>whitemoor (1019)</t>
  </si>
  <si>
    <t>newport t2 (1025)</t>
  </si>
  <si>
    <t>olympia mills 11 (1004)</t>
  </si>
  <si>
    <t>riccall (1011)</t>
  </si>
  <si>
    <t>selby 11 (1012)</t>
  </si>
  <si>
    <t>thorpe road 11 (1016)</t>
  </si>
  <si>
    <t>thornhill (1099)</t>
  </si>
  <si>
    <t>Elland</t>
  </si>
  <si>
    <t>todmorden wf</t>
  </si>
  <si>
    <t>bailiff bridge (1002)</t>
  </si>
  <si>
    <t>batley (1005)</t>
  </si>
  <si>
    <t>brighouse 11kv (1008)</t>
  </si>
  <si>
    <t>calder wharf (1012)</t>
  </si>
  <si>
    <t>deighton (1015)</t>
  </si>
  <si>
    <t>denby grange (1018)</t>
  </si>
  <si>
    <t>dowker street (1020)</t>
  </si>
  <si>
    <t>elland (1024)</t>
  </si>
  <si>
    <t>grove street (1028)</t>
  </si>
  <si>
    <t>halifax 11kv (1031)</t>
  </si>
  <si>
    <t>hazelhead (1034)</t>
  </si>
  <si>
    <t>hebden bridge (1039)</t>
  </si>
  <si>
    <t>honley (1041)</t>
  </si>
  <si>
    <t>horbury (1045)</t>
  </si>
  <si>
    <t>lowfield (1054)</t>
  </si>
  <si>
    <t>meltham (1057)</t>
  </si>
  <si>
    <t>mill royd street (1060)</t>
  </si>
  <si>
    <t>mirfield (1063)</t>
  </si>
  <si>
    <t>mytholmroyd (1066)</t>
  </si>
  <si>
    <t>oakes road (1070)</t>
  </si>
  <si>
    <t>park road (1073)</t>
  </si>
  <si>
    <t>prospect road (1076)</t>
  </si>
  <si>
    <t>salterhebble (1079)</t>
  </si>
  <si>
    <t>scholes (1082)</t>
  </si>
  <si>
    <t>slaithwaite (1086)</t>
  </si>
  <si>
    <t>snelsins lane (1089)</t>
  </si>
  <si>
    <t>sowerby bridge 11kv (1092)</t>
  </si>
  <si>
    <t>spenborough (1096)</t>
  </si>
  <si>
    <t>swan bank lane 11 (1155)</t>
  </si>
  <si>
    <t>todmorden (1104)</t>
  </si>
  <si>
    <t>Goole 2</t>
  </si>
  <si>
    <t>Ferrybridge A</t>
  </si>
  <si>
    <t>Twin Rivers</t>
  </si>
  <si>
    <t>goolefields wf</t>
  </si>
  <si>
    <t>rusholme wf</t>
  </si>
  <si>
    <t>SGG</t>
  </si>
  <si>
    <t>crowle (1049)</t>
  </si>
  <si>
    <t>drax 11 (1003)</t>
  </si>
  <si>
    <t>eggborough 11 (1005)</t>
  </si>
  <si>
    <t>ferrybridge 11 (1010)</t>
  </si>
  <si>
    <t>goole 11 (1015)</t>
  </si>
  <si>
    <t>grimethorpe 11 (1017)</t>
  </si>
  <si>
    <t>guardian glass 11 (1018)</t>
  </si>
  <si>
    <t>guardian glass 66 (1019)</t>
  </si>
  <si>
    <t>hemsworth 11 (1020)</t>
  </si>
  <si>
    <t>ledston 11 (1023)</t>
  </si>
  <si>
    <t>monckton 11 (1027)</t>
  </si>
  <si>
    <t>rawcliffe 11 (1028)</t>
  </si>
  <si>
    <t>south elmsall 11 (1013)</t>
  </si>
  <si>
    <t>south kirkby 11 (1031)</t>
  </si>
  <si>
    <t>FMF2</t>
  </si>
  <si>
    <t>Ferrybridge B</t>
  </si>
  <si>
    <t>Hook Moor</t>
  </si>
  <si>
    <t>beal 11 (2010)</t>
  </si>
  <si>
    <t>ferrybridge multifuel</t>
  </si>
  <si>
    <t>wellbeck generation</t>
  </si>
  <si>
    <t>wheldale generation (2102)</t>
  </si>
  <si>
    <t>agfa 33 (2001)</t>
  </si>
  <si>
    <t>audby lane 11 (2002)</t>
  </si>
  <si>
    <t>barwick 11 (2007)</t>
  </si>
  <si>
    <t>carr lane 11 (2019)</t>
  </si>
  <si>
    <t>commonside lane 11 (2023)</t>
  </si>
  <si>
    <t>dunkeswick 11 (2028)</t>
  </si>
  <si>
    <t>fenton lane 11 (2033)</t>
  </si>
  <si>
    <t>hambleton junction</t>
  </si>
  <si>
    <t>leeds road collingham 11 (2051)</t>
  </si>
  <si>
    <t>ninelands lane 11 (2053)</t>
  </si>
  <si>
    <t>normanton 11 (2056)</t>
  </si>
  <si>
    <t>oakwood lane 11 (2059)</t>
  </si>
  <si>
    <t>pollington 11 (2085)</t>
  </si>
  <si>
    <t>premier way north 1</t>
  </si>
  <si>
    <t>premier way north 2</t>
  </si>
  <si>
    <t>prince of wales 11 (2063)</t>
  </si>
  <si>
    <t>roman avenue 11 (2066)</t>
  </si>
  <si>
    <t>seacroft 11 (2070)</t>
  </si>
  <si>
    <t>sharlston 11 (2073)</t>
  </si>
  <si>
    <t>sherburn 11 (2076)</t>
  </si>
  <si>
    <t>sledmere garth 11 (2079)</t>
  </si>
  <si>
    <t>smith street 11 (2082)</t>
  </si>
  <si>
    <t>tadcaster 11 (2089)</t>
  </si>
  <si>
    <t>warren lane 11</t>
  </si>
  <si>
    <t>weeland road 11 (2095)</t>
  </si>
  <si>
    <t>wellington street 11 (2098)</t>
  </si>
  <si>
    <t>Kings Road_Phase 1</t>
  </si>
  <si>
    <t>Grimsby West</t>
  </si>
  <si>
    <t>PortImm-Gas</t>
  </si>
  <si>
    <t>Queens Road_Phase 2</t>
  </si>
  <si>
    <t>bishopsthorpe33</t>
  </si>
  <si>
    <t>immland33 (2071)</t>
  </si>
  <si>
    <t>lind33</t>
  </si>
  <si>
    <t>low farm bradley</t>
  </si>
  <si>
    <t>tiox33 (2060)</t>
  </si>
  <si>
    <t>bart11 (2001)</t>
  </si>
  <si>
    <t>btp11b (2003)</t>
  </si>
  <si>
    <t>clot11 (2006)</t>
  </si>
  <si>
    <t>conv11 (2008)</t>
  </si>
  <si>
    <t>cony11 (2011)</t>
  </si>
  <si>
    <t>doug11 (2014)</t>
  </si>
  <si>
    <t>east11 (2017)</t>
  </si>
  <si>
    <t>grimd6 (2024)</t>
  </si>
  <si>
    <t>grtc11 (2021)</t>
  </si>
  <si>
    <t>humb11 (2030)</t>
  </si>
  <si>
    <t>lind33 (2041)</t>
  </si>
  <si>
    <t>mars11 (2043)</t>
  </si>
  <si>
    <t>mil33 (2047)</t>
  </si>
  <si>
    <t>quer11 (2054)</t>
  </si>
  <si>
    <t>scar11 (2057)</t>
  </si>
  <si>
    <t>wesc11 (2062)</t>
  </si>
  <si>
    <t>yarb11 (2066)</t>
  </si>
  <si>
    <t>baslow road (1001)</t>
  </si>
  <si>
    <t>Jordonthorpe</t>
  </si>
  <si>
    <t>callywhite lane 11 (1017)</t>
  </si>
  <si>
    <t>dronfield (1004)</t>
  </si>
  <si>
    <t>greenhill (1007)</t>
  </si>
  <si>
    <t>millhouses (1010)</t>
  </si>
  <si>
    <t>woodseats (1013)</t>
  </si>
  <si>
    <t>Brigg biomass</t>
  </si>
  <si>
    <t>Keadby</t>
  </si>
  <si>
    <t>Gayton</t>
  </si>
  <si>
    <t>Laceby Solar</t>
  </si>
  <si>
    <t>Ravensthorpe</t>
  </si>
  <si>
    <t>Scun STOR</t>
  </si>
  <si>
    <t>bagmoor wind farm (3129)</t>
  </si>
  <si>
    <t>fen farm wind farm (3127)</t>
  </si>
  <si>
    <t>fibrogen (3038)</t>
  </si>
  <si>
    <t>grange wf</t>
  </si>
  <si>
    <t>roxby (3084)</t>
  </si>
  <si>
    <t>scawby brook</t>
  </si>
  <si>
    <t>scawby brook_148</t>
  </si>
  <si>
    <t>sweeting thorns pv</t>
  </si>
  <si>
    <t>belmont covert (3002)</t>
  </si>
  <si>
    <t>billet lane (3004)</t>
  </si>
  <si>
    <t>binbrook (3007)</t>
  </si>
  <si>
    <t>boc scunthorpe (3014)</t>
  </si>
  <si>
    <t>bottesford (3015)</t>
  </si>
  <si>
    <t>bridges road (3018)</t>
  </si>
  <si>
    <t>broughton (3022)</t>
  </si>
  <si>
    <t>caistor (3029)</t>
  </si>
  <si>
    <t>corringham road (3034)</t>
  </si>
  <si>
    <t>epworth (3035)</t>
  </si>
  <si>
    <t>firth brown (3039)</t>
  </si>
  <si>
    <t>flixborough (3042)</t>
  </si>
  <si>
    <t>foxhills (3046)</t>
  </si>
  <si>
    <t>grainthorpe (3049)</t>
  </si>
  <si>
    <t>harpswell (3051)</t>
  </si>
  <si>
    <t>haxey (3053)</t>
  </si>
  <si>
    <t>hibaldstow (3055)</t>
  </si>
  <si>
    <t>keddington road (3060)</t>
  </si>
  <si>
    <t>lea road (3067)</t>
  </si>
  <si>
    <t>louth (3070)</t>
  </si>
  <si>
    <t>normanby (3074)</t>
  </si>
  <si>
    <t>north thoresby (3076)</t>
  </si>
  <si>
    <t>pasture road south (3080)</t>
  </si>
  <si>
    <t>scawby brook (3089)</t>
  </si>
  <si>
    <t>south ferriby (3098)</t>
  </si>
  <si>
    <t>south reston (3101)</t>
  </si>
  <si>
    <t>station road (3104)</t>
  </si>
  <si>
    <t>stow (3107)</t>
  </si>
  <si>
    <t>walesby (3109)</t>
  </si>
  <si>
    <t>wrawby (3114)</t>
  </si>
  <si>
    <t>keadby wf</t>
  </si>
  <si>
    <t>UoL</t>
  </si>
  <si>
    <t>Kirkstall</t>
  </si>
  <si>
    <t>abbey road (1001)</t>
  </si>
  <si>
    <t>beeston royds (1006)</t>
  </si>
  <si>
    <t>beeston royds t6/7 (1014)</t>
  </si>
  <si>
    <t>br kirkstall (1016)</t>
  </si>
  <si>
    <t>bramley (1017)</t>
  </si>
  <si>
    <t>burley street (1020)</t>
  </si>
  <si>
    <t>clarendon road (1023)</t>
  </si>
  <si>
    <t>farnley crescent (1026)</t>
  </si>
  <si>
    <t>fir tree lane (1029)</t>
  </si>
  <si>
    <t>gildersome bdfd road (1038)</t>
  </si>
  <si>
    <t>hedley chase (1041)</t>
  </si>
  <si>
    <t>iveson house (1044)</t>
  </si>
  <si>
    <t>middleton town street (1053)</t>
  </si>
  <si>
    <t>morley (1056)</t>
  </si>
  <si>
    <t>sulzers t1 (1063)</t>
  </si>
  <si>
    <t>tingley (1066)</t>
  </si>
  <si>
    <t>upper basinghall street (1071)</t>
  </si>
  <si>
    <t>west park (1075)</t>
  </si>
  <si>
    <t>whingate (1077)</t>
  </si>
  <si>
    <t>whitehall road 11kV (1080)</t>
  </si>
  <si>
    <t>blue boy street (2001)</t>
  </si>
  <si>
    <t>Neepsend</t>
  </si>
  <si>
    <t>claywheels lane (2004)</t>
  </si>
  <si>
    <t>crookesmoor road (2007)</t>
  </si>
  <si>
    <t>loxley road (2011)</t>
  </si>
  <si>
    <t>penistone road (2013)</t>
  </si>
  <si>
    <t>rawson spring road (2016)</t>
  </si>
  <si>
    <t>stannington road (2019)</t>
  </si>
  <si>
    <t>gleadless valley (3001)</t>
  </si>
  <si>
    <t>Norton Lees</t>
  </si>
  <si>
    <t>marmion road (3004)</t>
  </si>
  <si>
    <t>norfolk park (3007)</t>
  </si>
  <si>
    <t>saxon road (3011)</t>
  </si>
  <si>
    <t>snaithing park road (3014)</t>
  </si>
  <si>
    <t>Pitsmoor A forgemasters (4008)</t>
  </si>
  <si>
    <t>Pitsmoor</t>
  </si>
  <si>
    <t>barnsley road (4001)</t>
  </si>
  <si>
    <t>bellhouse road (4004)</t>
  </si>
  <si>
    <t>firth brown (4007)</t>
  </si>
  <si>
    <t>newhall road (4009)</t>
  </si>
  <si>
    <t>stanley street (4013)</t>
  </si>
  <si>
    <t>stevenson road (4016)</t>
  </si>
  <si>
    <t>Northern Gateway Biomass</t>
  </si>
  <si>
    <t>Saltend</t>
  </si>
  <si>
    <t>Staithes Road Gas Facility</t>
  </si>
  <si>
    <t>ellifoot lane (2005)</t>
  </si>
  <si>
    <t>ottringham road (2021)</t>
  </si>
  <si>
    <t>out newton windfarm (2024)</t>
  </si>
  <si>
    <t>roos wf dummy</t>
  </si>
  <si>
    <t>King George Dock 11kV</t>
  </si>
  <si>
    <t>aldbrough gas caverns (2001)</t>
  </si>
  <si>
    <t>easington (2002)</t>
  </si>
  <si>
    <t>hedon road (2011)</t>
  </si>
  <si>
    <t>hull east (2014)</t>
  </si>
  <si>
    <t>patrington road (2025)</t>
  </si>
  <si>
    <t>westcott street (2030)</t>
  </si>
  <si>
    <t>withernsea (2033)</t>
  </si>
  <si>
    <t>yw hull road (2037)</t>
  </si>
  <si>
    <t>arundel street (5001)</t>
  </si>
  <si>
    <t>Sheffield City</t>
  </si>
  <si>
    <t>brinsworth strip mill</t>
  </si>
  <si>
    <t>ellin street (5004)</t>
  </si>
  <si>
    <t>fullerton road (6001)</t>
  </si>
  <si>
    <t>mansfield road (5009)</t>
  </si>
  <si>
    <t>park hill (5012)</t>
  </si>
  <si>
    <t>silver street (5016)</t>
  </si>
  <si>
    <t>victoria street (5019)</t>
  </si>
  <si>
    <t>Newmarket Approach Generation</t>
  </si>
  <si>
    <t>Skelton Grange</t>
  </si>
  <si>
    <t>emerald street (1038)</t>
  </si>
  <si>
    <t>zeneca (1177)</t>
  </si>
  <si>
    <t>allerton hill t1 11kv (1002)</t>
  </si>
  <si>
    <t>allerton hill t2 11kv (1004)</t>
  </si>
  <si>
    <t>alverthorpe road (1005)</t>
  </si>
  <si>
    <t>armouries drive (1008)</t>
  </si>
  <si>
    <t>birkby (1011)</t>
  </si>
  <si>
    <t>brookfield street (1014)</t>
  </si>
  <si>
    <t>burmantofts (1017)</t>
  </si>
  <si>
    <t>burnleyville (1020)</t>
  </si>
  <si>
    <t>buslingthorpe green (1023)</t>
  </si>
  <si>
    <t>carlton hill (1026)</t>
  </si>
  <si>
    <t>clarence road (1029)</t>
  </si>
  <si>
    <t>dalton (1032)</t>
  </si>
  <si>
    <t>dudley hill (1035)</t>
  </si>
  <si>
    <t>folly hall (1040)</t>
  </si>
  <si>
    <t>hillcrest (1055)</t>
  </si>
  <si>
    <t>holbeck (1058)</t>
  </si>
  <si>
    <t>kenmore road (1061)</t>
  </si>
  <si>
    <t>knostrop  (1065)</t>
  </si>
  <si>
    <t>leasowe road (1068)</t>
  </si>
  <si>
    <t>leylands road (1079)</t>
  </si>
  <si>
    <t>liversedge (1082)</t>
  </si>
  <si>
    <t>low moor  (1085)</t>
  </si>
  <si>
    <t>milton place (1094)</t>
  </si>
  <si>
    <t>moor road (1097)</t>
  </si>
  <si>
    <t>nab lane</t>
  </si>
  <si>
    <t>odsal (1100)</t>
  </si>
  <si>
    <t>outwood (1103)</t>
  </si>
  <si>
    <t>pontefract lane t1/2 (1107)</t>
  </si>
  <si>
    <t>pontefract lane t3 (1109)</t>
  </si>
  <si>
    <t>rawdon (1111)</t>
  </si>
  <si>
    <t>rodley lane (1117)</t>
  </si>
  <si>
    <t>royds lane (1124)</t>
  </si>
  <si>
    <t>selby road (1130)</t>
  </si>
  <si>
    <t>springmill street (1137)</t>
  </si>
  <si>
    <t>st andrews road (1138)</t>
  </si>
  <si>
    <t>station lane 25kv (1139)</t>
  </si>
  <si>
    <t>stourton (1145)</t>
  </si>
  <si>
    <t>stourton 132/11kv (1147)</t>
  </si>
  <si>
    <t>sweet street</t>
  </si>
  <si>
    <t>swinnow moor (1150)</t>
  </si>
  <si>
    <t>thornbury (1153)</t>
  </si>
  <si>
    <t>tong street  (1156)</t>
  </si>
  <si>
    <t>varley street (1159)</t>
  </si>
  <si>
    <t>white lee (1165)</t>
  </si>
  <si>
    <t>whitehall road 2/3</t>
  </si>
  <si>
    <t>wibsey (1168)</t>
  </si>
  <si>
    <t>yew green road (1171)</t>
  </si>
  <si>
    <t>york road (1174)</t>
  </si>
  <si>
    <t>caxton way gas</t>
  </si>
  <si>
    <t>Thurcroft</t>
  </si>
  <si>
    <t>chesterfield road</t>
  </si>
  <si>
    <t>green lane generation</t>
  </si>
  <si>
    <t>harworth (1015)</t>
  </si>
  <si>
    <t>maltby (1020)</t>
  </si>
  <si>
    <t>penny hill wf dummy</t>
  </si>
  <si>
    <t>beighton (1001)</t>
  </si>
  <si>
    <t>costhorpe (1003)</t>
  </si>
  <si>
    <t>dinnington (1005)</t>
  </si>
  <si>
    <t>edlington (1007)</t>
  </si>
  <si>
    <t>hackenthorpe (1013)</t>
  </si>
  <si>
    <t>kiveton park (1018)</t>
  </si>
  <si>
    <t>mexborough 1&amp;2 (1022)</t>
  </si>
  <si>
    <t>mexborough 3 (1023)</t>
  </si>
  <si>
    <t>new orchard lane (1025)</t>
  </si>
  <si>
    <t>silverwood (1028)</t>
  </si>
  <si>
    <t>tickhill road (1031)</t>
  </si>
  <si>
    <t>BCB_10MW</t>
  </si>
  <si>
    <t>West Melton</t>
  </si>
  <si>
    <t>BCB_20MW</t>
  </si>
  <si>
    <t>Greenpark Energy Askern (1006)</t>
  </si>
  <si>
    <t>Greenpark Energy Brodsworth (1121)</t>
  </si>
  <si>
    <t>UK power reserve</t>
  </si>
  <si>
    <t>bcb vpower</t>
  </si>
  <si>
    <t>bernard road (1030)</t>
  </si>
  <si>
    <t>blackburn meadows biomass</t>
  </si>
  <si>
    <t>hampole wf</t>
  </si>
  <si>
    <t>hunningley bess</t>
  </si>
  <si>
    <t>oaks lane bess</t>
  </si>
  <si>
    <t>trumfleet (1181)</t>
  </si>
  <si>
    <t>tween bridge wf</t>
  </si>
  <si>
    <t>water vole way generation</t>
  </si>
  <si>
    <t>Kilnhurst (1148)</t>
  </si>
  <si>
    <t>aldham (1001)</t>
  </si>
  <si>
    <t>armthorpe (1003)</t>
  </si>
  <si>
    <t>askern (1005)</t>
  </si>
  <si>
    <t>austerfield (1011)</t>
  </si>
  <si>
    <t>balby  (1013)</t>
  </si>
  <si>
    <t>barnburgh (1015)</t>
  </si>
  <si>
    <t>barnsley (1017)</t>
  </si>
  <si>
    <t>barugh (1020)</t>
  </si>
  <si>
    <t>belmont avenue (1024)</t>
  </si>
  <si>
    <t>bentley (1027)</t>
  </si>
  <si>
    <t>blackburn meadows (1031)</t>
  </si>
  <si>
    <t>boc brinsworth (1038)</t>
  </si>
  <si>
    <t>brodsworth (1041)</t>
  </si>
  <si>
    <t>bsc shepcote lane (1043)</t>
  </si>
  <si>
    <t>burton road (1046)</t>
  </si>
  <si>
    <t>darnall (1052)</t>
  </si>
  <si>
    <t>dearne road (1055)</t>
  </si>
  <si>
    <t>denby dale road (1057)</t>
  </si>
  <si>
    <t>doncaster central 25kv (1063)</t>
  </si>
  <si>
    <t>durkar low lane (1067)</t>
  </si>
  <si>
    <t>ecclesfield (1070)</t>
  </si>
  <si>
    <t>elmhirst lane 1  (1072)</t>
  </si>
  <si>
    <t>elmhirst lane 2 (1073)</t>
  </si>
  <si>
    <t>elsecar (1076)</t>
  </si>
  <si>
    <t>fish dam lane (1078)</t>
  </si>
  <si>
    <t>greyfriars road (1092)</t>
  </si>
  <si>
    <t>greyfriars road t3&amp;t4 11 (1213)</t>
  </si>
  <si>
    <t>hickleton (1095)</t>
  </si>
  <si>
    <t>hope (1097)</t>
  </si>
  <si>
    <t>hope cement (1098)</t>
  </si>
  <si>
    <t>houghton main (1101)</t>
  </si>
  <si>
    <t>ici fibres (1113)</t>
  </si>
  <si>
    <t>jarratt street (1115)</t>
  </si>
  <si>
    <t>kirk sandall  (1119)</t>
  </si>
  <si>
    <t>markham gates (1123)</t>
  </si>
  <si>
    <t>network rail mallard way</t>
  </si>
  <si>
    <t>orgreave (1125)</t>
  </si>
  <si>
    <t>park street (1128)</t>
  </si>
  <si>
    <t>penistone  (1132)</t>
  </si>
  <si>
    <t>rawmarsh road 1_2 (1135)</t>
  </si>
  <si>
    <t>rawmarsh road 3_4 (1136)</t>
  </si>
  <si>
    <t>revill lane (1143)</t>
  </si>
  <si>
    <t>rockware (1146)</t>
  </si>
  <si>
    <t>scissett (1150)</t>
  </si>
  <si>
    <t>shirland lane (1153)</t>
  </si>
  <si>
    <t>smithy green (1156)</t>
  </si>
  <si>
    <t>stainforth (1158)</t>
  </si>
  <si>
    <t>stairfoot (1161)</t>
  </si>
  <si>
    <t>stoke street (1166)</t>
  </si>
  <si>
    <t>tankersley park (1169)</t>
  </si>
  <si>
    <t>templeborough (1171)</t>
  </si>
  <si>
    <t>thorne (1174)</t>
  </si>
  <si>
    <t>tinsley wire (1178)</t>
  </si>
  <si>
    <t>ues stocksbridge fume (1184)</t>
  </si>
  <si>
    <t>wakefield monckton road 33 (1187)</t>
  </si>
  <si>
    <t>wath upon dearne</t>
  </si>
  <si>
    <t>west end lane (1192)</t>
  </si>
  <si>
    <t>west moor park (1196)</t>
  </si>
  <si>
    <t>wheatacre road (1198)</t>
  </si>
  <si>
    <t>wheatley park (1200)</t>
  </si>
  <si>
    <t>woodcock street (1202)</t>
  </si>
  <si>
    <t>woolley (1205)</t>
  </si>
  <si>
    <t>worsborough (1207)</t>
  </si>
  <si>
    <t>york street (1210)</t>
  </si>
  <si>
    <t>Templeborough Biomass</t>
  </si>
  <si>
    <t>Wincobank</t>
  </si>
  <si>
    <t>new droppingwell</t>
  </si>
  <si>
    <t>shepcote tinsley (7005)</t>
  </si>
  <si>
    <t>tinsley park road (7008)</t>
  </si>
  <si>
    <t>waverley (7011)</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</si>
  <si>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</si>
  <si>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</si>
  <si>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</si>
  <si>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</si>
  <si>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</si>
  <si>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</si>
  <si>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</si>
  <si>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</si>
  <si>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</si>
  <si>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</si>
  <si>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</si>
  <si>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</si>
  <si>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</si>
  <si>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</si>
  <si>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</si>
  <si>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</si>
  <si>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</si>
  <si>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</si>
  <si>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</si>
  <si>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</si>
  <si>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</si>
  <si>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</si>
  <si>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</si>
  <si>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</si>
  <si>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</si>
  <si>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</si>
  <si>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</si>
  <si>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</si>
  <si>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</si>
  <si>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</si>
  <si>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</si>
  <si>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</si>
  <si>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</si>
  <si>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</si>
  <si>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</si>
  <si>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</si>
  <si>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</si>
  <si>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</si>
  <si>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</si>
  <si>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</si>
  <si>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</si>
  <si>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</si>
  <si>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</si>
  <si>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</si>
  <si>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</si>
  <si>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</si>
  <si>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</si>
  <si>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</si>
  <si>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</si>
  <si>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</si>
  <si>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</si>
  <si>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</si>
  <si>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</si>
  <si>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</si>
  <si>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</si>
  <si>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</si>
  <si>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</si>
  <si>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</si>
  <si>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</si>
  <si>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</si>
  <si>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</si>
  <si>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</si>
  <si>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</si>
  <si>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</si>
  <si>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</si>
  <si>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</si>
  <si>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</si>
  <si>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</si>
  <si>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</si>
  <si>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</si>
  <si>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</si>
  <si>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</si>
  <si>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</si>
  <si>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</si>
  <si>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</si>
  <si>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</si>
  <si>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</si>
  <si>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</si>
  <si>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</si>
  <si>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</si>
  <si>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</si>
  <si>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</si>
  <si>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</si>
  <si>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</si>
  <si>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</si>
  <si>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</si>
  <si>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</si>
  <si>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</si>
  <si>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</si>
  <si>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</si>
  <si>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</si>
  <si>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</si>
  <si>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</si>
  <si>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</si>
  <si>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</si>
  <si>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</si>
  <si>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</si>
  <si>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</si>
  <si>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</si>
  <si>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</si>
  <si>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</si>
  <si>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</si>
  <si>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</si>
  <si>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</si>
  <si>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</si>
  <si>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</si>
  <si>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</si>
  <si>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</si>
  <si>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</si>
  <si>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</si>
  <si>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</si>
  <si>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</si>
  <si>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</si>
  <si>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</si>
  <si>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</si>
  <si>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</si>
  <si>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</si>
  <si>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</si>
  <si>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</si>
  <si>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</si>
  <si>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</si>
  <si>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</si>
  <si>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</si>
  <si>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</si>
  <si>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</si>
  <si>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</si>
  <si>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</si>
  <si>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</si>
  <si>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</si>
  <si>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</si>
  <si>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</si>
  <si>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</si>
  <si>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</si>
  <si>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</si>
  <si>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</si>
  <si>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</si>
  <si>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</si>
  <si>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</si>
  <si>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</si>
  <si>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</si>
  <si>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</si>
  <si>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</si>
  <si>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</si>
  <si>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</si>
  <si>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</si>
  <si>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</si>
  <si>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</si>
  <si>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</si>
  <si>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</si>
  <si>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</si>
  <si>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</si>
  <si>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</si>
  <si>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</si>
  <si>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</si>
  <si>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</si>
  <si>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</si>
  <si>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</si>
  <si>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</si>
  <si>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</si>
  <si>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</si>
  <si>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</si>
  <si>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</si>
  <si>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</si>
  <si>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</si>
  <si>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</si>
  <si>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</si>
  <si>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</si>
  <si>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</si>
  <si>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</si>
  <si>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</si>
  <si>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</si>
  <si>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</si>
  <si>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</si>
  <si>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</si>
  <si>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</si>
  <si>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</si>
  <si>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</si>
  <si>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</si>
  <si>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</si>
  <si>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</si>
  <si>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</si>
  <si>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</si>
  <si>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</si>
  <si>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</si>
  <si>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</si>
  <si>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</si>
  <si>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</si>
  <si>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</si>
  <si>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</si>
  <si>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</si>
  <si>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</si>
  <si>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</si>
  <si>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</si>
  <si>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</si>
  <si>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</si>
  <si>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</si>
  <si>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</si>
  <si>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</si>
  <si>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</si>
  <si>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</si>
  <si>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</si>
  <si>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</si>
  <si>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</si>
  <si>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</si>
  <si>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</si>
  <si>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</si>
  <si>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</si>
  <si>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</si>
  <si>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</si>
  <si>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</si>
  <si>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</si>
  <si>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</si>
  <si>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</si>
  <si>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</si>
  <si>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</si>
  <si>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</si>
  <si>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</si>
  <si>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</si>
  <si>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</si>
  <si>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</si>
  <si>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</si>
  <si>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</si>
  <si>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</si>
  <si>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</si>
  <si>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</si>
  <si>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</si>
  <si>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</si>
  <si>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</si>
  <si>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</si>
  <si>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</si>
  <si>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</si>
  <si>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</si>
  <si>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</si>
  <si>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</si>
  <si>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</si>
  <si>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</si>
  <si>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</si>
  <si>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</si>
  <si>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</si>
  <si>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</si>
  <si>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</si>
  <si>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</si>
  <si>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</si>
  <si>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</si>
  <si>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</si>
  <si>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</si>
  <si>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</si>
  <si>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(£/year)</t>
  </si>
  <si>
    <t>Domestic Aggregated</t>
  </si>
  <si>
    <t>Single band</t>
  </si>
  <si>
    <t>-</t>
  </si>
  <si>
    <t>Properties connected at LV, billing with no MIC</t>
  </si>
  <si>
    <t>kWh</t>
  </si>
  <si>
    <t>∞</t>
  </si>
  <si>
    <t>Properties connected at LV, billing with MIC</t>
  </si>
  <si>
    <t>kVA</t>
  </si>
  <si>
    <t>Properties connected at HV</t>
  </si>
  <si>
    <t>EHV Properties</t>
  </si>
  <si>
    <t>* All boundaries are inclusive of the upper threshold and exclusive of the lower threshold i.e. Lower &lt; x ≤ Upper.</t>
  </si>
  <si>
    <t>Boundary thresholds</t>
  </si>
  <si>
    <t>Residual Charge per Fixed Charge (p/day)</t>
  </si>
  <si>
    <t>Non-Domestic Aggregated Band 1</t>
  </si>
  <si>
    <t>0 to 3571</t>
  </si>
  <si>
    <t>Non-Domestic Aggregated Band 2</t>
  </si>
  <si>
    <t>3571 to 12553</t>
  </si>
  <si>
    <t>Non-Domestic Aggregated Band 3</t>
  </si>
  <si>
    <t>12553 to 25279</t>
  </si>
  <si>
    <t>Non-Domestic Aggregated Band 4</t>
  </si>
  <si>
    <t>25279 to ∞</t>
  </si>
  <si>
    <t>0 to 80</t>
  </si>
  <si>
    <t>80 to 150</t>
  </si>
  <si>
    <t>150 to 231</t>
  </si>
  <si>
    <t>231 to ∞</t>
  </si>
  <si>
    <t>0 to 422</t>
  </si>
  <si>
    <t>422 to 1000</t>
  </si>
  <si>
    <t>1000 to 1800</t>
  </si>
  <si>
    <t>1800 to ∞</t>
  </si>
  <si>
    <t>EDCM Band 1</t>
  </si>
  <si>
    <t>0 to 5000</t>
  </si>
  <si>
    <t>EDCM Band 2</t>
  </si>
  <si>
    <t>5000 to 12000</t>
  </si>
  <si>
    <t>EDCM Band 3</t>
  </si>
  <si>
    <t>12000 to 21500</t>
  </si>
  <si>
    <t>EDCM Band 4</t>
  </si>
  <si>
    <t>21500 to ∞</t>
  </si>
  <si>
    <t>Residual Charge per MPAN (£)</t>
  </si>
  <si>
    <t>Residual Charge per MPAN (£) per year</t>
  </si>
  <si>
    <t>Red unit charge
p/kWh</t>
  </si>
  <si>
    <t>Amber unit charge
p/kWh</t>
  </si>
  <si>
    <t>Fixed charge 
p/MPAN/day</t>
  </si>
  <si>
    <t>n/a</t>
  </si>
  <si>
    <t>LV and HV properties and Unmetered Supplies tariff calculator</t>
  </si>
  <si>
    <t>EHV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</si>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</sst>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
    <numFmt numFmtId="181" formatCode="0.00;\(0.00\);"/>
    <numFmt numFmtId="182" formatCode="#,##0_ ;\-#,##0\ "/>
    <numFmt numFmtId="183" formatCode="#,##0.00_ ;\-#,##0.00\ "/>
    <numFmt numFmtId="184" formatCode="&quot;£&quot;#,##0.00"/>
    <numFmt numFmtId="185" formatCode="0;\-0;;@"/>
    <numFmt numFmtId="186" formatCode="0.00;\-0.00;;@"/>
    <numFmt numFmtId="187" formatCode="\ _(???,???,??0.000_);[Red]\ \(???,???,??0.000\);;@"/>
    <numFmt numFmtId="188" formatCode="0.000;\-0.000;;@\,"/>
    <numFmt numFmtId="189" formatCode="0.00;\-0.00;;@\,"/>
    <numFmt numFmtId="190" formatCode="0.000;\(0.000\);"/>
    <numFmt numFmtId="191" formatCode="#,##0_ ;[Red]\-#,##0\ "/>
    <numFmt numFmtId="192" formatCode="#,##0.00_ ;[Red]\-#,##0.00\ "/>
  </numFmts>
  <fonts count="56">
    <font>
      <sz val="10"/>
      <name val="Arial"/>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1"/>
      <color theme="0"/>
      <name val="Calibri"/>
      <family val="2"/>
      <scheme val="minor"/>
    </font>
    <font>
      <b/>
      <sz val="11"/>
      <color theme="1"/>
      <name val="Calibri"/>
      <family val="2"/>
      <scheme val="minor"/>
    </font>
    <font>
      <sz val="11"/>
      <name val="CG Omega"/>
      <family val="2"/>
    </font>
    <font>
      <i/>
      <sz val="11"/>
      <color theme="3" tint="-0.24994659260841701"/>
      <name val="Calibri"/>
      <family val="2"/>
      <scheme val="minor"/>
    </font>
    <font>
      <u/>
      <sz val="11"/>
      <color theme="11"/>
      <name val="Calibri"/>
      <family val="2"/>
      <scheme val="minor"/>
    </font>
    <font>
      <u/>
      <sz val="11"/>
      <color theme="10"/>
      <name val="Calibri"/>
      <family val="2"/>
      <scheme val="minor"/>
    </font>
    <font>
      <u/>
      <sz val="11"/>
      <color theme="5"/>
      <name val="Calibri"/>
      <family val="2"/>
      <scheme val="minor"/>
    </font>
    <font>
      <b/>
      <sz val="11"/>
      <color theme="4"/>
      <name val="Calibri"/>
      <family val="2"/>
      <scheme val="minor"/>
    </font>
    <font>
      <sz val="10"/>
      <color theme="1"/>
      <name val="Verdana"/>
      <family val="2"/>
    </font>
    <font>
      <sz val="11"/>
      <color theme="1"/>
      <name val="Arial"/>
      <family val="2"/>
    </font>
    <font>
      <b/>
      <sz val="11"/>
      <name val="Calibri"/>
      <family val="2"/>
      <scheme val="minor"/>
    </font>
    <font>
      <sz val="10"/>
      <color rgb="FFFF0000"/>
      <name val="Arial"/>
      <family val="2"/>
    </font>
    <font>
      <sz val="10"/>
      <name val="Trebuchet MS"/>
      <family val="2"/>
    </font>
    <font>
      <sz val="10"/>
      <name val="Arial"/>
      <family val="2"/>
    </font>
    <font>
      <b/>
      <sz val="11"/>
      <color theme="3"/>
      <name val="Calibri"/>
      <family val="2"/>
      <scheme val="minor"/>
    </font>
    <font>
      <u/>
      <sz val="10"/>
      <color indexed="12"/>
      <name val="Arial"/>
      <family val="2"/>
    </font>
    <font>
      <sz val="10"/>
      <name val="Calibri"/>
      <family val="2"/>
      <scheme val="minor"/>
    </font>
    <font>
      <sz val="10"/>
      <color indexed="8"/>
      <name val="Calibri"/>
      <family val="2"/>
      <scheme val="minor"/>
    </font>
    <font>
      <sz val="10"/>
      <color theme="1"/>
      <name val="Calibri"/>
      <family val="2"/>
      <scheme val="minor"/>
    </font>
  </fonts>
  <fills count="5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lightUp">
        <fgColor theme="0" tint="-0.499984740745262"/>
        <bgColor rgb="FFFFFFFF"/>
      </patternFill>
    </fill>
    <fill>
      <patternFill patternType="solid">
        <fgColor rgb="FF4B86CD"/>
        <bgColor indexed="64"/>
      </patternFill>
    </fill>
    <fill>
      <patternFill patternType="solid">
        <fgColor rgb="FFFF9999"/>
        <bgColor indexed="64"/>
      </patternFill>
    </fill>
    <fill>
      <patternFill patternType="solid">
        <fgColor rgb="FF275792"/>
        <bgColor indexed="64"/>
      </patternFill>
    </fill>
    <fill>
      <patternFill patternType="solid">
        <fgColor theme="4" tint="0.59996337778862885"/>
        <bgColor indexed="64"/>
      </patternFill>
    </fill>
    <fill>
      <patternFill patternType="solid">
        <fgColor rgb="FFCCFFFF"/>
        <bgColor indexed="64"/>
      </patternFill>
    </fill>
    <fill>
      <patternFill patternType="solid">
        <fgColor rgb="FFC0C0C0"/>
        <bgColor rgb="FF000000"/>
      </patternFill>
    </fill>
    <fill>
      <patternFill patternType="solid">
        <fgColor rgb="FFBFBFBF"/>
        <bgColor rgb="FF000000"/>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theme="0"/>
      </right>
      <top/>
      <bottom style="thin">
        <color theme="0"/>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style="thin">
        <color rgb="FF999999"/>
      </left>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123">
    <xf numFmtId="0" fontId="0" fillId="0" borderId="0"/>
    <xf numFmtId="0" fontId="15" fillId="0" borderId="0" applyNumberFormat="0" applyFill="0" applyBorder="0" applyAlignment="0" applyProtection="0"/>
    <xf numFmtId="0" fontId="16" fillId="5" borderId="6" applyNumberFormat="0" applyAlignment="0" applyProtection="0"/>
    <xf numFmtId="0" fontId="17" fillId="0" borderId="0" applyNumberFormat="0" applyFill="0" applyBorder="0" applyAlignment="0" applyProtection="0">
      <alignment vertical="top"/>
      <protection locked="0"/>
    </xf>
    <xf numFmtId="0" fontId="22" fillId="0" borderId="8" applyNumberFormat="0" applyFill="0" applyAlignment="0" applyProtection="0"/>
    <xf numFmtId="0" fontId="15" fillId="0" borderId="9" applyNumberFormat="0" applyFill="0" applyAlignment="0" applyProtection="0"/>
    <xf numFmtId="0" fontId="10" fillId="0" borderId="0"/>
    <xf numFmtId="43" fontId="10" fillId="0" borderId="0" applyFont="0" applyFill="0" applyBorder="0" applyAlignment="0" applyProtection="0"/>
    <xf numFmtId="0" fontId="27" fillId="24" borderId="0" applyNumberFormat="0" applyBorder="0" applyAlignment="0" applyProtection="0"/>
    <xf numFmtId="0" fontId="7"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7"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8" fillId="0" borderId="0"/>
    <xf numFmtId="0" fontId="6" fillId="6" borderId="0" applyNumberFormat="0" applyBorder="0" applyAlignment="0" applyProtection="0"/>
    <xf numFmtId="0" fontId="6" fillId="27" borderId="0" applyNumberFormat="0" applyBorder="0" applyAlignment="0" applyProtection="0"/>
    <xf numFmtId="0" fontId="5" fillId="0" borderId="0" applyNumberFormat="0" applyFill="0" applyBorder="0" applyAlignment="0" applyProtection="0">
      <alignment horizontal="left"/>
    </xf>
    <xf numFmtId="44"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39" fillId="0" borderId="0"/>
    <xf numFmtId="0" fontId="4" fillId="39" borderId="0" applyNumberFormat="0" applyBorder="0" applyAlignment="0" applyProtection="0"/>
    <xf numFmtId="0" fontId="4" fillId="40" borderId="0" applyNumberFormat="0" applyBorder="0" applyAlignment="0" applyProtection="0"/>
    <xf numFmtId="0" fontId="4" fillId="42"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41"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8" borderId="0" applyNumberFormat="0" applyBorder="0" applyAlignment="0" applyProtection="0"/>
    <xf numFmtId="49" fontId="40" fillId="0" borderId="0" applyFill="0" applyBorder="0" applyAlignment="0" applyProtection="0">
      <alignment vertical="center"/>
    </xf>
    <xf numFmtId="0" fontId="4" fillId="49" borderId="21" applyNumberFormat="0" applyBorder="0" applyAlignment="0" applyProtection="0">
      <alignment vertical="center"/>
    </xf>
    <xf numFmtId="49" fontId="37" fillId="50" borderId="0" applyBorder="0" applyAlignment="0" applyProtection="0">
      <alignment horizontal="left" vertical="center" wrapText="1"/>
    </xf>
    <xf numFmtId="43" fontId="10" fillId="0" borderId="0" applyFont="0" applyFill="0" applyBorder="0" applyAlignment="0" applyProtection="0"/>
    <xf numFmtId="44" fontId="4" fillId="0" borderId="0" applyFont="0" applyFill="0" applyBorder="0" applyAlignment="0" applyProtection="0"/>
    <xf numFmtId="0" fontId="4" fillId="0" borderId="0" applyNumberFormat="0" applyFont="0" applyBorder="0" applyAlignment="0" applyProtection="0"/>
    <xf numFmtId="0" fontId="4" fillId="51" borderId="0" applyNumberFormat="0" applyBorder="0" applyAlignment="0">
      <alignment horizontal="center"/>
      <protection locked="0"/>
    </xf>
    <xf numFmtId="0" fontId="41" fillId="0" borderId="0" applyNumberFormat="0" applyFill="0" applyBorder="0" applyAlignment="0"/>
    <xf numFmtId="0" fontId="42" fillId="0" borderId="0" applyNumberFormat="0" applyFill="0" applyBorder="0" applyAlignment="0"/>
    <xf numFmtId="0" fontId="43" fillId="0" borderId="21" applyNumberFormat="0" applyFill="0" applyBorder="0" applyAlignment="0" applyProtection="0"/>
    <xf numFmtId="2" fontId="44" fillId="0" borderId="0" applyNumberFormat="0" applyFill="0" applyBorder="0" applyAlignment="0" applyProtection="0"/>
    <xf numFmtId="0" fontId="4" fillId="0" borderId="0"/>
    <xf numFmtId="0" fontId="4" fillId="0" borderId="0"/>
    <xf numFmtId="0" fontId="10" fillId="0" borderId="0"/>
    <xf numFmtId="0" fontId="4" fillId="0" borderId="0"/>
    <xf numFmtId="0" fontId="45" fillId="0" borderId="0"/>
    <xf numFmtId="0" fontId="45" fillId="0" borderId="0"/>
    <xf numFmtId="0" fontId="4" fillId="0" borderId="0"/>
    <xf numFmtId="0" fontId="10" fillId="0" borderId="0"/>
    <xf numFmtId="0" fontId="10" fillId="0" borderId="0"/>
    <xf numFmtId="0" fontId="4" fillId="0" borderId="0"/>
    <xf numFmtId="0" fontId="46" fillId="0" borderId="0"/>
    <xf numFmtId="0" fontId="4" fillId="38" borderId="20" applyNumberFormat="0" applyFont="0" applyAlignment="0" applyProtection="0"/>
    <xf numFmtId="0" fontId="4" fillId="38" borderId="20" applyNumberFormat="0" applyFont="0" applyAlignment="0" applyProtection="0"/>
    <xf numFmtId="0" fontId="4" fillId="38" borderId="20" applyNumberFormat="0" applyFont="0" applyAlignment="0" applyProtection="0"/>
    <xf numFmtId="9" fontId="10" fillId="0" borderId="0" applyFont="0" applyFill="0" applyBorder="0" applyAlignment="0" applyProtection="0"/>
    <xf numFmtId="49" fontId="38" fillId="0" borderId="0" applyBorder="0" applyAlignment="0" applyProtection="0"/>
    <xf numFmtId="49" fontId="37" fillId="52" borderId="0" applyBorder="0" applyAlignment="0" applyProtection="0"/>
    <xf numFmtId="49" fontId="47" fillId="53" borderId="0" applyAlignment="0" applyProtection="0">
      <alignment vertical="center"/>
    </xf>
    <xf numFmtId="43" fontId="50" fillId="0" borderId="0" applyFont="0" applyFill="0" applyBorder="0" applyAlignment="0" applyProtection="0"/>
    <xf numFmtId="43" fontId="10" fillId="0" borderId="0" applyFont="0" applyFill="0" applyBorder="0" applyAlignment="0" applyProtection="0"/>
    <xf numFmtId="0" fontId="3" fillId="0" borderId="0"/>
    <xf numFmtId="0" fontId="33" fillId="35" borderId="0" applyNumberFormat="0" applyBorder="0" applyAlignment="0" applyProtection="0"/>
    <xf numFmtId="43"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2" fillId="0" borderId="0"/>
    <xf numFmtId="0" fontId="51" fillId="0" borderId="0" applyNumberFormat="0" applyFill="0" applyBorder="0" applyAlignment="0" applyProtection="0"/>
    <xf numFmtId="0" fontId="2" fillId="0" borderId="0"/>
    <xf numFmtId="44" fontId="10" fillId="0" borderId="0" applyFont="0" applyFill="0" applyBorder="0" applyAlignment="0" applyProtection="0"/>
    <xf numFmtId="0" fontId="2" fillId="0" borderId="0"/>
    <xf numFmtId="9" fontId="10" fillId="0" borderId="0" applyFont="0" applyFill="0" applyBorder="0" applyAlignment="0" applyProtection="0"/>
    <xf numFmtId="0" fontId="2" fillId="0" borderId="0"/>
    <xf numFmtId="43" fontId="10" fillId="0" borderId="0" applyFont="0" applyFill="0" applyBorder="0" applyAlignment="0" applyProtection="0"/>
    <xf numFmtId="0" fontId="2" fillId="0" borderId="0"/>
    <xf numFmtId="44" fontId="10" fillId="0" borderId="0" applyFont="0" applyFill="0" applyBorder="0" applyAlignment="0" applyProtection="0"/>
    <xf numFmtId="44" fontId="10" fillId="0" borderId="0" applyFont="0" applyFill="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2"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41" borderId="0" applyNumberFormat="0" applyBorder="0" applyAlignment="0" applyProtection="0"/>
    <xf numFmtId="0" fontId="2" fillId="43" borderId="0" applyNumberFormat="0" applyBorder="0" applyAlignment="0" applyProtection="0"/>
    <xf numFmtId="0" fontId="2" fillId="46" borderId="0" applyNumberFormat="0" applyBorder="0" applyAlignment="0" applyProtection="0"/>
    <xf numFmtId="0" fontId="2" fillId="48" borderId="0" applyNumberFormat="0" applyBorder="0" applyAlignment="0" applyProtection="0"/>
    <xf numFmtId="43" fontId="10"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0" fontId="2" fillId="38" borderId="20" applyNumberFormat="0" applyFont="0" applyAlignment="0" applyProtection="0"/>
    <xf numFmtId="0" fontId="2" fillId="38" borderId="20" applyNumberFormat="0" applyFont="0" applyAlignment="0" applyProtection="0"/>
    <xf numFmtId="0" fontId="2" fillId="38" borderId="20"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2" fillId="0" borderId="0"/>
    <xf numFmtId="43" fontId="10" fillId="0" borderId="0" applyFont="0" applyFill="0" applyBorder="0" applyAlignment="0" applyProtection="0"/>
    <xf numFmtId="0" fontId="2" fillId="0" borderId="0"/>
    <xf numFmtId="0" fontId="10" fillId="0" borderId="0"/>
    <xf numFmtId="0" fontId="15" fillId="0" borderId="0" applyNumberFormat="0" applyFill="0" applyBorder="0" applyAlignment="0" applyProtection="0"/>
    <xf numFmtId="0" fontId="16" fillId="5" borderId="6" applyNumberFormat="0" applyAlignment="0" applyProtection="0"/>
    <xf numFmtId="0" fontId="17" fillId="0" borderId="0" applyNumberFormat="0" applyFill="0" applyBorder="0" applyAlignment="0" applyProtection="0">
      <alignment vertical="top"/>
      <protection locked="0"/>
    </xf>
    <xf numFmtId="0" fontId="22" fillId="0" borderId="8" applyNumberFormat="0" applyFill="0" applyAlignment="0" applyProtection="0"/>
    <xf numFmtId="0" fontId="15" fillId="0" borderId="9" applyNumberFormat="0" applyFill="0" applyAlignment="0" applyProtection="0"/>
    <xf numFmtId="43" fontId="10" fillId="0" borderId="0" applyFont="0" applyFill="0" applyBorder="0" applyAlignment="0" applyProtection="0"/>
    <xf numFmtId="0" fontId="6" fillId="0" borderId="0"/>
    <xf numFmtId="0" fontId="10" fillId="0" borderId="0"/>
    <xf numFmtId="0" fontId="52"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cellStyleXfs>
  <cellXfs count="469">
    <xf numFmtId="0" fontId="0" fillId="0" borderId="0" xfId="0"/>
    <xf numFmtId="0" fontId="10"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2" fillId="2" borderId="0" xfId="0" applyFont="1" applyFill="1" applyAlignment="1">
      <alignment vertical="center"/>
    </xf>
    <xf numFmtId="0" fontId="0" fillId="0" borderId="1" xfId="0" applyBorder="1" applyAlignment="1">
      <alignment vertical="center"/>
    </xf>
    <xf numFmtId="0" fontId="10" fillId="0" borderId="0" xfId="0" applyFont="1" applyAlignment="1">
      <alignment wrapText="1"/>
    </xf>
    <xf numFmtId="0" fontId="11" fillId="0" borderId="0" xfId="0" applyFont="1" applyAlignment="1">
      <alignment vertical="top" wrapText="1"/>
    </xf>
    <xf numFmtId="0" fontId="10" fillId="0" borderId="1" xfId="0" quotePrefix="1" applyFont="1" applyBorder="1" applyAlignment="1">
      <alignment horizontal="left" vertical="top" wrapText="1"/>
    </xf>
    <xf numFmtId="0" fontId="11"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10" fillId="2" borderId="0" xfId="0" applyFont="1" applyFill="1" applyAlignment="1">
      <alignment vertical="center"/>
    </xf>
    <xf numFmtId="0" fontId="0" fillId="0" borderId="0" xfId="0" applyProtection="1">
      <protection locked="0"/>
    </xf>
    <xf numFmtId="169" fontId="10"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1" fillId="7" borderId="1" xfId="0" quotePrefix="1" applyFont="1" applyFill="1" applyBorder="1" applyAlignment="1">
      <alignment horizontal="center" vertical="center" wrapText="1"/>
    </xf>
    <xf numFmtId="49" fontId="19" fillId="5" borderId="6"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1"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1" fillId="16" borderId="1" xfId="0" quotePrefix="1" applyFont="1" applyFill="1" applyBorder="1" applyAlignment="1">
      <alignment horizontal="center" vertical="center" wrapText="1"/>
    </xf>
    <xf numFmtId="49" fontId="10"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10" fillId="9" borderId="1" xfId="0" quotePrefix="1" applyNumberFormat="1" applyFont="1" applyFill="1" applyBorder="1" applyAlignment="1" applyProtection="1">
      <alignment horizontal="left" vertical="center" wrapText="1"/>
      <protection locked="0"/>
    </xf>
    <xf numFmtId="49" fontId="10"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7" fillId="2" borderId="0" xfId="3" applyFill="1" applyAlignment="1" applyProtection="1">
      <alignment vertical="center"/>
    </xf>
    <xf numFmtId="0" fontId="10" fillId="2" borderId="7" xfId="6" quotePrefix="1" applyFill="1" applyBorder="1" applyAlignment="1">
      <alignment vertical="center" wrapText="1"/>
    </xf>
    <xf numFmtId="0" fontId="10" fillId="2" borderId="0" xfId="6" applyFill="1" applyAlignment="1">
      <alignment vertical="center"/>
    </xf>
    <xf numFmtId="0" fontId="12" fillId="2" borderId="0" xfId="6" applyFont="1" applyFill="1" applyAlignment="1">
      <alignment vertical="center"/>
    </xf>
    <xf numFmtId="0" fontId="11" fillId="7" borderId="1" xfId="6" quotePrefix="1" applyFont="1" applyFill="1" applyBorder="1" applyAlignment="1">
      <alignment horizontal="center" vertical="center" wrapText="1"/>
    </xf>
    <xf numFmtId="0" fontId="11"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1" fillId="7" borderId="1" xfId="6" applyNumberFormat="1" applyFont="1" applyFill="1" applyBorder="1" applyAlignment="1">
      <alignment horizontal="center" vertical="center" wrapText="1"/>
    </xf>
    <xf numFmtId="1" fontId="10" fillId="9" borderId="1" xfId="6" applyNumberFormat="1" applyFill="1" applyBorder="1" applyAlignment="1" applyProtection="1">
      <alignment horizontal="left" vertical="center" wrapText="1"/>
      <protection locked="0"/>
    </xf>
    <xf numFmtId="0" fontId="10" fillId="2" borderId="0" xfId="6" applyFill="1" applyAlignment="1">
      <alignment horizontal="center" vertical="center"/>
    </xf>
    <xf numFmtId="166" fontId="10" fillId="2" borderId="0" xfId="6" applyNumberFormat="1" applyFill="1" applyAlignment="1">
      <alignment horizontal="center" vertical="center"/>
    </xf>
    <xf numFmtId="0" fontId="10" fillId="2" borderId="0" xfId="6" applyFill="1"/>
    <xf numFmtId="172" fontId="8" fillId="12" borderId="1" xfId="6" applyNumberFormat="1" applyFont="1" applyFill="1" applyBorder="1" applyAlignment="1" applyProtection="1">
      <alignment horizontal="center" vertical="center"/>
      <protection locked="0"/>
    </xf>
    <xf numFmtId="164" fontId="8" fillId="12" borderId="1" xfId="6" applyNumberFormat="1" applyFont="1" applyFill="1" applyBorder="1" applyAlignment="1" applyProtection="1">
      <alignment horizontal="center" vertical="center"/>
      <protection locked="0"/>
    </xf>
    <xf numFmtId="172" fontId="8" fillId="9" borderId="1" xfId="6" applyNumberFormat="1" applyFont="1" applyFill="1" applyBorder="1" applyAlignment="1" applyProtection="1">
      <alignment horizontal="center" vertical="center"/>
      <protection locked="0"/>
    </xf>
    <xf numFmtId="164" fontId="8" fillId="9" borderId="1" xfId="6" applyNumberFormat="1" applyFont="1" applyFill="1" applyBorder="1" applyAlignment="1" applyProtection="1">
      <alignment horizontal="center" vertical="center"/>
      <protection locked="0"/>
    </xf>
    <xf numFmtId="0" fontId="10" fillId="0" borderId="0" xfId="0" applyFont="1" applyProtection="1">
      <protection locked="0"/>
    </xf>
    <xf numFmtId="49" fontId="15" fillId="6" borderId="0" xfId="1" quotePrefix="1" applyNumberFormat="1" applyFill="1" applyAlignment="1" applyProtection="1">
      <alignment horizontal="left" vertical="center" wrapText="1"/>
      <protection locked="0"/>
    </xf>
    <xf numFmtId="49" fontId="15"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5" fillId="6" borderId="0" xfId="1" applyNumberFormat="1" applyFill="1" applyBorder="1" applyAlignment="1" applyProtection="1">
      <alignment vertical="center" wrapText="1"/>
      <protection locked="0"/>
    </xf>
    <xf numFmtId="49" fontId="15" fillId="0" borderId="0" xfId="5" applyNumberFormat="1" applyBorder="1" applyAlignment="1" applyProtection="1">
      <alignment vertical="center"/>
      <protection locked="0"/>
    </xf>
    <xf numFmtId="49" fontId="15"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7" fillId="0" borderId="0" xfId="3" applyAlignment="1" applyProtection="1">
      <alignment horizontal="left" vertical="top"/>
    </xf>
    <xf numFmtId="0" fontId="11" fillId="7" borderId="5"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1" fillId="0" borderId="5" xfId="0" applyFont="1" applyBorder="1" applyAlignment="1">
      <alignment vertical="center" wrapText="1"/>
    </xf>
    <xf numFmtId="0" fontId="28" fillId="21" borderId="1" xfId="0" applyFont="1" applyFill="1" applyBorder="1" applyAlignment="1" applyProtection="1">
      <alignment horizontal="center" vertical="center" wrapText="1"/>
      <protection locked="0"/>
    </xf>
    <xf numFmtId="0" fontId="11" fillId="22" borderId="1" xfId="0" applyFont="1" applyFill="1" applyBorder="1" applyAlignment="1" applyProtection="1">
      <alignment horizontal="center" vertical="center" wrapText="1"/>
      <protection locked="0"/>
    </xf>
    <xf numFmtId="0" fontId="12"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0" xfId="1" applyNumberFormat="1" applyFont="1" applyFill="1" applyBorder="1" applyAlignment="1">
      <alignment vertical="center" wrapText="1"/>
    </xf>
    <xf numFmtId="0" fontId="11" fillId="17" borderId="3" xfId="0" applyFont="1" applyFill="1" applyBorder="1" applyAlignment="1">
      <alignment horizontal="left" vertical="center" wrapText="1"/>
    </xf>
    <xf numFmtId="0" fontId="10" fillId="17" borderId="3" xfId="0" applyFont="1" applyFill="1" applyBorder="1" applyAlignment="1">
      <alignment horizontal="center" vertical="center" wrapText="1"/>
    </xf>
    <xf numFmtId="0" fontId="10" fillId="17" borderId="7" xfId="0" applyFont="1" applyFill="1" applyBorder="1" applyAlignment="1">
      <alignment horizontal="center" vertical="center" wrapText="1"/>
    </xf>
    <xf numFmtId="0" fontId="20" fillId="17" borderId="7" xfId="1" applyNumberFormat="1" applyFont="1" applyFill="1" applyBorder="1" applyAlignment="1">
      <alignment horizontal="center" vertical="center" wrapText="1"/>
    </xf>
    <xf numFmtId="0" fontId="17" fillId="0" borderId="0" xfId="3" applyAlignment="1" applyProtection="1"/>
    <xf numFmtId="0" fontId="17" fillId="2" borderId="0" xfId="3" applyFill="1" applyAlignment="1" applyProtection="1">
      <alignment vertical="center"/>
      <protection hidden="1"/>
    </xf>
    <xf numFmtId="175" fontId="10" fillId="9" borderId="1" xfId="6" applyNumberFormat="1" applyFill="1" applyBorder="1" applyAlignment="1">
      <alignment horizontal="center" vertical="center" wrapText="1"/>
    </xf>
    <xf numFmtId="0" fontId="10" fillId="9" borderId="1" xfId="6" applyFill="1" applyBorder="1" applyAlignment="1">
      <alignment horizontal="left" vertical="center" wrapText="1"/>
    </xf>
    <xf numFmtId="1" fontId="10" fillId="9" borderId="1" xfId="6" applyNumberFormat="1" applyFill="1" applyBorder="1" applyAlignment="1">
      <alignment horizontal="left" vertical="center" wrapText="1"/>
    </xf>
    <xf numFmtId="172" fontId="8" fillId="23" borderId="1" xfId="6" applyNumberFormat="1" applyFont="1" applyFill="1" applyBorder="1" applyAlignment="1">
      <alignment horizontal="center" vertical="center"/>
    </xf>
    <xf numFmtId="43" fontId="8" fillId="23" borderId="1" xfId="7" applyFont="1" applyFill="1" applyBorder="1" applyAlignment="1" applyProtection="1">
      <alignment horizontal="center" vertical="center"/>
    </xf>
    <xf numFmtId="164" fontId="8" fillId="23" borderId="1" xfId="6" applyNumberFormat="1" applyFont="1" applyFill="1" applyBorder="1" applyAlignment="1">
      <alignment horizontal="center" vertical="center"/>
    </xf>
    <xf numFmtId="165" fontId="8" fillId="12" borderId="1" xfId="6" applyNumberFormat="1" applyFont="1" applyFill="1" applyBorder="1" applyAlignment="1">
      <alignment horizontal="center" vertical="center"/>
    </xf>
    <xf numFmtId="43" fontId="8" fillId="12" borderId="1" xfId="7" applyFont="1" applyFill="1" applyBorder="1" applyAlignment="1" applyProtection="1">
      <alignment horizontal="center" vertical="center"/>
    </xf>
    <xf numFmtId="164" fontId="8" fillId="12" borderId="1" xfId="6" applyNumberFormat="1" applyFont="1" applyFill="1" applyBorder="1" applyAlignment="1">
      <alignment horizontal="center" vertical="center"/>
    </xf>
    <xf numFmtId="0" fontId="10" fillId="11" borderId="1" xfId="13" applyFont="1" applyFill="1" applyBorder="1" applyAlignment="1" applyProtection="1">
      <alignment vertical="center"/>
      <protection locked="0"/>
    </xf>
    <xf numFmtId="174" fontId="10" fillId="31" borderId="1" xfId="10" applyNumberFormat="1" applyFont="1" applyFill="1" applyBorder="1" applyAlignment="1" applyProtection="1">
      <alignment vertical="center"/>
      <protection locked="0"/>
    </xf>
    <xf numFmtId="173" fontId="7" fillId="30" borderId="1" xfId="9" applyNumberFormat="1" applyFill="1" applyBorder="1" applyAlignment="1" applyProtection="1">
      <alignment vertical="center"/>
    </xf>
    <xf numFmtId="174" fontId="10" fillId="30" borderId="1" xfId="9" applyNumberFormat="1" applyFont="1" applyFill="1" applyBorder="1" applyAlignment="1" applyProtection="1">
      <alignment vertical="center"/>
      <protection locked="0"/>
    </xf>
    <xf numFmtId="174" fontId="10" fillId="33" borderId="1" xfId="9" applyNumberFormat="1" applyFont="1" applyFill="1" applyBorder="1" applyAlignment="1" applyProtection="1">
      <alignment vertical="center"/>
      <protection locked="0"/>
    </xf>
    <xf numFmtId="174" fontId="10"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1" fillId="7" borderId="5" xfId="0" applyFont="1" applyFill="1" applyBorder="1" applyAlignment="1">
      <alignment horizontal="left" vertical="center" wrapText="1"/>
    </xf>
    <xf numFmtId="0" fontId="10" fillId="11" borderId="1" xfId="8" quotePrefix="1" applyFont="1" applyFill="1" applyBorder="1" applyAlignment="1" applyProtection="1">
      <alignment horizontal="center" vertical="center" wrapText="1"/>
    </xf>
    <xf numFmtId="0" fontId="10" fillId="32" borderId="1" xfId="11" quotePrefix="1" applyFont="1" applyFill="1" applyBorder="1" applyAlignment="1" applyProtection="1">
      <alignment horizontal="center" vertical="center" wrapText="1"/>
    </xf>
    <xf numFmtId="173" fontId="7" fillId="33" borderId="1" xfId="12" applyNumberFormat="1" applyFill="1" applyBorder="1" applyAlignment="1" applyProtection="1">
      <alignment vertical="center"/>
    </xf>
    <xf numFmtId="0" fontId="11" fillId="7" borderId="1" xfId="0" applyFont="1" applyFill="1" applyBorder="1" applyAlignment="1">
      <alignment horizontal="left" vertical="center" wrapText="1"/>
    </xf>
    <xf numFmtId="0" fontId="10" fillId="11" borderId="1" xfId="13" applyFont="1" applyFill="1" applyBorder="1" applyAlignment="1" applyProtection="1">
      <alignment vertical="center" wrapText="1"/>
    </xf>
    <xf numFmtId="0" fontId="10" fillId="29" borderId="1" xfId="13" applyFont="1" applyFill="1" applyBorder="1" applyAlignment="1" applyProtection="1">
      <alignmen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10" fillId="7" borderId="1" xfId="0" applyFont="1" applyFill="1" applyBorder="1" applyAlignment="1">
      <alignment horizontal="center" vertical="center" wrapText="1"/>
    </xf>
    <xf numFmtId="174" fontId="7" fillId="30" borderId="1" xfId="9" applyNumberFormat="1" applyFill="1" applyBorder="1" applyAlignment="1" applyProtection="1">
      <alignment vertical="center"/>
      <protection locked="0"/>
    </xf>
    <xf numFmtId="176" fontId="7" fillId="30" borderId="1" xfId="9" applyNumberFormat="1" applyFill="1" applyBorder="1" applyAlignment="1" applyProtection="1">
      <alignment vertical="center"/>
    </xf>
    <xf numFmtId="176" fontId="7" fillId="33" borderId="1" xfId="9" applyNumberFormat="1" applyFill="1" applyBorder="1" applyAlignment="1" applyProtection="1">
      <alignment vertical="center"/>
    </xf>
    <xf numFmtId="176" fontId="10" fillId="31" borderId="1" xfId="10" applyNumberFormat="1" applyFont="1" applyFill="1" applyBorder="1" applyAlignment="1" applyProtection="1">
      <alignment vertical="center"/>
    </xf>
    <xf numFmtId="176" fontId="10" fillId="34" borderId="1" xfId="10" applyNumberFormat="1" applyFont="1" applyFill="1" applyBorder="1" applyAlignment="1" applyProtection="1">
      <alignment vertical="center"/>
    </xf>
    <xf numFmtId="177" fontId="7" fillId="30" borderId="4" xfId="9" applyNumberFormat="1" applyFill="1" applyBorder="1" applyAlignment="1" applyProtection="1">
      <alignment vertical="center"/>
    </xf>
    <xf numFmtId="177" fontId="7" fillId="30" borderId="1" xfId="9" applyNumberFormat="1" applyFill="1" applyBorder="1" applyAlignment="1" applyProtection="1">
      <alignment vertical="center"/>
    </xf>
    <xf numFmtId="2" fontId="11" fillId="7" borderId="1" xfId="6" applyNumberFormat="1" applyFont="1" applyFill="1" applyBorder="1" applyAlignment="1">
      <alignment horizontal="center" vertical="center" wrapText="1"/>
    </xf>
    <xf numFmtId="49" fontId="10" fillId="11" borderId="1" xfId="8" quotePrefix="1" applyNumberFormat="1" applyFont="1" applyFill="1" applyBorder="1" applyAlignment="1" applyProtection="1">
      <alignment horizontal="center" vertical="center" wrapText="1"/>
    </xf>
    <xf numFmtId="49" fontId="10" fillId="32" borderId="1" xfId="11" quotePrefix="1" applyNumberFormat="1" applyFont="1" applyFill="1" applyBorder="1" applyAlignment="1" applyProtection="1">
      <alignment horizontal="center" vertical="center" wrapText="1"/>
    </xf>
    <xf numFmtId="49" fontId="15"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3"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3" fillId="3" borderId="1" xfId="0" applyNumberFormat="1" applyFont="1" applyFill="1" applyBorder="1" applyAlignment="1" applyProtection="1">
      <alignment horizontal="center" vertical="center"/>
      <protection locked="0"/>
    </xf>
    <xf numFmtId="172" fontId="13" fillId="3" borderId="1" xfId="0" applyNumberFormat="1" applyFont="1" applyFill="1" applyBorder="1" applyAlignment="1" applyProtection="1">
      <alignment horizontal="center" vertical="center"/>
      <protection locked="0"/>
    </xf>
    <xf numFmtId="172" fontId="13"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3" fillId="22" borderId="1" xfId="0" applyNumberFormat="1" applyFont="1" applyFill="1" applyBorder="1" applyAlignment="1" applyProtection="1">
      <alignment horizontal="center" vertical="center" wrapText="1"/>
      <protection locked="0"/>
    </xf>
    <xf numFmtId="164" fontId="13" fillId="10" borderId="1" xfId="0" applyNumberFormat="1" applyFont="1" applyFill="1" applyBorder="1" applyAlignment="1" applyProtection="1">
      <alignment horizontal="center" vertical="center" wrapText="1"/>
      <protection locked="0"/>
    </xf>
    <xf numFmtId="164" fontId="13" fillId="10" borderId="1" xfId="0" applyNumberFormat="1" applyFont="1" applyFill="1" applyBorder="1" applyAlignment="1">
      <alignment horizontal="center" vertical="center" wrapText="1"/>
    </xf>
    <xf numFmtId="172" fontId="13" fillId="9" borderId="1" xfId="0" applyNumberFormat="1" applyFont="1" applyFill="1" applyBorder="1" applyAlignment="1" applyProtection="1">
      <alignment horizontal="center" vertical="center" wrapText="1"/>
      <protection locked="0"/>
    </xf>
    <xf numFmtId="0" fontId="10" fillId="0" borderId="0" xfId="6"/>
    <xf numFmtId="0" fontId="10" fillId="0" borderId="0" xfId="6" applyAlignment="1">
      <alignment horizontal="left"/>
    </xf>
    <xf numFmtId="0" fontId="35" fillId="0" borderId="0" xfId="6" applyFont="1"/>
    <xf numFmtId="0" fontId="17" fillId="0" borderId="0" xfId="3" applyFill="1" applyAlignment="1" applyProtection="1">
      <alignment horizontal="left" vertical="center"/>
    </xf>
    <xf numFmtId="0" fontId="10" fillId="0" borderId="0" xfId="6" applyAlignment="1">
      <alignment horizontal="center" vertical="center" wrapText="1"/>
    </xf>
    <xf numFmtId="0" fontId="10" fillId="0" borderId="0" xfId="6" applyAlignment="1">
      <alignment horizontal="center" vertical="top" wrapText="1"/>
    </xf>
    <xf numFmtId="0" fontId="10" fillId="36" borderId="0" xfId="6" applyFill="1" applyAlignment="1">
      <alignment horizontal="left"/>
    </xf>
    <xf numFmtId="14" fontId="10" fillId="0" borderId="0" xfId="6" applyNumberFormat="1"/>
    <xf numFmtId="0" fontId="10" fillId="0" borderId="0" xfId="6" quotePrefix="1" applyAlignment="1">
      <alignment horizontal="left"/>
    </xf>
    <xf numFmtId="0" fontId="10" fillId="36" borderId="0" xfId="6" applyFill="1" applyAlignment="1">
      <alignment horizontal="left" vertical="center"/>
    </xf>
    <xf numFmtId="179" fontId="10"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1"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1" fillId="7" borderId="1" xfId="0" applyFont="1" applyFill="1" applyBorder="1" applyAlignment="1">
      <alignment vertical="center" wrapText="1"/>
    </xf>
    <xf numFmtId="0" fontId="11" fillId="7" borderId="1" xfId="0" applyFont="1" applyFill="1" applyBorder="1" applyAlignment="1">
      <alignment horizontal="center"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10" fillId="2" borderId="0" xfId="6" quotePrefix="1" applyFill="1" applyAlignment="1">
      <alignment horizontal="center" vertical="center" wrapText="1"/>
    </xf>
    <xf numFmtId="0" fontId="20" fillId="17" borderId="0" xfId="1" applyNumberFormat="1" applyFont="1" applyFill="1" applyBorder="1" applyAlignment="1">
      <alignment horizontal="center" vertical="center" wrapText="1"/>
    </xf>
    <xf numFmtId="0" fontId="17" fillId="0" borderId="0" xfId="3" applyAlignment="1" applyProtection="1">
      <alignment horizontal="left" vertical="top" wrapText="1"/>
    </xf>
    <xf numFmtId="0" fontId="11" fillId="7" borderId="5" xfId="0" applyFont="1" applyFill="1" applyBorder="1" applyAlignment="1">
      <alignment vertical="center" wrapText="1"/>
    </xf>
    <xf numFmtId="0" fontId="28" fillId="18" borderId="1" xfId="0" applyFont="1" applyFill="1" applyBorder="1" applyAlignment="1">
      <alignment horizontal="center" vertical="center" wrapText="1"/>
    </xf>
    <xf numFmtId="172" fontId="24" fillId="19" borderId="2" xfId="0" applyNumberFormat="1" applyFont="1" applyFill="1" applyBorder="1" applyAlignment="1">
      <alignment horizontal="center" vertical="center" wrapText="1"/>
    </xf>
    <xf numFmtId="0" fontId="28" fillId="20" borderId="1" xfId="0" applyFont="1" applyFill="1" applyBorder="1" applyAlignment="1">
      <alignment horizontal="center" vertical="center" wrapText="1"/>
    </xf>
    <xf numFmtId="0" fontId="28" fillId="21" borderId="1" xfId="0" applyFont="1" applyFill="1" applyBorder="1" applyAlignment="1">
      <alignment horizontal="center" vertical="center" wrapText="1"/>
    </xf>
    <xf numFmtId="0" fontId="11" fillId="22"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0" xfId="0" applyFont="1" applyFill="1" applyAlignment="1">
      <alignment horizontal="center" vertical="center" wrapText="1"/>
    </xf>
    <xf numFmtId="0" fontId="10" fillId="2" borderId="0" xfId="6" quotePrefix="1" applyFill="1" applyAlignment="1">
      <alignment vertical="center" wrapText="1"/>
    </xf>
    <xf numFmtId="0" fontId="0" fillId="2" borderId="10" xfId="0" applyFill="1" applyBorder="1"/>
    <xf numFmtId="0" fontId="11" fillId="0" borderId="5" xfId="6" applyFont="1" applyBorder="1" applyAlignment="1">
      <alignment horizontal="center" vertical="center" wrapText="1"/>
    </xf>
    <xf numFmtId="0" fontId="10" fillId="0" borderId="5" xfId="6" applyBorder="1" applyAlignment="1">
      <alignment horizontal="center" vertical="center" wrapText="1"/>
    </xf>
    <xf numFmtId="0" fontId="10" fillId="17" borderId="1" xfId="6" applyFill="1" applyBorder="1" applyAlignment="1">
      <alignment horizontal="center" vertical="center" wrapText="1"/>
    </xf>
    <xf numFmtId="0" fontId="10" fillId="4" borderId="1" xfId="6" applyFill="1" applyBorder="1" applyAlignment="1">
      <alignment horizontal="center" vertical="center" wrapText="1"/>
    </xf>
    <xf numFmtId="0" fontId="11" fillId="0" borderId="5" xfId="0" applyFont="1" applyBorder="1" applyAlignment="1">
      <alignment horizontal="left" vertical="center" wrapText="1" indent="1"/>
    </xf>
    <xf numFmtId="0" fontId="10" fillId="37" borderId="5" xfId="0" applyFont="1" applyFill="1" applyBorder="1" applyAlignment="1">
      <alignment horizontal="center" vertical="center" wrapText="1"/>
    </xf>
    <xf numFmtId="0" fontId="11" fillId="0" borderId="5" xfId="0" applyFont="1" applyBorder="1" applyAlignment="1">
      <alignment horizontal="center" vertical="center" wrapText="1"/>
    </xf>
    <xf numFmtId="180" fontId="10" fillId="4" borderId="1" xfId="0" applyNumberFormat="1" applyFont="1" applyFill="1" applyBorder="1" applyAlignment="1">
      <alignment horizontal="center" vertical="center" wrapText="1"/>
    </xf>
    <xf numFmtId="0" fontId="11" fillId="17" borderId="0" xfId="0" applyFont="1" applyFill="1" applyAlignment="1">
      <alignment horizontal="left" vertical="center" wrapText="1" indent="1"/>
    </xf>
    <xf numFmtId="0" fontId="11" fillId="17" borderId="0" xfId="0" applyFont="1" applyFill="1" applyAlignment="1">
      <alignment horizontal="center" vertical="center" wrapText="1"/>
    </xf>
    <xf numFmtId="0" fontId="10" fillId="17" borderId="0" xfId="6" applyFill="1" applyAlignment="1">
      <alignment horizontal="center" vertical="center"/>
    </xf>
    <xf numFmtId="166" fontId="10" fillId="17" borderId="0" xfId="6" applyNumberFormat="1" applyFill="1" applyAlignment="1">
      <alignment horizontal="center" vertical="center"/>
    </xf>
    <xf numFmtId="0" fontId="10" fillId="17" borderId="0" xfId="6" applyFill="1"/>
    <xf numFmtId="0" fontId="10" fillId="17" borderId="0" xfId="6" applyFill="1" applyAlignment="1">
      <alignment vertical="center"/>
    </xf>
    <xf numFmtId="0" fontId="10" fillId="4" borderId="1" xfId="0" applyFont="1" applyFill="1" applyBorder="1" applyAlignment="1">
      <alignment vertical="center" wrapText="1"/>
    </xf>
    <xf numFmtId="0" fontId="20" fillId="17" borderId="11" xfId="1" applyNumberFormat="1" applyFont="1" applyFill="1" applyBorder="1" applyAlignment="1">
      <alignment horizontal="center" vertical="center" wrapText="1"/>
    </xf>
    <xf numFmtId="0" fontId="10" fillId="17" borderId="2" xfId="0" applyFont="1" applyFill="1" applyBorder="1" applyAlignment="1">
      <alignment horizontal="center" vertical="center" wrapText="1"/>
    </xf>
    <xf numFmtId="0" fontId="10" fillId="0" borderId="2" xfId="6" applyBorder="1" applyAlignment="1">
      <alignment horizontal="center" vertical="center" wrapText="1"/>
    </xf>
    <xf numFmtId="0" fontId="11" fillId="0" borderId="16" xfId="0" applyFont="1" applyBorder="1" applyAlignment="1">
      <alignment vertical="center" wrapText="1"/>
    </xf>
    <xf numFmtId="0" fontId="10" fillId="0" borderId="16" xfId="0" applyFont="1" applyBorder="1" applyAlignment="1">
      <alignment horizontal="center" vertical="center" wrapText="1"/>
    </xf>
    <xf numFmtId="0" fontId="10" fillId="0" borderId="16" xfId="0" applyFont="1" applyBorder="1" applyAlignment="1">
      <alignment vertical="center" wrapText="1"/>
    </xf>
    <xf numFmtId="0" fontId="11" fillId="7" borderId="1" xfId="6" applyFont="1" applyFill="1" applyBorder="1" applyAlignment="1" applyProtection="1">
      <alignment horizontal="center" vertical="center" wrapText="1"/>
      <protection locked="0"/>
    </xf>
    <xf numFmtId="0" fontId="11" fillId="0" borderId="5" xfId="6" applyFont="1" applyBorder="1" applyAlignment="1">
      <alignment vertical="center" wrapText="1"/>
    </xf>
    <xf numFmtId="0" fontId="10" fillId="0" borderId="1" xfId="6" quotePrefix="1" applyBorder="1" applyAlignment="1">
      <alignment horizontal="center" vertical="center" wrapText="1"/>
    </xf>
    <xf numFmtId="0" fontId="11" fillId="0" borderId="1" xfId="6" applyFont="1" applyBorder="1" applyAlignment="1">
      <alignment vertical="center" wrapText="1"/>
    </xf>
    <xf numFmtId="0" fontId="0" fillId="2" borderId="18" xfId="0" applyFill="1" applyBorder="1" applyAlignment="1">
      <alignment vertical="center"/>
    </xf>
    <xf numFmtId="0" fontId="0" fillId="2" borderId="18" xfId="0" applyFill="1" applyBorder="1" applyAlignment="1">
      <alignment horizontal="center" vertical="center"/>
    </xf>
    <xf numFmtId="166" fontId="0" fillId="2" borderId="18" xfId="0" applyNumberFormat="1" applyFill="1" applyBorder="1" applyAlignment="1">
      <alignment horizontal="center" vertical="center"/>
    </xf>
    <xf numFmtId="0" fontId="0" fillId="2" borderId="18" xfId="0" applyFill="1" applyBorder="1"/>
    <xf numFmtId="0" fontId="0" fillId="2" borderId="19" xfId="0" applyFill="1" applyBorder="1" applyAlignment="1">
      <alignment vertical="center"/>
    </xf>
    <xf numFmtId="0" fontId="0" fillId="2" borderId="19" xfId="0" applyFill="1" applyBorder="1" applyAlignment="1">
      <alignment horizontal="center" vertical="center"/>
    </xf>
    <xf numFmtId="166" fontId="0" fillId="2" borderId="19" xfId="0" applyNumberFormat="1" applyFill="1" applyBorder="1" applyAlignment="1">
      <alignment horizontal="center" vertical="center"/>
    </xf>
    <xf numFmtId="0" fontId="0" fillId="2" borderId="19" xfId="0" applyFill="1" applyBorder="1"/>
    <xf numFmtId="0" fontId="10" fillId="0" borderId="1" xfId="0" quotePrefix="1" applyFont="1" applyBorder="1" applyAlignment="1">
      <alignment horizontal="center" vertical="center" wrapText="1"/>
    </xf>
    <xf numFmtId="0" fontId="11" fillId="7" borderId="1" xfId="0" applyFont="1" applyFill="1" applyBorder="1" applyAlignment="1" applyProtection="1">
      <alignment horizontal="center" vertical="center" wrapText="1"/>
      <protection locked="0"/>
    </xf>
    <xf numFmtId="165" fontId="0" fillId="2" borderId="1" xfId="0" applyNumberFormat="1" applyFill="1" applyBorder="1" applyAlignment="1">
      <alignment horizontal="center" vertical="center"/>
    </xf>
    <xf numFmtId="0" fontId="10" fillId="11" borderId="1" xfId="6" applyFill="1" applyBorder="1" applyAlignment="1" applyProtection="1">
      <alignment horizontal="left" vertical="center" wrapText="1"/>
      <protection locked="0"/>
    </xf>
    <xf numFmtId="0" fontId="10" fillId="2" borderId="7" xfId="6" quotePrefix="1" applyFill="1" applyBorder="1" applyAlignment="1">
      <alignment horizontal="center" vertical="center" wrapText="1"/>
    </xf>
    <xf numFmtId="1" fontId="10" fillId="9" borderId="1" xfId="6" applyNumberFormat="1" applyFill="1" applyBorder="1" applyAlignment="1" applyProtection="1">
      <alignment horizontal="center" vertical="center" wrapText="1"/>
      <protection locked="0"/>
    </xf>
    <xf numFmtId="0" fontId="20" fillId="17" borderId="10" xfId="1" applyNumberFormat="1" applyFont="1" applyFill="1" applyBorder="1" applyAlignment="1">
      <alignment horizontal="center" vertical="center" wrapText="1"/>
    </xf>
    <xf numFmtId="0" fontId="10" fillId="2" borderId="0" xfId="6" quotePrefix="1" applyFill="1" applyAlignment="1">
      <alignment horizontal="left" vertical="center" wrapText="1"/>
    </xf>
    <xf numFmtId="0" fontId="0" fillId="2" borderId="10" xfId="0" applyFill="1" applyBorder="1" applyAlignment="1">
      <alignment vertical="center"/>
    </xf>
    <xf numFmtId="164" fontId="24" fillId="9" borderId="1" xfId="0" applyNumberFormat="1"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181" fontId="24" fillId="3" borderId="1" xfId="0" applyNumberFormat="1" applyFont="1" applyFill="1" applyBorder="1" applyAlignment="1" applyProtection="1">
      <alignment horizontal="center" vertical="center"/>
      <protection locked="0"/>
    </xf>
    <xf numFmtId="0" fontId="10" fillId="0" borderId="0" xfId="0" quotePrefix="1" applyFont="1" applyAlignment="1" applyProtection="1">
      <alignment horizontal="left" vertical="top" wrapText="1"/>
      <protection locked="0"/>
    </xf>
    <xf numFmtId="49" fontId="15" fillId="6" borderId="0" xfId="1" applyNumberFormat="1" applyFill="1" applyAlignment="1" applyProtection="1">
      <alignment horizontal="center" vertical="center" wrapText="1"/>
      <protection locked="0"/>
    </xf>
    <xf numFmtId="0" fontId="11" fillId="0" borderId="0" xfId="0" applyFont="1" applyAlignment="1" applyProtection="1">
      <alignment horizontal="left" vertical="top" wrapText="1"/>
      <protection locked="0"/>
    </xf>
    <xf numFmtId="0" fontId="10" fillId="0" borderId="1" xfId="0" applyFont="1" applyBorder="1" applyAlignment="1">
      <alignment horizontal="center" vertical="center" wrapText="1"/>
    </xf>
    <xf numFmtId="0" fontId="11" fillId="0" borderId="1" xfId="0" applyFont="1" applyBorder="1" applyAlignment="1">
      <alignment horizontal="left" vertical="center" wrapText="1" indent="1"/>
    </xf>
    <xf numFmtId="0" fontId="11" fillId="17" borderId="0" xfId="0" applyFont="1" applyFill="1" applyAlignment="1">
      <alignment horizontal="left" vertical="center" wrapText="1"/>
    </xf>
    <xf numFmtId="0" fontId="10" fillId="4" borderId="1" xfId="0" applyFont="1" applyFill="1" applyBorder="1" applyAlignment="1">
      <alignment horizontal="center" vertical="center" wrapText="1"/>
    </xf>
    <xf numFmtId="0" fontId="11" fillId="0" borderId="2" xfId="0" applyFont="1" applyBorder="1" applyAlignment="1">
      <alignment horizontal="left" vertical="center" wrapText="1" indent="1"/>
    </xf>
    <xf numFmtId="0" fontId="11" fillId="0" borderId="1" xfId="6" applyFont="1" applyBorder="1" applyAlignment="1">
      <alignment horizontal="center" vertical="center" wrapText="1"/>
    </xf>
    <xf numFmtId="0" fontId="10" fillId="0" borderId="1" xfId="6" applyBorder="1" applyAlignment="1">
      <alignment horizontal="center" vertical="center" wrapText="1"/>
    </xf>
    <xf numFmtId="0" fontId="11"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4" borderId="2" xfId="0" applyFont="1" applyFill="1" applyBorder="1" applyAlignment="1">
      <alignment horizontal="center" vertical="center" wrapText="1"/>
    </xf>
    <xf numFmtId="0" fontId="11" fillId="0" borderId="1" xfId="0" applyFont="1" applyBorder="1" applyAlignment="1">
      <alignment vertical="center" wrapText="1"/>
    </xf>
    <xf numFmtId="0" fontId="10" fillId="37" borderId="1" xfId="0" applyFont="1" applyFill="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10" fillId="0" borderId="13" xfId="0" applyFont="1" applyBorder="1" applyAlignment="1">
      <alignment horizontal="center" vertical="center" wrapText="1"/>
    </xf>
    <xf numFmtId="0" fontId="17" fillId="0" borderId="0" xfId="3" applyFill="1" applyBorder="1" applyAlignment="1" applyProtection="1">
      <alignment horizontal="left" vertical="center"/>
    </xf>
    <xf numFmtId="0" fontId="11" fillId="7" borderId="1" xfId="0" applyFont="1" applyFill="1" applyBorder="1" applyAlignment="1" applyProtection="1">
      <alignment vertical="center"/>
      <protection locked="0"/>
    </xf>
    <xf numFmtId="182" fontId="18" fillId="8" borderId="1" xfId="7" applyNumberFormat="1" applyFont="1" applyFill="1" applyBorder="1" applyAlignment="1" applyProtection="1">
      <alignment horizontal="center" vertical="center"/>
      <protection locked="0"/>
    </xf>
    <xf numFmtId="43" fontId="11" fillId="7" borderId="1" xfId="7" quotePrefix="1" applyFont="1" applyFill="1" applyBorder="1" applyAlignment="1" applyProtection="1">
      <alignment horizontal="center" vertical="center" wrapText="1"/>
      <protection locked="0"/>
    </xf>
    <xf numFmtId="3" fontId="18" fillId="8" borderId="1" xfId="0" applyNumberFormat="1" applyFont="1" applyFill="1" applyBorder="1" applyAlignment="1" applyProtection="1">
      <alignment horizontal="center" vertical="center"/>
      <protection locked="0"/>
    </xf>
    <xf numFmtId="183" fontId="18" fillId="8" borderId="1" xfId="7" applyNumberFormat="1" applyFont="1" applyFill="1" applyBorder="1" applyAlignment="1" applyProtection="1">
      <alignment vertical="center"/>
      <protection locked="0"/>
    </xf>
    <xf numFmtId="0" fontId="48" fillId="0" borderId="0" xfId="0" applyFont="1"/>
    <xf numFmtId="184" fontId="18" fillId="8" borderId="1" xfId="0" applyNumberFormat="1" applyFont="1" applyFill="1" applyBorder="1" applyAlignment="1" applyProtection="1">
      <alignment horizontal="center" vertical="center"/>
      <protection locked="0"/>
    </xf>
    <xf numFmtId="0" fontId="49" fillId="17" borderId="0" xfId="6" applyFont="1" applyFill="1"/>
    <xf numFmtId="0" fontId="11" fillId="7" borderId="1" xfId="0"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183" fontId="0" fillId="2" borderId="1" xfId="63" applyNumberFormat="1" applyFont="1" applyFill="1" applyBorder="1" applyAlignment="1">
      <alignment vertical="center"/>
    </xf>
    <xf numFmtId="0" fontId="0" fillId="2" borderId="1" xfId="0" quotePrefix="1" applyFill="1" applyBorder="1" applyAlignment="1">
      <alignment horizontal="center" vertical="center"/>
    </xf>
    <xf numFmtId="185" fontId="0" fillId="2" borderId="1" xfId="0" applyNumberFormat="1" applyFill="1" applyBorder="1" applyAlignment="1">
      <alignment vertical="center" wrapText="1"/>
    </xf>
    <xf numFmtId="185" fontId="0" fillId="2" borderId="1" xfId="0" applyNumberFormat="1" applyFill="1" applyBorder="1" applyAlignment="1">
      <alignment horizontal="center" vertical="center" wrapText="1"/>
    </xf>
    <xf numFmtId="186" fontId="0" fillId="2" borderId="1" xfId="0" applyNumberFormat="1" applyFill="1" applyBorder="1" applyAlignment="1">
      <alignment horizontal="center" vertical="center"/>
    </xf>
    <xf numFmtId="185" fontId="0" fillId="2" borderId="1" xfId="0" applyNumberFormat="1" applyFill="1" applyBorder="1" applyAlignment="1">
      <alignment horizontal="center" vertical="center"/>
    </xf>
    <xf numFmtId="185" fontId="10" fillId="2" borderId="1" xfId="0" applyNumberFormat="1" applyFont="1" applyFill="1" applyBorder="1" applyAlignment="1">
      <alignment horizontal="center" vertical="center" wrapText="1"/>
    </xf>
    <xf numFmtId="0" fontId="18" fillId="8" borderId="1" xfId="0" applyFont="1" applyFill="1" applyBorder="1" applyAlignment="1" applyProtection="1">
      <alignment horizontal="center" vertical="center"/>
      <protection locked="0"/>
    </xf>
    <xf numFmtId="2" fontId="0" fillId="2" borderId="1" xfId="0" applyNumberFormat="1" applyFill="1" applyBorder="1" applyAlignment="1">
      <alignment horizontal="right" vertical="center"/>
    </xf>
    <xf numFmtId="188" fontId="25" fillId="18" borderId="1" xfId="0" applyNumberFormat="1" applyFont="1" applyFill="1" applyBorder="1" applyAlignment="1" applyProtection="1">
      <alignment horizontal="center" vertical="center"/>
      <protection locked="0"/>
    </xf>
    <xf numFmtId="189" fontId="24" fillId="3" borderId="1" xfId="0" applyNumberFormat="1" applyFont="1" applyFill="1" applyBorder="1" applyAlignment="1">
      <alignment horizontal="center" vertical="center"/>
    </xf>
    <xf numFmtId="188" fontId="24" fillId="19" borderId="1" xfId="0" applyNumberFormat="1" applyFont="1" applyFill="1" applyBorder="1" applyAlignment="1" applyProtection="1">
      <alignment horizontal="center" vertical="center"/>
      <protection locked="0"/>
    </xf>
    <xf numFmtId="189" fontId="24" fillId="10" borderId="1" xfId="0" applyNumberFormat="1" applyFont="1" applyFill="1" applyBorder="1" applyAlignment="1" applyProtection="1">
      <alignment horizontal="center" vertical="center"/>
      <protection locked="0"/>
    </xf>
    <xf numFmtId="189" fontId="24" fillId="3" borderId="1" xfId="0" applyNumberFormat="1" applyFont="1" applyFill="1" applyBorder="1" applyAlignment="1" applyProtection="1">
      <alignment horizontal="center" vertical="center"/>
      <protection locked="0"/>
    </xf>
    <xf numFmtId="188" fontId="25" fillId="20" borderId="1" xfId="0" applyNumberFormat="1" applyFont="1" applyFill="1" applyBorder="1" applyAlignment="1" applyProtection="1">
      <alignment horizontal="center" vertical="center"/>
      <protection locked="0"/>
    </xf>
    <xf numFmtId="188" fontId="24" fillId="3" borderId="1" xfId="0" applyNumberFormat="1" applyFont="1" applyFill="1" applyBorder="1" applyAlignment="1" applyProtection="1">
      <alignment horizontal="center" vertical="center"/>
      <protection locked="0"/>
    </xf>
    <xf numFmtId="189" fontId="24" fillId="10" borderId="1" xfId="0" applyNumberFormat="1" applyFont="1" applyFill="1" applyBorder="1" applyAlignment="1">
      <alignment horizontal="center" vertical="center"/>
    </xf>
    <xf numFmtId="188" fontId="24" fillId="9" borderId="1" xfId="0" applyNumberFormat="1" applyFont="1" applyFill="1" applyBorder="1" applyAlignment="1" applyProtection="1">
      <alignment horizontal="center" vertical="center"/>
      <protection locked="0"/>
    </xf>
    <xf numFmtId="188" fontId="25" fillId="21" borderId="1" xfId="0" applyNumberFormat="1" applyFont="1" applyFill="1" applyBorder="1" applyAlignment="1" applyProtection="1">
      <alignment horizontal="center" vertical="center"/>
      <protection locked="0"/>
    </xf>
    <xf numFmtId="188" fontId="24" fillId="22" borderId="1" xfId="0" applyNumberFormat="1" applyFont="1" applyFill="1" applyBorder="1" applyAlignment="1" applyProtection="1">
      <alignment horizontal="center" vertical="center"/>
      <protection locked="0"/>
    </xf>
    <xf numFmtId="164" fontId="24" fillId="9" borderId="1" xfId="0" applyNumberFormat="1" applyFont="1" applyFill="1" applyBorder="1" applyAlignment="1">
      <alignment horizontal="center" vertical="center"/>
    </xf>
    <xf numFmtId="188" fontId="24" fillId="9" borderId="1" xfId="0" applyNumberFormat="1" applyFont="1" applyFill="1" applyBorder="1" applyAlignment="1">
      <alignment horizontal="center" vertical="center"/>
    </xf>
    <xf numFmtId="188" fontId="25" fillId="18" borderId="1" xfId="0" applyNumberFormat="1" applyFont="1" applyFill="1" applyBorder="1" applyAlignment="1">
      <alignment horizontal="center" vertical="center"/>
    </xf>
    <xf numFmtId="188" fontId="24" fillId="3" borderId="1" xfId="0" applyNumberFormat="1" applyFont="1" applyFill="1" applyBorder="1" applyAlignment="1">
      <alignment horizontal="center" vertical="center"/>
    </xf>
    <xf numFmtId="188" fontId="24" fillId="19" borderId="1" xfId="0" applyNumberFormat="1" applyFont="1" applyFill="1" applyBorder="1" applyAlignment="1">
      <alignment horizontal="center" vertical="center"/>
    </xf>
    <xf numFmtId="188" fontId="25" fillId="20" borderId="1" xfId="0" applyNumberFormat="1" applyFont="1" applyFill="1" applyBorder="1" applyAlignment="1">
      <alignment horizontal="center" vertical="center"/>
    </xf>
    <xf numFmtId="188" fontId="25" fillId="21" borderId="1" xfId="0" applyNumberFormat="1" applyFont="1" applyFill="1" applyBorder="1" applyAlignment="1">
      <alignment horizontal="center" vertical="center"/>
    </xf>
    <xf numFmtId="188" fontId="24" fillId="22" borderId="1" xfId="0" applyNumberFormat="1" applyFont="1" applyFill="1" applyBorder="1" applyAlignment="1">
      <alignment horizontal="center" vertical="center"/>
    </xf>
    <xf numFmtId="0" fontId="18" fillId="0" borderId="0" xfId="0" applyFont="1" applyAlignment="1" applyProtection="1">
      <alignment horizontal="center" vertical="center"/>
      <protection locked="0"/>
    </xf>
    <xf numFmtId="2" fontId="18" fillId="0" borderId="0" xfId="0" applyNumberFormat="1" applyFont="1" applyAlignment="1" applyProtection="1">
      <alignment horizontal="center" vertical="center"/>
      <protection locked="0"/>
    </xf>
    <xf numFmtId="0" fontId="10" fillId="2" borderId="1" xfId="0" applyFont="1" applyFill="1" applyBorder="1" applyAlignment="1">
      <alignment vertical="center"/>
    </xf>
    <xf numFmtId="0" fontId="10" fillId="2" borderId="1" xfId="0" applyFont="1" applyFill="1" applyBorder="1" applyAlignment="1">
      <alignment horizontal="center" vertical="center"/>
    </xf>
    <xf numFmtId="187" fontId="10" fillId="2" borderId="1" xfId="0" applyNumberFormat="1" applyFont="1" applyFill="1" applyBorder="1" applyAlignment="1">
      <alignment horizontal="center" vertical="center"/>
    </xf>
    <xf numFmtId="44" fontId="10" fillId="2" borderId="1" xfId="0" applyNumberFormat="1" applyFont="1" applyFill="1" applyBorder="1" applyAlignment="1">
      <alignment horizontal="center" vertical="center"/>
    </xf>
    <xf numFmtId="190" fontId="25" fillId="18" borderId="1" xfId="0" applyNumberFormat="1" applyFont="1" applyFill="1" applyBorder="1" applyAlignment="1" applyProtection="1">
      <alignment horizontal="center" vertical="center"/>
      <protection locked="0"/>
    </xf>
    <xf numFmtId="190" fontId="24" fillId="19" borderId="1" xfId="0" applyNumberFormat="1" applyFont="1" applyFill="1" applyBorder="1" applyAlignment="1" applyProtection="1">
      <alignment horizontal="center" vertical="center"/>
      <protection locked="0"/>
    </xf>
    <xf numFmtId="190" fontId="25" fillId="20" borderId="1" xfId="0" applyNumberFormat="1" applyFont="1" applyFill="1" applyBorder="1" applyAlignment="1" applyProtection="1">
      <alignment horizontal="center" vertical="center"/>
      <protection locked="0"/>
    </xf>
    <xf numFmtId="190" fontId="24" fillId="3" borderId="1" xfId="0" applyNumberFormat="1" applyFont="1" applyFill="1" applyBorder="1" applyAlignment="1" applyProtection="1">
      <alignment horizontal="center" vertical="center"/>
      <protection locked="0"/>
    </xf>
    <xf numFmtId="0" fontId="10" fillId="17" borderId="0" xfId="0" applyFont="1" applyFill="1"/>
    <xf numFmtId="0" fontId="11" fillId="0" borderId="1" xfId="0" applyFont="1" applyBorder="1" applyAlignment="1">
      <alignment horizontal="left" vertical="center" wrapText="1"/>
    </xf>
    <xf numFmtId="0" fontId="11" fillId="7" borderId="1" xfId="71" applyFont="1" applyFill="1" applyBorder="1" applyAlignment="1" applyProtection="1">
      <alignment horizontal="center" vertical="center"/>
      <protection locked="0"/>
    </xf>
    <xf numFmtId="0" fontId="11" fillId="7" borderId="1" xfId="71" applyFont="1" applyFill="1" applyBorder="1" applyAlignment="1" applyProtection="1">
      <alignment vertical="center"/>
      <protection locked="0"/>
    </xf>
    <xf numFmtId="0" fontId="18" fillId="8" borderId="1" xfId="71" applyFont="1" applyFill="1" applyBorder="1" applyAlignment="1" applyProtection="1">
      <alignment horizontal="center" vertical="center"/>
      <protection locked="0"/>
    </xf>
    <xf numFmtId="2" fontId="18" fillId="8" borderId="1" xfId="71" applyNumberFormat="1" applyFont="1" applyFill="1" applyBorder="1" applyAlignment="1" applyProtection="1">
      <alignment horizontal="center" vertical="center"/>
      <protection locked="0"/>
    </xf>
    <xf numFmtId="0" fontId="11" fillId="7" borderId="1" xfId="71" applyFont="1" applyFill="1" applyBorder="1" applyAlignment="1" applyProtection="1">
      <alignment horizontal="center" vertical="center" wrapText="1"/>
      <protection locked="0"/>
    </xf>
    <xf numFmtId="0" fontId="11" fillId="7" borderId="1" xfId="73" applyFont="1" applyFill="1" applyBorder="1" applyAlignment="1" applyProtection="1">
      <alignment horizontal="center" vertical="center" wrapText="1"/>
      <protection locked="0"/>
    </xf>
    <xf numFmtId="0" fontId="11" fillId="7" borderId="1" xfId="73" applyFont="1" applyFill="1" applyBorder="1" applyAlignment="1" applyProtection="1">
      <alignment horizontal="center" vertical="center"/>
      <protection locked="0"/>
    </xf>
    <xf numFmtId="0" fontId="11" fillId="7" borderId="1" xfId="73" applyFont="1" applyFill="1" applyBorder="1" applyAlignment="1" applyProtection="1">
      <alignment vertical="center"/>
      <protection locked="0"/>
    </xf>
    <xf numFmtId="0" fontId="18" fillId="8" borderId="1" xfId="73" applyFont="1" applyFill="1" applyBorder="1" applyAlignment="1" applyProtection="1">
      <alignment horizontal="center" vertical="center"/>
      <protection locked="0"/>
    </xf>
    <xf numFmtId="2" fontId="18" fillId="8" borderId="1" xfId="73" applyNumberFormat="1" applyFont="1" applyFill="1" applyBorder="1" applyAlignment="1" applyProtection="1">
      <alignment horizontal="center" vertical="center"/>
      <protection locked="0"/>
    </xf>
    <xf numFmtId="191" fontId="10" fillId="2" borderId="0" xfId="6" applyNumberFormat="1" applyFill="1" applyAlignment="1">
      <alignment vertical="center"/>
    </xf>
    <xf numFmtId="192" fontId="8" fillId="12" borderId="1" xfId="6" applyNumberFormat="1" applyFont="1" applyFill="1" applyBorder="1" applyAlignment="1" applyProtection="1">
      <alignment horizontal="center" vertical="center"/>
      <protection locked="0"/>
    </xf>
    <xf numFmtId="0" fontId="10" fillId="0" borderId="0" xfId="0" applyFont="1"/>
    <xf numFmtId="0" fontId="11" fillId="7" borderId="1" xfId="6" applyFont="1" applyFill="1" applyBorder="1" applyAlignment="1" applyProtection="1">
      <alignment horizontal="center" vertical="center"/>
      <protection locked="0"/>
    </xf>
    <xf numFmtId="0" fontId="11" fillId="7" borderId="1" xfId="6" applyFont="1" applyFill="1" applyBorder="1" applyAlignment="1" applyProtection="1">
      <alignment vertical="center"/>
      <protection locked="0"/>
    </xf>
    <xf numFmtId="3" fontId="18" fillId="54" borderId="1" xfId="0" applyNumberFormat="1" applyFont="1" applyFill="1" applyBorder="1" applyAlignment="1" applyProtection="1">
      <alignment horizontal="center" vertical="center"/>
      <protection locked="0"/>
    </xf>
    <xf numFmtId="0" fontId="18" fillId="8" borderId="1" xfId="6" applyFont="1" applyFill="1" applyBorder="1" applyAlignment="1" applyProtection="1">
      <alignment horizontal="center" vertical="center"/>
      <protection locked="0"/>
    </xf>
    <xf numFmtId="3" fontId="18" fillId="8" borderId="1" xfId="6" applyNumberFormat="1" applyFont="1" applyFill="1" applyBorder="1" applyAlignment="1" applyProtection="1">
      <alignment horizontal="center" vertical="center"/>
      <protection locked="0"/>
    </xf>
    <xf numFmtId="184" fontId="18" fillId="8" borderId="1" xfId="6" applyNumberFormat="1" applyFont="1" applyFill="1" applyBorder="1" applyAlignment="1" applyProtection="1">
      <alignment horizontal="center" vertical="center"/>
      <protection locked="0"/>
    </xf>
    <xf numFmtId="3" fontId="18" fillId="54" borderId="1" xfId="6" applyNumberFormat="1" applyFont="1" applyFill="1" applyBorder="1" applyAlignment="1" applyProtection="1">
      <alignment horizontal="center" vertical="center"/>
      <protection locked="0"/>
    </xf>
    <xf numFmtId="0" fontId="10" fillId="0" borderId="4" xfId="0" applyFont="1" applyBorder="1" applyAlignment="1">
      <alignment horizontal="center" vertical="center" wrapText="1"/>
    </xf>
    <xf numFmtId="0" fontId="0" fillId="0" borderId="4" xfId="0" applyBorder="1" applyAlignment="1">
      <alignment horizontal="center" vertical="center" wrapText="1"/>
    </xf>
    <xf numFmtId="165" fontId="0" fillId="0" borderId="1" xfId="0" applyNumberFormat="1" applyBorder="1" applyAlignment="1">
      <alignment horizontal="center" vertical="center"/>
    </xf>
    <xf numFmtId="0" fontId="53" fillId="0" borderId="1" xfId="73" applyFont="1" applyBorder="1" applyAlignment="1">
      <alignment horizontal="center" vertical="center" wrapText="1"/>
    </xf>
    <xf numFmtId="0" fontId="53" fillId="0" borderId="1" xfId="73" applyFont="1" applyBorder="1" applyAlignment="1">
      <alignment horizontal="center" vertical="center"/>
    </xf>
    <xf numFmtId="0" fontId="11" fillId="0" borderId="17" xfId="0" applyFont="1" applyBorder="1" applyAlignment="1">
      <alignment horizontal="left" vertical="center" wrapText="1"/>
    </xf>
    <xf numFmtId="0" fontId="55" fillId="17" borderId="1" xfId="73" applyFont="1" applyFill="1" applyBorder="1" applyAlignment="1">
      <alignment horizontal="left" vertical="center"/>
    </xf>
    <xf numFmtId="0" fontId="11" fillId="0" borderId="17" xfId="0" applyFont="1" applyBorder="1" applyAlignment="1">
      <alignment vertical="center" wrapText="1"/>
    </xf>
    <xf numFmtId="0" fontId="10" fillId="55" borderId="25" xfId="0" applyFont="1" applyFill="1" applyBorder="1" applyAlignment="1">
      <alignment horizontal="center" vertical="center" wrapText="1"/>
    </xf>
    <xf numFmtId="0" fontId="0" fillId="56" borderId="11" xfId="0" applyFill="1" applyBorder="1" applyAlignment="1">
      <alignment horizontal="center" vertical="center" wrapText="1"/>
    </xf>
    <xf numFmtId="0" fontId="10" fillId="55" borderId="4" xfId="0" applyFont="1" applyFill="1" applyBorder="1" applyAlignment="1">
      <alignment horizontal="center" vertical="center" wrapText="1"/>
    </xf>
    <xf numFmtId="0" fontId="10" fillId="0" borderId="25" xfId="0" applyFont="1" applyBorder="1" applyAlignment="1">
      <alignment horizontal="center" vertical="center" wrapText="1"/>
    </xf>
    <xf numFmtId="165" fontId="2" fillId="0" borderId="1" xfId="73" applyNumberFormat="1" applyBorder="1" applyAlignment="1">
      <alignment horizontal="center" vertical="center"/>
    </xf>
    <xf numFmtId="0" fontId="0" fillId="0" borderId="26" xfId="0" applyBorder="1" applyAlignment="1">
      <alignment horizontal="center" vertical="center" wrapText="1"/>
    </xf>
    <xf numFmtId="0" fontId="0" fillId="56" borderId="26" xfId="0" applyFill="1" applyBorder="1" applyAlignment="1">
      <alignment horizontal="center" vertical="center" wrapText="1"/>
    </xf>
    <xf numFmtId="165" fontId="2" fillId="0" borderId="24" xfId="73" applyNumberFormat="1" applyBorder="1" applyAlignment="1">
      <alignment horizontal="center" vertical="center"/>
    </xf>
    <xf numFmtId="0" fontId="2" fillId="0" borderId="1" xfId="73" applyBorder="1" applyAlignment="1">
      <alignment horizontal="center" vertical="center"/>
    </xf>
    <xf numFmtId="165" fontId="54" fillId="0" borderId="23" xfId="73" applyNumberFormat="1" applyFont="1" applyBorder="1" applyAlignment="1">
      <alignment horizontal="center" vertical="center" wrapText="1"/>
    </xf>
    <xf numFmtId="165" fontId="55" fillId="0" borderId="1" xfId="73" applyNumberFormat="1" applyFont="1" applyBorder="1" applyAlignment="1">
      <alignment horizontal="center" vertical="center"/>
    </xf>
    <xf numFmtId="0" fontId="53" fillId="0" borderId="23" xfId="73" applyFont="1" applyBorder="1" applyAlignment="1">
      <alignment horizontal="center" vertical="center" wrapText="1"/>
    </xf>
    <xf numFmtId="3" fontId="53" fillId="0" borderId="1" xfId="73" applyNumberFormat="1" applyFont="1" applyBorder="1" applyAlignment="1">
      <alignment horizontal="center" vertical="center" wrapText="1"/>
    </xf>
    <xf numFmtId="0" fontId="53" fillId="17" borderId="23" xfId="73" applyFont="1" applyFill="1" applyBorder="1" applyAlignment="1">
      <alignment horizontal="center" vertical="center" wrapText="1"/>
    </xf>
    <xf numFmtId="0" fontId="53" fillId="17" borderId="1" xfId="73" applyFont="1" applyFill="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wrapText="1"/>
    </xf>
    <xf numFmtId="0" fontId="18" fillId="0" borderId="0" xfId="0" quotePrefix="1" applyFont="1" applyAlignment="1">
      <alignment horizontal="left" vertical="top" wrapText="1"/>
    </xf>
    <xf numFmtId="49" fontId="15" fillId="6" borderId="0" xfId="1" applyNumberFormat="1" applyFill="1" applyAlignment="1" applyProtection="1">
      <alignment horizontal="left" vertical="center" wrapText="1"/>
      <protection locked="0"/>
    </xf>
    <xf numFmtId="0" fontId="10" fillId="0" borderId="0" xfId="0" quotePrefix="1" applyFont="1" applyAlignment="1">
      <alignment horizontal="left" wrapText="1"/>
    </xf>
    <xf numFmtId="0" fontId="23" fillId="0" borderId="0" xfId="0" quotePrefix="1" applyFont="1" applyAlignment="1">
      <alignment horizontal="left" vertical="top" wrapText="1"/>
    </xf>
    <xf numFmtId="0" fontId="10" fillId="0" borderId="0" xfId="0" quotePrefix="1" applyFont="1" applyAlignment="1" applyProtection="1">
      <alignment horizontal="left" vertical="top" wrapText="1"/>
      <protection locked="0"/>
    </xf>
    <xf numFmtId="0" fontId="10" fillId="0" borderId="0" xfId="0" applyFont="1" applyAlignment="1" applyProtection="1">
      <alignment horizontal="left" vertical="top" wrapText="1"/>
      <protection locked="0"/>
    </xf>
    <xf numFmtId="49" fontId="15" fillId="6" borderId="0" xfId="1" applyNumberFormat="1" applyFill="1" applyAlignment="1" applyProtection="1">
      <alignment horizontal="center" vertical="center" wrapText="1"/>
      <protection locked="0"/>
    </xf>
    <xf numFmtId="0" fontId="11" fillId="0" borderId="0" xfId="0" applyFont="1" applyAlignment="1" applyProtection="1">
      <alignment horizontal="left" vertical="top" wrapText="1"/>
      <protection locked="0"/>
    </xf>
    <xf numFmtId="0" fontId="11" fillId="0" borderId="0" xfId="0" applyFont="1"/>
    <xf numFmtId="0" fontId="20" fillId="6" borderId="1" xfId="1" applyNumberFormat="1" applyFont="1" applyFill="1" applyBorder="1" applyAlignment="1">
      <alignment horizontal="center" vertical="center" wrapText="1"/>
    </xf>
    <xf numFmtId="172" fontId="24" fillId="19" borderId="2" xfId="0" applyNumberFormat="1" applyFont="1" applyFill="1" applyBorder="1" applyAlignment="1" applyProtection="1">
      <alignment horizontal="center" vertical="center"/>
      <protection locked="0"/>
    </xf>
    <xf numFmtId="172" fontId="24" fillId="19" borderId="4" xfId="0" applyNumberFormat="1" applyFont="1" applyFill="1" applyBorder="1" applyAlignment="1" applyProtection="1">
      <alignment horizontal="center" vertical="center"/>
      <protection locked="0"/>
    </xf>
    <xf numFmtId="0" fontId="10" fillId="0" borderId="1" xfId="0" applyFont="1" applyBorder="1" applyAlignment="1">
      <alignment horizontal="center" vertical="center" wrapText="1"/>
    </xf>
    <xf numFmtId="0" fontId="11" fillId="7" borderId="2" xfId="0" applyFont="1" applyFill="1" applyBorder="1" applyAlignment="1" applyProtection="1">
      <alignment horizontal="center" vertical="center" wrapText="1"/>
      <protection locked="0"/>
    </xf>
    <xf numFmtId="0" fontId="11" fillId="7" borderId="4" xfId="0" applyFont="1" applyFill="1" applyBorder="1" applyAlignment="1" applyProtection="1">
      <alignment horizontal="center" vertical="center" wrapText="1"/>
      <protection locked="0"/>
    </xf>
    <xf numFmtId="0" fontId="11" fillId="0" borderId="1" xfId="0" applyFont="1" applyBorder="1" applyAlignment="1">
      <alignment horizontal="left" vertical="center" wrapText="1" indent="1"/>
    </xf>
    <xf numFmtId="0" fontId="10" fillId="17" borderId="0" xfId="0" applyFont="1" applyFill="1" applyAlignment="1">
      <alignment horizontal="left" vertical="center" wrapText="1"/>
    </xf>
    <xf numFmtId="0" fontId="11" fillId="17" borderId="0" xfId="0" applyFont="1" applyFill="1" applyAlignment="1">
      <alignment horizontal="left" vertical="center" wrapText="1"/>
    </xf>
    <xf numFmtId="0" fontId="10" fillId="4" borderId="1" xfId="0" applyFont="1" applyFill="1" applyBorder="1" applyAlignment="1">
      <alignment horizontal="center"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indent="1"/>
    </xf>
    <xf numFmtId="0" fontId="11" fillId="0" borderId="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6" applyFont="1" applyBorder="1" applyAlignment="1">
      <alignment horizontal="center" vertical="center" wrapText="1"/>
    </xf>
    <xf numFmtId="0" fontId="10" fillId="0" borderId="2" xfId="6" applyBorder="1" applyAlignment="1">
      <alignment horizontal="center" vertical="center" wrapText="1"/>
    </xf>
    <xf numFmtId="0" fontId="10" fillId="0" borderId="3" xfId="6" applyBorder="1" applyAlignment="1">
      <alignment horizontal="center" vertical="center" wrapText="1"/>
    </xf>
    <xf numFmtId="0" fontId="10" fillId="0" borderId="4" xfId="6" applyBorder="1" applyAlignment="1">
      <alignment horizontal="center" vertical="center" wrapText="1"/>
    </xf>
    <xf numFmtId="0" fontId="10" fillId="0" borderId="1" xfId="6" applyBorder="1" applyAlignment="1">
      <alignment horizontal="center" vertical="center" wrapText="1"/>
    </xf>
    <xf numFmtId="0" fontId="10" fillId="4" borderId="2" xfId="6" applyFill="1" applyBorder="1" applyAlignment="1">
      <alignment horizontal="center" vertical="center" wrapText="1"/>
    </xf>
    <xf numFmtId="0" fontId="10" fillId="4" borderId="4" xfId="6" applyFill="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1"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4" borderId="2"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1" fillId="0" borderId="1" xfId="0" applyFont="1" applyBorder="1" applyAlignment="1">
      <alignment vertical="center" wrapText="1"/>
    </xf>
    <xf numFmtId="180" fontId="10" fillId="4" borderId="2" xfId="0" applyNumberFormat="1" applyFont="1" applyFill="1" applyBorder="1" applyAlignment="1">
      <alignment horizontal="center" vertical="center" wrapText="1"/>
    </xf>
    <xf numFmtId="180" fontId="10" fillId="4" borderId="4" xfId="0" applyNumberFormat="1"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0" fillId="17" borderId="12" xfId="0" applyFont="1" applyFill="1" applyBorder="1" applyAlignment="1">
      <alignment horizontal="center" vertical="center" wrapText="1"/>
    </xf>
    <xf numFmtId="0" fontId="11" fillId="7" borderId="3" xfId="0" applyFont="1" applyFill="1" applyBorder="1" applyAlignment="1" applyProtection="1">
      <alignment horizontal="center" vertical="center" wrapText="1"/>
      <protection locked="0"/>
    </xf>
    <xf numFmtId="0" fontId="11" fillId="17" borderId="12" xfId="0" applyFont="1" applyFill="1" applyBorder="1" applyAlignment="1">
      <alignment horizontal="left" vertical="center" wrapText="1"/>
    </xf>
    <xf numFmtId="0" fontId="20" fillId="6" borderId="2" xfId="1" applyNumberFormat="1" applyFont="1" applyFill="1" applyBorder="1" applyAlignment="1">
      <alignment horizontal="center"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8" fillId="18" borderId="2" xfId="0" applyFont="1" applyFill="1" applyBorder="1" applyAlignment="1" applyProtection="1">
      <alignment horizontal="center" vertical="center" wrapText="1"/>
      <protection locked="0"/>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10" fillId="2" borderId="7" xfId="0" quotePrefix="1" applyFont="1" applyFill="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0" fillId="2" borderId="7" xfId="6" quotePrefix="1" applyFill="1" applyBorder="1" applyAlignment="1">
      <alignment horizontal="left" vertical="center" wrapText="1"/>
    </xf>
    <xf numFmtId="0" fontId="0" fillId="0" borderId="7" xfId="0" applyBorder="1" applyAlignment="1">
      <alignment horizontal="left" vertical="center" wrapText="1"/>
    </xf>
    <xf numFmtId="0" fontId="10" fillId="37" borderId="1" xfId="0" applyFont="1" applyFill="1" applyBorder="1" applyAlignment="1">
      <alignment horizontal="center" vertical="center" wrapText="1"/>
    </xf>
    <xf numFmtId="0" fontId="11" fillId="7" borderId="10" xfId="0" applyFont="1" applyFill="1" applyBorder="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10" fillId="2" borderId="0" xfId="6" applyFill="1" applyAlignment="1">
      <alignment vertical="center" wrapText="1"/>
    </xf>
    <xf numFmtId="0" fontId="0" fillId="0" borderId="0" xfId="0" applyAlignment="1">
      <alignment wrapText="1"/>
    </xf>
    <xf numFmtId="0" fontId="11" fillId="0" borderId="1" xfId="6" applyFont="1" applyBorder="1" applyAlignment="1">
      <alignment horizontal="left" vertical="center" wrapText="1"/>
    </xf>
    <xf numFmtId="0" fontId="9" fillId="0" borderId="1" xfId="0" applyFont="1" applyBorder="1" applyAlignment="1">
      <alignment wrapText="1"/>
    </xf>
    <xf numFmtId="0" fontId="0" fillId="0" borderId="1" xfId="0" applyBorder="1"/>
    <xf numFmtId="0" fontId="11" fillId="7" borderId="1" xfId="0" applyFont="1" applyFill="1" applyBorder="1" applyAlignment="1">
      <alignment horizontal="center" vertical="center" wrapText="1"/>
    </xf>
    <xf numFmtId="0" fontId="13" fillId="0" borderId="1" xfId="0" applyFont="1" applyBorder="1" applyAlignment="1">
      <alignment vertical="top" wrapText="1"/>
    </xf>
    <xf numFmtId="0" fontId="13" fillId="0" borderId="1" xfId="0" applyFont="1" applyBorder="1" applyAlignment="1">
      <alignment wrapText="1"/>
    </xf>
    <xf numFmtId="0" fontId="11" fillId="0" borderId="1" xfId="0" applyFont="1" applyBorder="1"/>
    <xf numFmtId="0" fontId="0" fillId="0" borderId="1" xfId="0" applyBorder="1" applyAlignment="1">
      <alignment vertical="top" wrapText="1"/>
    </xf>
    <xf numFmtId="0" fontId="20" fillId="6" borderId="1" xfId="1" applyNumberFormat="1" applyFont="1" applyFill="1" applyBorder="1" applyAlignment="1" applyProtection="1">
      <alignment horizontal="center" vertical="center" wrapText="1"/>
    </xf>
    <xf numFmtId="0" fontId="11" fillId="7" borderId="2"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1" fillId="7" borderId="5" xfId="0" applyFont="1" applyFill="1" applyBorder="1" applyAlignment="1" applyProtection="1">
      <alignment horizontal="center" vertical="center" wrapText="1"/>
      <protection locked="0"/>
    </xf>
    <xf numFmtId="0" fontId="0" fillId="0" borderId="17" xfId="0" applyBorder="1" applyAlignment="1">
      <alignment horizontal="center" vertical="center" wrapText="1"/>
    </xf>
    <xf numFmtId="0" fontId="10" fillId="0" borderId="0" xfId="0" applyFont="1" applyAlignment="1">
      <alignment horizontal="left" vertical="center" wrapText="1"/>
    </xf>
    <xf numFmtId="0" fontId="0" fillId="0" borderId="0" xfId="0" applyAlignment="1">
      <alignment horizontal="left" vertical="center" wrapText="1"/>
    </xf>
    <xf numFmtId="0" fontId="11" fillId="7" borderId="17" xfId="0" applyFont="1" applyFill="1" applyBorder="1" applyAlignment="1" applyProtection="1">
      <alignment horizontal="center" vertical="center" wrapText="1"/>
      <protection locked="0"/>
    </xf>
    <xf numFmtId="0" fontId="10" fillId="0" borderId="2" xfId="0" applyFont="1" applyBorder="1" applyAlignment="1">
      <alignment vertical="center" wrapText="1"/>
    </xf>
    <xf numFmtId="0" fontId="10" fillId="0" borderId="3" xfId="0" applyFont="1" applyBorder="1" applyAlignment="1">
      <alignment vertical="center" wrapText="1"/>
    </xf>
    <xf numFmtId="0" fontId="10" fillId="0" borderId="4" xfId="0" applyFont="1" applyBorder="1" applyAlignment="1">
      <alignment vertical="center" wrapText="1"/>
    </xf>
    <xf numFmtId="0" fontId="10" fillId="0" borderId="2" xfId="6" applyBorder="1" applyAlignment="1">
      <alignment vertical="center" wrapText="1"/>
    </xf>
    <xf numFmtId="0" fontId="10" fillId="0" borderId="3" xfId="6" applyBorder="1" applyAlignment="1">
      <alignment vertical="center" wrapText="1"/>
    </xf>
    <xf numFmtId="0" fontId="10" fillId="0" borderId="4" xfId="6" applyBorder="1" applyAlignment="1">
      <alignment vertical="center" wrapText="1"/>
    </xf>
    <xf numFmtId="0" fontId="11" fillId="7" borderId="5" xfId="6" applyFont="1" applyFill="1" applyBorder="1" applyAlignment="1" applyProtection="1">
      <alignment horizontal="center" vertical="center" wrapText="1"/>
      <protection locked="0"/>
    </xf>
    <xf numFmtId="0" fontId="11" fillId="7" borderId="17" xfId="6" applyFont="1" applyFill="1" applyBorder="1" applyAlignment="1" applyProtection="1">
      <alignment horizontal="center" vertical="center" wrapText="1"/>
      <protection locked="0"/>
    </xf>
    <xf numFmtId="0" fontId="10"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33" fillId="17" borderId="0" xfId="15" quotePrefix="1" applyFill="1" applyBorder="1" applyAlignment="1">
      <alignment horizontal="left" vertical="top" wrapText="1"/>
    </xf>
    <xf numFmtId="0" fontId="11" fillId="7" borderId="5" xfId="6" applyFont="1" applyFill="1" applyBorder="1" applyAlignment="1" applyProtection="1">
      <alignment vertical="center" wrapText="1"/>
      <protection locked="0"/>
    </xf>
    <xf numFmtId="0" fontId="11" fillId="7" borderId="22" xfId="6" applyFont="1" applyFill="1" applyBorder="1" applyAlignment="1" applyProtection="1">
      <alignment vertical="center" wrapText="1"/>
      <protection locked="0"/>
    </xf>
    <xf numFmtId="0" fontId="11" fillId="7" borderId="17" xfId="6" applyFont="1" applyFill="1" applyBorder="1" applyAlignment="1" applyProtection="1">
      <alignment vertical="center" wrapText="1"/>
      <protection locked="0"/>
    </xf>
    <xf numFmtId="0" fontId="11" fillId="7" borderId="5" xfId="6" applyFont="1" applyFill="1" applyBorder="1" applyAlignment="1" applyProtection="1">
      <alignment vertical="center"/>
      <protection locked="0"/>
    </xf>
    <xf numFmtId="0" fontId="11" fillId="7" borderId="22" xfId="6" applyFont="1" applyFill="1" applyBorder="1" applyAlignment="1" applyProtection="1">
      <alignment vertical="center"/>
      <protection locked="0"/>
    </xf>
    <xf numFmtId="0" fontId="11" fillId="7" borderId="17" xfId="6" applyFont="1" applyFill="1" applyBorder="1" applyAlignment="1" applyProtection="1">
      <alignment vertical="center"/>
      <protection locked="0"/>
    </xf>
    <xf numFmtId="0" fontId="20" fillId="6" borderId="10"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11" fillId="7" borderId="5" xfId="0" applyFont="1" applyFill="1" applyBorder="1" applyAlignment="1" applyProtection="1">
      <alignment vertical="center" wrapText="1"/>
      <protection locked="0"/>
    </xf>
    <xf numFmtId="0" fontId="11" fillId="7" borderId="22" xfId="0" applyFont="1" applyFill="1" applyBorder="1" applyAlignment="1" applyProtection="1">
      <alignment vertical="center" wrapText="1"/>
      <protection locked="0"/>
    </xf>
    <xf numFmtId="0" fontId="11" fillId="7" borderId="17" xfId="0" applyFont="1" applyFill="1" applyBorder="1" applyAlignment="1" applyProtection="1">
      <alignment vertical="center" wrapText="1"/>
      <protection locked="0"/>
    </xf>
    <xf numFmtId="0" fontId="11" fillId="7" borderId="5" xfId="0" applyFont="1" applyFill="1" applyBorder="1" applyAlignment="1" applyProtection="1">
      <alignment vertical="center"/>
      <protection locked="0"/>
    </xf>
    <xf numFmtId="0" fontId="11" fillId="7" borderId="22" xfId="0" applyFont="1" applyFill="1" applyBorder="1" applyAlignment="1" applyProtection="1">
      <alignment vertical="center"/>
      <protection locked="0"/>
    </xf>
    <xf numFmtId="0" fontId="11" fillId="7" borderId="17" xfId="0" applyFont="1" applyFill="1" applyBorder="1" applyAlignment="1" applyProtection="1">
      <alignment vertical="center"/>
      <protection locked="0"/>
    </xf>
    <xf numFmtId="0" fontId="10" fillId="0" borderId="12" xfId="0" applyFont="1" applyBorder="1" applyAlignment="1">
      <alignment horizontal="left"/>
    </xf>
    <xf numFmtId="0" fontId="29" fillId="6" borderId="2" xfId="1" applyNumberFormat="1" applyFont="1" applyFill="1" applyBorder="1" applyAlignment="1" applyProtection="1">
      <alignment horizontal="center" vertical="center" wrapText="1"/>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11" fillId="7" borderId="2"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1" fillId="7" borderId="4" xfId="0" applyFont="1" applyFill="1" applyBorder="1" applyAlignment="1">
      <alignment horizontal="left" vertical="center" wrapText="1"/>
    </xf>
    <xf numFmtId="0" fontId="29" fillId="6" borderId="2" xfId="1" applyNumberFormat="1" applyFont="1" applyFill="1" applyBorder="1" applyAlignment="1" applyProtection="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10" fillId="0" borderId="0" xfId="0" quotePrefix="1" applyFont="1" applyAlignment="1">
      <alignment horizontal="left" vertical="top" wrapText="1"/>
    </xf>
    <xf numFmtId="0" fontId="10" fillId="0" borderId="0" xfId="0" quotePrefix="1" applyFont="1" applyAlignment="1">
      <alignment horizontal="left"/>
    </xf>
  </cellXfs>
  <cellStyles count="123">
    <cellStyle name="=C:\WINNT\SYSTEM32\COMMAND.COM 2 2" xfId="23" xr:uid="{999E498D-DB1B-41B0-8BCE-E94C44B61A68}"/>
    <cellStyle name="20% - Accent1 2" xfId="24" xr:uid="{6322128B-E147-4843-9208-7F86C5C2568D}"/>
    <cellStyle name="20% - Accent1 2 2" xfId="82" xr:uid="{79312473-189E-4FB2-9182-7A4354F772BF}"/>
    <cellStyle name="20% - Accent2 2" xfId="25" xr:uid="{45173768-67C6-4404-9F54-CEF6D6BC0CFC}"/>
    <cellStyle name="20% - Accent2 2 2" xfId="83" xr:uid="{13ED7708-6998-41C6-9B36-3D7F16C8F214}"/>
    <cellStyle name="20% - Accent3 2" xfId="26" xr:uid="{C8D6BD2B-C9A1-4760-B4E2-7196FF8D43E3}"/>
    <cellStyle name="20% - Accent3 2 2" xfId="84" xr:uid="{C9FED954-AC7D-47A7-81A5-5D5236811E12}"/>
    <cellStyle name="20% - Accent4 2" xfId="27" xr:uid="{4EAF05DD-423C-4BB0-B77A-3B7F8D7E09E8}"/>
    <cellStyle name="20% - Accent4 2 2" xfId="85" xr:uid="{BFDE3C59-6034-4D2C-9D63-10F98038B1FF}"/>
    <cellStyle name="20% - Accent5 2" xfId="28" xr:uid="{45BC644D-304D-46F3-9E3D-45CB8EFD3B0B}"/>
    <cellStyle name="20% - Accent5 2 2" xfId="86" xr:uid="{3790AAB7-2F6D-4410-B68F-4353303861AA}"/>
    <cellStyle name="20% - Accent6 2" xfId="29" xr:uid="{B628DFA3-B8FF-4F34-B3E1-65C7D0BF6379}"/>
    <cellStyle name="20% - Accent6 2 2" xfId="87" xr:uid="{A9A161F3-24AF-4D93-85B2-54B2D0C511C6}"/>
    <cellStyle name="40% - Accent1" xfId="9" builtinId="31"/>
    <cellStyle name="40% - Accent1 2" xfId="17" xr:uid="{00000000-0005-0000-0000-000001000000}"/>
    <cellStyle name="40% - Accent2 2" xfId="30" xr:uid="{D427CE09-5B21-4145-BBBF-8F6722C58591}"/>
    <cellStyle name="40% - Accent2 2 2" xfId="88" xr:uid="{0B739293-3238-4F10-BAB2-993E02C7A61E}"/>
    <cellStyle name="40% - Accent3 2" xfId="31" xr:uid="{7FE8D4C3-D6D1-47DA-A2DA-7B36D52EB4DE}"/>
    <cellStyle name="40% - Accent3 2 2" xfId="89" xr:uid="{E1F769F1-C540-42CA-B9AB-B11D85FE6208}"/>
    <cellStyle name="40% - Accent4" xfId="12" builtinId="43"/>
    <cellStyle name="40% - Accent4 2" xfId="18" xr:uid="{00000000-0005-0000-0000-000003000000}"/>
    <cellStyle name="40% - Accent5 2" xfId="32" xr:uid="{85131AFA-0D2F-419A-B74A-E8BADE5B1DC7}"/>
    <cellStyle name="40% - Accent5 2 2" xfId="90" xr:uid="{E2C8F18A-2373-4557-B9E8-0413C639E96E}"/>
    <cellStyle name="40% - Accent6 2" xfId="33" xr:uid="{F11A34B1-0F51-4EE2-8D58-9ECFF7D5DA05}"/>
    <cellStyle name="40% - Accent6 2 2" xfId="91" xr:uid="{2669EB41-A1F4-4148-8FB1-13163808ED26}"/>
    <cellStyle name="60% - Accent2" xfId="10" builtinId="36"/>
    <cellStyle name="Accent1" xfId="8" builtinId="29"/>
    <cellStyle name="Accent4" xfId="11" builtinId="41"/>
    <cellStyle name="Accent6" xfId="13" builtinId="49"/>
    <cellStyle name="Annotation_CEPATNEI" xfId="34" xr:uid="{28126142-D581-4F6E-8528-8F85F90B4FAB}"/>
    <cellStyle name="Blank_CEPATNEI" xfId="35" xr:uid="{C64BD69C-3E31-4958-B3CD-5B1F02C0AF80}"/>
    <cellStyle name="ColumnHeading_CEPATNEI" xfId="36" xr:uid="{1C0D2341-C1E1-414D-917A-174D700CEF4A}"/>
    <cellStyle name="Comma" xfId="63" builtinId="3"/>
    <cellStyle name="Comma 2" xfId="7" xr:uid="{00000000-0005-0000-0000-000008000000}"/>
    <cellStyle name="Comma 2 2" xfId="64" xr:uid="{E5C3639B-878A-448F-A1A1-1B6E686BBD9C}"/>
    <cellStyle name="Comma 2 2 2" xfId="70" xr:uid="{268F0E88-588F-456B-B21F-C175EA0F1A05}"/>
    <cellStyle name="Comma 2 2 3" xfId="103" xr:uid="{35C6E5DB-F918-478E-B08C-A3E66A9AD0C3}"/>
    <cellStyle name="Comma 2 2 4" xfId="118" xr:uid="{FE1C83B5-E4F0-4D61-A548-557CE9FE296F}"/>
    <cellStyle name="Comma 2 2 5" xfId="121" xr:uid="{7EAFF7A5-13A0-4DE6-A6D6-062F029A17BD}"/>
    <cellStyle name="Comma 2 3" xfId="69" xr:uid="{42458E89-41BD-4907-949D-CB29E1BED6E6}"/>
    <cellStyle name="Comma 2 3 2" xfId="119" xr:uid="{97625023-E64E-4A96-B54F-49A57646D222}"/>
    <cellStyle name="Comma 2 3 3" xfId="122" xr:uid="{83B6AE55-0D39-4527-9A2C-88D3268F8CF4}"/>
    <cellStyle name="Comma 2 4" xfId="78" xr:uid="{E59D29E4-4B2C-48C5-A2C7-8942F789B829}"/>
    <cellStyle name="Comma 2 5" xfId="113" xr:uid="{03FE2D3D-C34B-44CA-939C-7D261A19753D}"/>
    <cellStyle name="Comma 2 6" xfId="120" xr:uid="{A2A806A5-ED9D-41F4-BF00-7BE32699FD45}"/>
    <cellStyle name="Comma 3" xfId="37" xr:uid="{9C5D4AA3-0939-4FC8-8BF0-889DCB04A433}"/>
    <cellStyle name="Comma 3 2" xfId="92" xr:uid="{C19DA12B-56A5-4F56-A768-2D20681BE5B5}"/>
    <cellStyle name="Comma 4" xfId="67" xr:uid="{7E895EDD-E68B-4DE7-9D02-503762A5B9AD}"/>
    <cellStyle name="Comma 4 2" xfId="105" xr:uid="{5A841FCD-D1FE-4B69-9217-A956D3E433FA}"/>
    <cellStyle name="Comma 5" xfId="102" xr:uid="{617F2C2C-F12E-448C-80B9-E7CEB60F3574}"/>
    <cellStyle name="Currency 2" xfId="20" xr:uid="{8BEAD877-8225-4978-BCEF-205A8A721D3A}"/>
    <cellStyle name="Currency 2 2" xfId="38" xr:uid="{9651E298-A1AE-4DD4-B18B-149ED3F09EF9}"/>
    <cellStyle name="Currency 2 2 2" xfId="93" xr:uid="{BA682301-0852-4D63-9FAD-FC4A603AC4BA}"/>
    <cellStyle name="Currency 2 3" xfId="80" xr:uid="{444A4BFC-C95B-41E7-906B-47C44073FF30}"/>
    <cellStyle name="Currency 3" xfId="21" xr:uid="{1538E0F3-45CD-41CD-8CE0-DBC7501AF5E2}"/>
    <cellStyle name="Currency 3 2" xfId="74" xr:uid="{BCA54D6E-4CAA-4D36-9B95-4486E13FA1A7}"/>
    <cellStyle name="Currency 3 3" xfId="81" xr:uid="{8E402E19-9C43-4044-A0F3-68BCEB5971E6}"/>
    <cellStyle name="EmptyCell_CEPATNEI" xfId="39" xr:uid="{D038B47E-98A7-4D42-91CB-58237B50B70B}"/>
    <cellStyle name="Fixed_CEPATNEI" xfId="40" xr:uid="{5DD6C1DE-2850-4B62-B2E1-B281879F0752}"/>
    <cellStyle name="Followed Hyperlink 2" xfId="41" xr:uid="{6DC78776-7FA5-4E4A-AF28-0DEBC880D287}"/>
    <cellStyle name="Heading 2" xfId="4" builtinId="17"/>
    <cellStyle name="Heading 2 2" xfId="111" xr:uid="{5679BF05-F888-4477-B596-2C7305B801A4}"/>
    <cellStyle name="Heading 3" xfId="5" builtinId="18"/>
    <cellStyle name="Heading 3 2" xfId="112" xr:uid="{D4F1BE05-EA0B-48A7-9FB5-282AADF3F480}"/>
    <cellStyle name="Heading 4" xfId="1" builtinId="19"/>
    <cellStyle name="Heading 4 2" xfId="72" xr:uid="{98BE38BA-4654-47A7-B697-89A36DCC8288}"/>
    <cellStyle name="Heading 4 2 2" xfId="108" xr:uid="{6FD5953C-0372-4BF2-935A-BF9A4D228606}"/>
    <cellStyle name="Hyperlink" xfId="3" builtinId="8"/>
    <cellStyle name="Hyperlink 2" xfId="42" xr:uid="{8FBEB6A0-E84D-4716-B83B-5E2BADFE55E0}"/>
    <cellStyle name="Hyperlink 2 2" xfId="117" xr:uid="{FFB870B8-DBD2-4617-B0BB-39FECB5F0512}"/>
    <cellStyle name="Hyperlink 2 3" xfId="116" xr:uid="{EADBBEB1-E351-4F13-9F88-1FFF9CCDC3AB}"/>
    <cellStyle name="Hyperlink 2 4" xfId="110" xr:uid="{151844A4-1C68-4A38-850D-6F404B0EAEB2}"/>
    <cellStyle name="Input" xfId="2" builtinId="20"/>
    <cellStyle name="Input 2" xfId="109" xr:uid="{74F97A46-ADB8-49CD-85D6-197D7441D8F1}"/>
    <cellStyle name="LinkedTo_CEPATNEI" xfId="43" xr:uid="{11024A49-8907-4650-96AE-DE833867667C}"/>
    <cellStyle name="LinksFrom_CEPATNEI" xfId="44" xr:uid="{A6741F6B-1B46-4C6A-9103-2A5E8611191F}"/>
    <cellStyle name="Neutral" xfId="15" builtinId="28"/>
    <cellStyle name="Neutral 2" xfId="66" xr:uid="{C0866C14-BFD5-46E4-89F5-95778DEE1824}"/>
    <cellStyle name="Normal" xfId="0" builtinId="0"/>
    <cellStyle name="Normal 10" xfId="73" xr:uid="{26C56E90-177B-46ED-B3F3-64AFDAA028CB}"/>
    <cellStyle name="Normal 11 26 2" xfId="45" xr:uid="{94EBB87C-5E4E-44DF-AD08-0CCDF75F1844}"/>
    <cellStyle name="Normal 11 26 2 2" xfId="46" xr:uid="{0F6941D8-DCA9-4A9E-AB9A-2C49D69F68B9}"/>
    <cellStyle name="Normal 11 26 2 2 2" xfId="95" xr:uid="{8B6C87B7-FCF2-4462-91D2-AEB37BE9FCD3}"/>
    <cellStyle name="Normal 11 26 2 3" xfId="94" xr:uid="{8C26820F-9BE9-45C6-AA1E-05183E9EF445}"/>
    <cellStyle name="Normal 11 26 2_Annex 2 EHV charges" xfId="77" xr:uid="{7CD1583F-C881-4E84-BEC4-B2F0E4574238}"/>
    <cellStyle name="Normal 16" xfId="47" xr:uid="{72C45EE6-77A5-4019-81A8-CE4FBE9EE70A}"/>
    <cellStyle name="Normal 2" xfId="6" xr:uid="{00000000-0005-0000-0000-000010000000}"/>
    <cellStyle name="Normal 2 2" xfId="48" xr:uid="{E9AB0DDC-35F8-4743-A877-F336A39C4F98}"/>
    <cellStyle name="Normal 2 2 2" xfId="96" xr:uid="{B96D8323-B268-464C-9877-A3595156FE24}"/>
    <cellStyle name="Normal 3" xfId="14" xr:uid="{00000000-0005-0000-0000-000011000000}"/>
    <cellStyle name="Normal 3 2" xfId="68" xr:uid="{6E452380-1FF5-4700-AEB4-A5F6F58E9FC1}"/>
    <cellStyle name="Normal 3 2 2" xfId="106" xr:uid="{27CBF9A8-600E-430E-B182-FA451D6C67EA}"/>
    <cellStyle name="Normal 3 2 3" xfId="115" xr:uid="{963776C6-1F60-4632-8E0D-A2984FA126BA}"/>
    <cellStyle name="Normal 3 3" xfId="65" xr:uid="{7D1F89D6-B592-431F-9D86-83BF458DC8F5}"/>
    <cellStyle name="Normal 3 3 2" xfId="104" xr:uid="{5A549F1A-9903-4571-B478-9E4349ED0B8D}"/>
    <cellStyle name="Normal 3 4" xfId="79" xr:uid="{1364DC25-1DAE-411B-B671-15F75391A6EE}"/>
    <cellStyle name="Normal 3 5" xfId="107" xr:uid="{FBEE5073-B97E-45D9-ADB4-E714234F5B93}"/>
    <cellStyle name="Normal 3_Annex 2 EHV charges" xfId="75" xr:uid="{7F0ED5C5-2288-403F-8AFA-E22E703959DE}"/>
    <cellStyle name="Normal 4" xfId="49" xr:uid="{A47A12BB-6B3D-4A61-8A39-25A81458F616}"/>
    <cellStyle name="Normal 4 2" xfId="114" xr:uid="{F075D229-79E9-4C4C-AFF3-C74812ECE2D4}"/>
    <cellStyle name="Normal 4 2 3" xfId="50" xr:uid="{4A4263E5-04AC-43C3-9566-CEE78A7453B7}"/>
    <cellStyle name="Normal 4_Summary" xfId="51" xr:uid="{04643C13-043D-4377-B5AD-3CCBE76F25E7}"/>
    <cellStyle name="Normal 5" xfId="52" xr:uid="{3ECE6558-A9AE-44E7-90C2-B229C4FD3811}"/>
    <cellStyle name="Normal 6" xfId="53" xr:uid="{DBE1C540-C3C4-4493-8871-FE745B3D7CB5}"/>
    <cellStyle name="Normal 7" xfId="54" xr:uid="{0F69249F-E65C-4A50-A30C-C55049C44AAE}"/>
    <cellStyle name="Normal 7 2" xfId="97" xr:uid="{F1AE2C9E-A464-4253-9FA2-C307D8E55B27}"/>
    <cellStyle name="Normal 8" xfId="55" xr:uid="{858E4B83-AFA7-484D-BE67-5019D302297C}"/>
    <cellStyle name="Normal 8 2" xfId="98" xr:uid="{1E15065F-17FA-4F93-8BBB-DBACC16C1ADB}"/>
    <cellStyle name="Normal 9" xfId="71" xr:uid="{68F127AF-0720-4F91-B05D-ABEB90263A36}"/>
    <cellStyle name="Normal_Sheet1" xfId="16" xr:uid="{00000000-0005-0000-0000-000012000000}"/>
    <cellStyle name="Note 2" xfId="56" xr:uid="{4B37B825-C520-4BFA-B65A-8522C057675D}"/>
    <cellStyle name="Note 2 2" xfId="99" xr:uid="{81A778F5-4617-4D01-A5F0-8393E9196E19}"/>
    <cellStyle name="Note 3" xfId="57" xr:uid="{3CC1F83E-085A-4090-B041-1F2CC6A19998}"/>
    <cellStyle name="Note 3 2" xfId="100" xr:uid="{F5E0B89B-9FAA-449A-96D5-AB84B56A3BE2}"/>
    <cellStyle name="Note 4" xfId="58" xr:uid="{D285D6DD-5762-4012-BD12-C44BE8CD3CFA}"/>
    <cellStyle name="Note 4 2" xfId="101" xr:uid="{DE143C28-4B24-43B0-BC56-011AAE8B59A9}"/>
    <cellStyle name="Percent 2" xfId="22" xr:uid="{139F0E9E-CD6F-474E-A9A7-4751FDC5079A}"/>
    <cellStyle name="Percent 2 2" xfId="76" xr:uid="{5EEA9DA4-F5F0-43A2-9C61-17FDDC2FF80B}"/>
    <cellStyle name="Percent 3" xfId="59" xr:uid="{F8BF65FA-AF7E-48D4-AD1C-F3CB5C887B2E}"/>
    <cellStyle name="RowHeading_CEPATNEI" xfId="60" xr:uid="{0C6B5599-8ECF-4EB9-8A52-2940863E3A40}"/>
    <cellStyle name="SectionHeading_CEPATNEI" xfId="61" xr:uid="{A0C19184-6199-40B0-A553-155C22AC2BC1}"/>
    <cellStyle name="SubSection_CEPATNEI" xfId="62" xr:uid="{27DA37B3-0A99-4DBB-9D18-48ABA9C45EC2}"/>
    <cellStyle name="Text_CEPATNEI" xfId="19" xr:uid="{00000000-0005-0000-0000-000013000000}"/>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FFCC99"/>
      <color rgb="FFCCFFCC"/>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twoCellAnchor>
    <xdr:from>
      <xdr:col>0</xdr:col>
      <xdr:colOff>74084</xdr:colOff>
      <xdr:row>1</xdr:row>
      <xdr:rowOff>9524</xdr:rowOff>
    </xdr:from>
    <xdr:to>
      <xdr:col>5</xdr:col>
      <xdr:colOff>328083</xdr:colOff>
      <xdr:row>26</xdr:row>
      <xdr:rowOff>66674</xdr:rowOff>
    </xdr:to>
    <xdr:sp macro="" textlink="">
      <xdr:nvSpPr>
        <xdr:cNvPr id="3" name="Rectangle 2">
          <a:extLst>
            <a:ext uri="{FF2B5EF4-FFF2-40B4-BE49-F238E27FC236}">
              <a16:creationId xmlns:a16="http://schemas.microsoft.com/office/drawing/2014/main" id="{B03D2FB1-72B6-4138-9CA1-5B2C220879D9}"/>
            </a:ext>
          </a:extLst>
        </xdr:cNvPr>
        <xdr:cNvSpPr/>
      </xdr:nvSpPr>
      <xdr:spPr>
        <a:xfrm>
          <a:off x="74084" y="339724"/>
          <a:ext cx="5861049"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3.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4.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5.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6.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7.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8.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9.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40.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41.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42.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4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6.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7.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8.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49.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50.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51.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52.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printerSettings" Target="../printerSettings/printerSettings53.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printerSettings" Target="../printerSettings/printerSettings5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printerSettings" Target="../printerSettings/printerSettings55.bin"/></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printerSettings" Target="../printerSettings/printerSettings56.bin"/></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52.v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53.vml"/><Relationship Id="rId1" Type="http://schemas.openxmlformats.org/officeDocument/2006/relationships/printerSettings" Target="../printerSettings/printerSettings59.bin"/></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54.vml"/><Relationship Id="rId1" Type="http://schemas.openxmlformats.org/officeDocument/2006/relationships/printerSettings" Target="../printerSettings/printerSettings60.bin"/></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55.vml"/><Relationship Id="rId1" Type="http://schemas.openxmlformats.org/officeDocument/2006/relationships/printerSettings" Target="../printerSettings/printerSettings61.bin"/></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56.vml"/><Relationship Id="rId1" Type="http://schemas.openxmlformats.org/officeDocument/2006/relationships/printerSettings" Target="../printerSettings/printerSettings62.bin"/></Relationships>
</file>

<file path=xl/worksheets/_rels/sheet57.xml.rels><?xml version="1.0" encoding="UTF-8" standalone="yes"?>
<Relationships xmlns="http://schemas.openxmlformats.org/package/2006/relationships"><Relationship Id="rId2" Type="http://schemas.openxmlformats.org/officeDocument/2006/relationships/vmlDrawing" Target="../drawings/vmlDrawing57.vml"/><Relationship Id="rId1" Type="http://schemas.openxmlformats.org/officeDocument/2006/relationships/printerSettings" Target="../printerSettings/printerSettings63.bin"/></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58.vml"/><Relationship Id="rId1" Type="http://schemas.openxmlformats.org/officeDocument/2006/relationships/printerSettings" Target="../printerSettings/printerSettings64.bin"/></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59.vml"/><Relationship Id="rId1" Type="http://schemas.openxmlformats.org/officeDocument/2006/relationships/printerSettings" Target="../printerSettings/printerSettings6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60.vml"/><Relationship Id="rId1" Type="http://schemas.openxmlformats.org/officeDocument/2006/relationships/printerSettings" Target="../printerSettings/printerSettings66.bin"/></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61.vml"/><Relationship Id="rId1" Type="http://schemas.openxmlformats.org/officeDocument/2006/relationships/printerSettings" Target="../printerSettings/printerSettings67.bin"/></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62.vml"/><Relationship Id="rId1" Type="http://schemas.openxmlformats.org/officeDocument/2006/relationships/printerSettings" Target="../printerSettings/printerSettings68.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63.vml"/><Relationship Id="rId2" Type="http://schemas.openxmlformats.org/officeDocument/2006/relationships/drawing" Target="../drawings/drawing1.xml"/><Relationship Id="rId1" Type="http://schemas.openxmlformats.org/officeDocument/2006/relationships/printerSettings" Target="../printerSettings/printerSettings69.bin"/></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64.vml"/><Relationship Id="rId1" Type="http://schemas.openxmlformats.org/officeDocument/2006/relationships/printerSettings" Target="../printerSettings/printerSettings70.bin"/></Relationships>
</file>

<file path=xl/worksheets/_rels/sheet65.xml.rels><?xml version="1.0" encoding="UTF-8" standalone="yes"?>
<Relationships xmlns="http://schemas.openxmlformats.org/package/2006/relationships"><Relationship Id="rId3" Type="http://schemas.openxmlformats.org/officeDocument/2006/relationships/vmlDrawing" Target="../drawings/vmlDrawing65.vml"/><Relationship Id="rId2" Type="http://schemas.openxmlformats.org/officeDocument/2006/relationships/drawing" Target="../drawings/drawing2.xml"/><Relationship Id="rId1" Type="http://schemas.openxmlformats.org/officeDocument/2006/relationships/printerSettings" Target="../printerSettings/printerSettings71.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30"/>
  <sheetViews>
    <sheetView showGridLines="0" tabSelected="1" zoomScale="85" zoomScaleNormal="85" zoomScaleSheetLayoutView="100" workbookViewId="0"/>
  </sheetViews>
  <sheetFormatPr defaultRowHeight="12.5"/>
  <cols>
    <col min="1" max="1" width="70.26953125" customWidth="1"/>
    <col min="2" max="2" width="42.1796875" customWidth="1"/>
    <col min="3" max="3" width="28" customWidth="1"/>
    <col min="4" max="4" width="18.1796875" customWidth="1"/>
    <col min="5" max="5" width="21.54296875" customWidth="1"/>
  </cols>
  <sheetData>
    <row r="1" spans="1:8">
      <c r="A1" s="22"/>
      <c r="B1" s="22"/>
      <c r="C1" s="22"/>
      <c r="D1" s="22"/>
      <c r="E1" s="22"/>
    </row>
    <row r="2" spans="1:8" ht="16.5">
      <c r="A2" s="130" t="s">
        <v>0</v>
      </c>
      <c r="B2" s="66"/>
      <c r="C2" s="66"/>
      <c r="D2" s="66"/>
      <c r="E2" s="66"/>
    </row>
    <row r="3" spans="1:8" ht="14">
      <c r="A3" s="66"/>
      <c r="B3" s="128" t="s">
        <v>1</v>
      </c>
      <c r="C3" s="229" t="s">
        <v>2</v>
      </c>
      <c r="D3" s="229" t="s">
        <v>3</v>
      </c>
      <c r="E3" s="229" t="s">
        <v>4</v>
      </c>
    </row>
    <row r="4" spans="1:8" ht="30" customHeight="1">
      <c r="A4" s="67" t="s">
        <v>0</v>
      </c>
      <c r="B4" s="26" t="s">
        <v>5</v>
      </c>
      <c r="C4" s="26" t="s">
        <v>6</v>
      </c>
      <c r="D4" s="26" t="s">
        <v>7</v>
      </c>
      <c r="E4" s="26" t="s">
        <v>8</v>
      </c>
    </row>
    <row r="5" spans="1:8">
      <c r="A5" s="66"/>
      <c r="B5" s="66"/>
      <c r="C5" s="66"/>
      <c r="D5" s="66"/>
      <c r="E5" s="66"/>
    </row>
    <row r="6" spans="1:8" ht="16.5">
      <c r="A6" s="69" t="s">
        <v>9</v>
      </c>
      <c r="B6" s="66"/>
      <c r="C6" s="66"/>
      <c r="D6" s="66"/>
      <c r="E6" s="66"/>
    </row>
    <row r="7" spans="1:8" ht="14">
      <c r="A7" s="70" t="s">
        <v>10</v>
      </c>
      <c r="B7" s="343" t="s">
        <v>11</v>
      </c>
      <c r="C7" s="343"/>
      <c r="D7" s="343"/>
      <c r="E7" s="343"/>
    </row>
    <row r="8" spans="1:8" ht="30" customHeight="1">
      <c r="A8" s="74" t="s">
        <v>12</v>
      </c>
      <c r="B8" s="342" t="s">
        <v>13</v>
      </c>
      <c r="C8" s="342"/>
      <c r="D8" s="342"/>
      <c r="E8" s="342"/>
    </row>
    <row r="9" spans="1:8" ht="30" customHeight="1">
      <c r="A9" s="74" t="s">
        <v>14</v>
      </c>
      <c r="B9" s="342" t="str">
        <f>"Annex 2 contains the charges to EHV Properties and charges applied to LDNOs with EHV Properties/end-users embedded in networks within the " &amp;B4 &amp;" Licence area."</f>
        <v>Annex 2 contains the charges to EHV Properties and charges applied to LDNOs with EHV Properties/end-users embedded in networks within the Southern Electric Power Distribution plc Licence area.</v>
      </c>
      <c r="C9" s="342"/>
      <c r="D9" s="342"/>
      <c r="E9" s="342"/>
    </row>
    <row r="10" spans="1:8" ht="30" customHeight="1">
      <c r="A10" s="74" t="s">
        <v>15</v>
      </c>
      <c r="B10" s="342" t="s">
        <v>16</v>
      </c>
      <c r="C10" s="342"/>
      <c r="D10" s="342"/>
      <c r="E10" s="342"/>
    </row>
    <row r="11" spans="1:8" ht="61.5" customHeight="1">
      <c r="A11" s="74" t="s">
        <v>17</v>
      </c>
      <c r="B11" s="34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Southern Electric Power Distribution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342"/>
      <c r="D11" s="342"/>
      <c r="E11" s="342"/>
      <c r="F11" s="345"/>
      <c r="G11" s="345"/>
      <c r="H11" s="345"/>
    </row>
    <row r="12" spans="1:8" ht="86.25" customHeight="1">
      <c r="A12" s="74" t="s">
        <v>18</v>
      </c>
      <c r="B12" s="342" t="s">
        <v>19</v>
      </c>
      <c r="C12" s="342"/>
      <c r="D12" s="342"/>
      <c r="E12" s="342"/>
    </row>
    <row r="13" spans="1:8" ht="49.5" customHeight="1">
      <c r="A13" s="74" t="s">
        <v>20</v>
      </c>
      <c r="B13" s="342" t="str">
        <f>"Annex 6 contains the charges for new or amended EHV Properties and charges applied to LDNOs with new or amended EHV Properties/end-users embedded in networks within the " &amp;B4 &amp;" Licence area."</f>
        <v>Annex 6 contains the charges for new or amended EHV Properties and charges applied to LDNOs with new or amended EHV Properties/end-users embedded in networks within the Southern Electric Power Distribution plc Licence area.</v>
      </c>
      <c r="C13" s="342"/>
      <c r="D13" s="342"/>
      <c r="E13" s="342"/>
    </row>
    <row r="14" spans="1:8" ht="33.75" customHeight="1">
      <c r="A14" s="170" t="s">
        <v>21</v>
      </c>
      <c r="B14" s="342" t="s">
        <v>22</v>
      </c>
      <c r="C14" s="342"/>
      <c r="D14" s="342"/>
      <c r="E14" s="342"/>
    </row>
    <row r="15" spans="1:8" ht="29.25" customHeight="1">
      <c r="A15" s="74" t="s">
        <v>23</v>
      </c>
      <c r="B15" s="342" t="s">
        <v>24</v>
      </c>
      <c r="C15" s="342"/>
      <c r="D15" s="342"/>
      <c r="E15" s="342"/>
    </row>
    <row r="16" spans="1:8" ht="29.25" customHeight="1">
      <c r="A16" s="74" t="s">
        <v>25</v>
      </c>
      <c r="B16" s="342" t="s">
        <v>26</v>
      </c>
      <c r="C16" s="342"/>
      <c r="D16" s="342"/>
      <c r="E16" s="342"/>
    </row>
    <row r="17" spans="1:6" ht="30" customHeight="1">
      <c r="A17" s="74" t="s">
        <v>27</v>
      </c>
      <c r="B17" s="342" t="s">
        <v>28</v>
      </c>
      <c r="C17" s="342"/>
      <c r="D17" s="342"/>
      <c r="E17" s="342"/>
    </row>
    <row r="18" spans="1:6">
      <c r="A18" s="66"/>
      <c r="B18" s="66"/>
      <c r="C18" s="66"/>
      <c r="D18" s="66"/>
      <c r="E18" s="66"/>
    </row>
    <row r="19" spans="1:6" ht="14">
      <c r="A19" s="71" t="s">
        <v>29</v>
      </c>
      <c r="B19" s="66"/>
      <c r="C19" s="66"/>
      <c r="D19" s="66"/>
      <c r="E19" s="66"/>
    </row>
    <row r="20" spans="1:6" ht="14">
      <c r="A20" s="70"/>
      <c r="B20" s="348"/>
      <c r="C20" s="348"/>
      <c r="D20" s="348"/>
      <c r="E20" s="348"/>
    </row>
    <row r="21" spans="1:6" ht="32.25" customHeight="1">
      <c r="A21" s="346" t="s">
        <v>30</v>
      </c>
      <c r="B21" s="347"/>
      <c r="C21" s="347"/>
      <c r="D21" s="347"/>
      <c r="E21" s="347"/>
    </row>
    <row r="22" spans="1:6">
      <c r="A22" s="347" t="s">
        <v>31</v>
      </c>
      <c r="B22" s="346"/>
      <c r="C22" s="346"/>
      <c r="D22" s="346"/>
      <c r="E22" s="346"/>
    </row>
    <row r="23" spans="1:6" ht="13">
      <c r="A23" s="230" t="s">
        <v>32</v>
      </c>
      <c r="B23" s="228"/>
      <c r="C23" s="228"/>
      <c r="D23" s="228"/>
      <c r="E23" s="228"/>
    </row>
    <row r="24" spans="1:6">
      <c r="A24" s="66"/>
      <c r="B24" s="66"/>
      <c r="C24" s="66"/>
      <c r="D24" s="66"/>
      <c r="E24" s="66"/>
    </row>
    <row r="25" spans="1:6" ht="13">
      <c r="A25" s="349" t="s">
        <v>33</v>
      </c>
      <c r="B25" s="350"/>
      <c r="C25" s="350"/>
      <c r="D25" s="350"/>
      <c r="E25" s="350"/>
      <c r="F25" s="350"/>
    </row>
    <row r="26" spans="1:6">
      <c r="A26" s="66"/>
      <c r="B26" s="66"/>
      <c r="C26" s="66"/>
      <c r="D26" s="66"/>
      <c r="E26" s="66"/>
    </row>
    <row r="27" spans="1:6" ht="14">
      <c r="A27" s="72" t="s">
        <v>34</v>
      </c>
      <c r="B27" s="66"/>
      <c r="C27" s="66"/>
      <c r="D27" s="66"/>
      <c r="E27" s="66"/>
    </row>
    <row r="28" spans="1:6" ht="14">
      <c r="A28" s="68"/>
      <c r="B28" s="348"/>
      <c r="C28" s="348"/>
      <c r="D28" s="348"/>
      <c r="E28" s="348"/>
    </row>
    <row r="29" spans="1:6" ht="28.5" customHeight="1">
      <c r="A29" s="346" t="s">
        <v>35</v>
      </c>
      <c r="B29" s="347"/>
      <c r="C29" s="347"/>
      <c r="D29" s="347"/>
      <c r="E29" s="347"/>
    </row>
    <row r="30" spans="1:6" ht="28.5" customHeight="1">
      <c r="A30" s="344" t="s">
        <v>36</v>
      </c>
      <c r="B30" s="344"/>
      <c r="C30" s="344"/>
      <c r="D30" s="344"/>
      <c r="E30" s="344"/>
    </row>
  </sheetData>
  <customSheetViews>
    <customSheetView guid="{5032A364-B81A-48DA-88DA-AB3B86B47EE9}">
      <selection activeCell="A12" sqref="A12"/>
      <pageMargins left="0" right="0" top="0" bottom="0" header="0" footer="0"/>
    </customSheetView>
  </customSheetViews>
  <mergeCells count="19">
    <mergeCell ref="A30:E30"/>
    <mergeCell ref="F11:H11"/>
    <mergeCell ref="A21:E21"/>
    <mergeCell ref="A29:E29"/>
    <mergeCell ref="B12:E12"/>
    <mergeCell ref="B15:E15"/>
    <mergeCell ref="B13:E13"/>
    <mergeCell ref="B17:E17"/>
    <mergeCell ref="B20:E20"/>
    <mergeCell ref="B28:E28"/>
    <mergeCell ref="B14:E14"/>
    <mergeCell ref="A22:E22"/>
    <mergeCell ref="A25:F25"/>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s" xr:uid="{CDBB2A1C-1825-4E4B-A0C2-ADF7A71C8E06}"/>
  </hyperlinks>
  <pageMargins left="0.70866141732283472" right="0.70866141732283472" top="0.74803149606299213" bottom="0.74803149606299213" header="0.31496062992125984" footer="0.31496062992125984"/>
  <pageSetup paperSize="9" scale="64" orientation="landscape"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7265625" style="3" customWidth="1"/>
    <col min="3" max="3" width="14.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NGED South Wales Area (GSP Group _K)"</f>
        <v>Southern Electric Power Distribution plc - Effective from 1 April 2024 - Final LV and HV charges in NGED South Wales Area (GSP Group _K)</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181" t="s">
        <v>135</v>
      </c>
      <c r="B6" s="182" t="s">
        <v>373</v>
      </c>
      <c r="C6" s="372" t="s">
        <v>374</v>
      </c>
      <c r="D6" s="372"/>
      <c r="E6" s="183" t="s">
        <v>375</v>
      </c>
      <c r="F6" s="49"/>
      <c r="G6" s="368" t="s">
        <v>376</v>
      </c>
      <c r="H6" s="368"/>
      <c r="I6" s="182" t="s">
        <v>373</v>
      </c>
      <c r="J6" s="237" t="s">
        <v>374</v>
      </c>
      <c r="K6" s="237" t="s">
        <v>375</v>
      </c>
      <c r="L6" s="169"/>
      <c r="N6" s="4"/>
    </row>
    <row r="7" spans="1:15" ht="49.5" customHeight="1">
      <c r="A7" s="181" t="s">
        <v>140</v>
      </c>
      <c r="B7" s="184"/>
      <c r="C7" s="372" t="s">
        <v>377</v>
      </c>
      <c r="D7" s="372"/>
      <c r="E7" s="237" t="s">
        <v>378</v>
      </c>
      <c r="F7" s="49"/>
      <c r="G7" s="368" t="s">
        <v>379</v>
      </c>
      <c r="H7" s="368"/>
      <c r="I7" s="184"/>
      <c r="J7" s="237" t="s">
        <v>380</v>
      </c>
      <c r="K7" s="237" t="s">
        <v>375</v>
      </c>
      <c r="L7" s="169"/>
      <c r="N7" s="4"/>
    </row>
    <row r="8" spans="1:15" ht="49.5" customHeight="1">
      <c r="A8" s="236" t="s">
        <v>55</v>
      </c>
      <c r="B8" s="372" t="s">
        <v>144</v>
      </c>
      <c r="C8" s="372"/>
      <c r="D8" s="372"/>
      <c r="E8" s="372"/>
      <c r="F8" s="49"/>
      <c r="G8" s="368" t="s">
        <v>140</v>
      </c>
      <c r="H8" s="368"/>
      <c r="I8" s="184"/>
      <c r="J8" s="237" t="s">
        <v>377</v>
      </c>
      <c r="K8" s="237" t="s">
        <v>381</v>
      </c>
      <c r="L8" s="169"/>
      <c r="N8" s="4"/>
    </row>
    <row r="9" spans="1:15" s="76" customFormat="1" ht="45" customHeight="1">
      <c r="A9" s="49"/>
      <c r="B9" s="49"/>
      <c r="C9" s="49"/>
      <c r="D9" s="49"/>
      <c r="E9" s="49"/>
      <c r="F9" s="49"/>
      <c r="G9" s="368" t="s">
        <v>55</v>
      </c>
      <c r="H9" s="368"/>
      <c r="I9" s="369" t="s">
        <v>144</v>
      </c>
      <c r="J9" s="370"/>
      <c r="K9" s="371"/>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58.5" customHeight="1">
      <c r="A14" s="16" t="s">
        <v>68</v>
      </c>
      <c r="B14" s="39" t="s">
        <v>382</v>
      </c>
      <c r="C14" s="224" t="s">
        <v>70</v>
      </c>
      <c r="D14" s="278">
        <v>11.907999999999999</v>
      </c>
      <c r="E14" s="280">
        <v>1.1240000000000001</v>
      </c>
      <c r="F14" s="281">
        <v>0.13300000000000001</v>
      </c>
      <c r="G14" s="272">
        <v>25.32</v>
      </c>
      <c r="H14" s="266">
        <v>0</v>
      </c>
      <c r="I14" s="266">
        <v>0</v>
      </c>
      <c r="J14" s="279">
        <v>0</v>
      </c>
      <c r="K14" s="42"/>
    </row>
    <row r="15" spans="1:15" ht="32.25" customHeight="1">
      <c r="A15" s="16" t="s">
        <v>71</v>
      </c>
      <c r="B15" s="39"/>
      <c r="C15" s="225" t="s">
        <v>72</v>
      </c>
      <c r="D15" s="278">
        <v>11.907999999999999</v>
      </c>
      <c r="E15" s="280">
        <v>1.1240000000000001</v>
      </c>
      <c r="F15" s="281">
        <v>0.13300000000000001</v>
      </c>
      <c r="G15" s="266">
        <v>0</v>
      </c>
      <c r="H15" s="266">
        <v>0</v>
      </c>
      <c r="I15" s="266">
        <v>0</v>
      </c>
      <c r="J15" s="279">
        <v>0</v>
      </c>
      <c r="K15" s="42"/>
    </row>
    <row r="16" spans="1:15" ht="70">
      <c r="A16" s="16" t="s">
        <v>73</v>
      </c>
      <c r="B16" s="39" t="s">
        <v>383</v>
      </c>
      <c r="C16" s="159" t="s">
        <v>75</v>
      </c>
      <c r="D16" s="278">
        <v>11.898</v>
      </c>
      <c r="E16" s="280">
        <v>1.1240000000000001</v>
      </c>
      <c r="F16" s="281">
        <v>0.13300000000000001</v>
      </c>
      <c r="G16" s="272">
        <v>13.12</v>
      </c>
      <c r="H16" s="266">
        <v>0</v>
      </c>
      <c r="I16" s="266">
        <v>0</v>
      </c>
      <c r="J16" s="279">
        <v>0</v>
      </c>
      <c r="K16" s="42"/>
    </row>
    <row r="17" spans="1:11" ht="70">
      <c r="A17" s="16" t="s">
        <v>76</v>
      </c>
      <c r="B17" s="39" t="s">
        <v>384</v>
      </c>
      <c r="C17" s="159" t="s">
        <v>75</v>
      </c>
      <c r="D17" s="278">
        <v>11.898</v>
      </c>
      <c r="E17" s="280">
        <v>1.1240000000000001</v>
      </c>
      <c r="F17" s="281">
        <v>0.13300000000000001</v>
      </c>
      <c r="G17" s="272">
        <v>21.04</v>
      </c>
      <c r="H17" s="266">
        <v>0</v>
      </c>
      <c r="I17" s="266">
        <v>0</v>
      </c>
      <c r="J17" s="279">
        <v>0</v>
      </c>
      <c r="K17" s="42"/>
    </row>
    <row r="18" spans="1:11" ht="70">
      <c r="A18" s="16" t="s">
        <v>78</v>
      </c>
      <c r="B18" s="39" t="s">
        <v>385</v>
      </c>
      <c r="C18" s="159" t="s">
        <v>75</v>
      </c>
      <c r="D18" s="278">
        <v>11.898</v>
      </c>
      <c r="E18" s="280">
        <v>1.1240000000000001</v>
      </c>
      <c r="F18" s="281">
        <v>0.13300000000000001</v>
      </c>
      <c r="G18" s="272">
        <v>56.09</v>
      </c>
      <c r="H18" s="266">
        <v>0</v>
      </c>
      <c r="I18" s="266">
        <v>0</v>
      </c>
      <c r="J18" s="279">
        <v>0</v>
      </c>
      <c r="K18" s="42"/>
    </row>
    <row r="19" spans="1:11" ht="70">
      <c r="A19" s="16" t="s">
        <v>80</v>
      </c>
      <c r="B19" s="39" t="s">
        <v>386</v>
      </c>
      <c r="C19" s="159" t="s">
        <v>75</v>
      </c>
      <c r="D19" s="278">
        <v>11.898</v>
      </c>
      <c r="E19" s="280">
        <v>1.1240000000000001</v>
      </c>
      <c r="F19" s="281">
        <v>0.13300000000000001</v>
      </c>
      <c r="G19" s="272">
        <v>119.29</v>
      </c>
      <c r="H19" s="266">
        <v>0</v>
      </c>
      <c r="I19" s="266">
        <v>0</v>
      </c>
      <c r="J19" s="279">
        <v>0</v>
      </c>
      <c r="K19" s="42"/>
    </row>
    <row r="20" spans="1:11" ht="70">
      <c r="A20" s="16" t="s">
        <v>82</v>
      </c>
      <c r="B20" s="39" t="s">
        <v>387</v>
      </c>
      <c r="C20" s="159" t="s">
        <v>75</v>
      </c>
      <c r="D20" s="278">
        <v>11.898</v>
      </c>
      <c r="E20" s="280">
        <v>1.1240000000000001</v>
      </c>
      <c r="F20" s="281">
        <v>0.13300000000000001</v>
      </c>
      <c r="G20" s="272">
        <v>352.98</v>
      </c>
      <c r="H20" s="266">
        <v>0</v>
      </c>
      <c r="I20" s="266">
        <v>0</v>
      </c>
      <c r="J20" s="279">
        <v>0</v>
      </c>
      <c r="K20" s="42"/>
    </row>
    <row r="21" spans="1:11" ht="50.25" customHeight="1">
      <c r="A21" s="16" t="s">
        <v>84</v>
      </c>
      <c r="B21" s="39"/>
      <c r="C21" s="225" t="s">
        <v>85</v>
      </c>
      <c r="D21" s="278">
        <v>11.898</v>
      </c>
      <c r="E21" s="280">
        <v>1.1240000000000001</v>
      </c>
      <c r="F21" s="281">
        <v>0.13300000000000001</v>
      </c>
      <c r="G21" s="266">
        <v>0</v>
      </c>
      <c r="H21" s="266">
        <v>0</v>
      </c>
      <c r="I21" s="266">
        <v>0</v>
      </c>
      <c r="J21" s="279">
        <v>0</v>
      </c>
      <c r="K21" s="42"/>
    </row>
    <row r="22" spans="1:11" ht="32.25" customHeight="1">
      <c r="A22" s="16" t="s">
        <v>86</v>
      </c>
      <c r="B22" s="39" t="s">
        <v>388</v>
      </c>
      <c r="C22" s="225">
        <v>0</v>
      </c>
      <c r="D22" s="278">
        <v>8.8390000000000004</v>
      </c>
      <c r="E22" s="280">
        <v>0.80900000000000005</v>
      </c>
      <c r="F22" s="281">
        <v>0.10299999999999999</v>
      </c>
      <c r="G22" s="272">
        <v>19.75</v>
      </c>
      <c r="H22" s="272">
        <v>5.09</v>
      </c>
      <c r="I22" s="272">
        <v>9.24</v>
      </c>
      <c r="J22" s="277">
        <v>0.26800000000000002</v>
      </c>
      <c r="K22" s="42"/>
    </row>
    <row r="23" spans="1:11" ht="32.25" customHeight="1">
      <c r="A23" s="16" t="s">
        <v>88</v>
      </c>
      <c r="B23" s="39" t="s">
        <v>389</v>
      </c>
      <c r="C23" s="225">
        <v>0</v>
      </c>
      <c r="D23" s="278">
        <v>8.8390000000000004</v>
      </c>
      <c r="E23" s="280">
        <v>0.80900000000000005</v>
      </c>
      <c r="F23" s="281">
        <v>0.10299999999999999</v>
      </c>
      <c r="G23" s="272">
        <v>566.54</v>
      </c>
      <c r="H23" s="272">
        <v>5.09</v>
      </c>
      <c r="I23" s="272">
        <v>9.24</v>
      </c>
      <c r="J23" s="277">
        <v>0.26800000000000002</v>
      </c>
      <c r="K23" s="42"/>
    </row>
    <row r="24" spans="1:11" ht="32.25" customHeight="1">
      <c r="A24" s="16" t="s">
        <v>90</v>
      </c>
      <c r="B24" s="39" t="s">
        <v>390</v>
      </c>
      <c r="C24" s="225">
        <v>0</v>
      </c>
      <c r="D24" s="278">
        <v>8.8390000000000004</v>
      </c>
      <c r="E24" s="280">
        <v>0.80900000000000005</v>
      </c>
      <c r="F24" s="281">
        <v>0.10299999999999999</v>
      </c>
      <c r="G24" s="272">
        <v>1091.6300000000001</v>
      </c>
      <c r="H24" s="272">
        <v>5.09</v>
      </c>
      <c r="I24" s="272">
        <v>9.24</v>
      </c>
      <c r="J24" s="277">
        <v>0.26800000000000002</v>
      </c>
      <c r="K24" s="42"/>
    </row>
    <row r="25" spans="1:11" ht="32.25" customHeight="1">
      <c r="A25" s="16" t="s">
        <v>92</v>
      </c>
      <c r="B25" s="39" t="s">
        <v>391</v>
      </c>
      <c r="C25" s="225">
        <v>0</v>
      </c>
      <c r="D25" s="278">
        <v>8.8390000000000004</v>
      </c>
      <c r="E25" s="280">
        <v>0.80900000000000005</v>
      </c>
      <c r="F25" s="281">
        <v>0.10299999999999999</v>
      </c>
      <c r="G25" s="272">
        <v>1770.53</v>
      </c>
      <c r="H25" s="272">
        <v>5.09</v>
      </c>
      <c r="I25" s="272">
        <v>9.24</v>
      </c>
      <c r="J25" s="277">
        <v>0.26800000000000002</v>
      </c>
      <c r="K25" s="42"/>
    </row>
    <row r="26" spans="1:11" ht="32.25" customHeight="1">
      <c r="A26" s="16" t="s">
        <v>94</v>
      </c>
      <c r="B26" s="39" t="s">
        <v>392</v>
      </c>
      <c r="C26" s="225">
        <v>0</v>
      </c>
      <c r="D26" s="278">
        <v>8.8390000000000004</v>
      </c>
      <c r="E26" s="280">
        <v>0.80900000000000005</v>
      </c>
      <c r="F26" s="281">
        <v>0.10299999999999999</v>
      </c>
      <c r="G26" s="272">
        <v>4302.6000000000004</v>
      </c>
      <c r="H26" s="272">
        <v>5.09</v>
      </c>
      <c r="I26" s="272">
        <v>9.24</v>
      </c>
      <c r="J26" s="277">
        <v>0.26800000000000002</v>
      </c>
      <c r="K26" s="42"/>
    </row>
    <row r="27" spans="1:11" ht="32.25" customHeight="1">
      <c r="A27" s="16" t="s">
        <v>96</v>
      </c>
      <c r="B27" s="42" t="s">
        <v>393</v>
      </c>
      <c r="C27" s="225">
        <v>0</v>
      </c>
      <c r="D27" s="278">
        <v>6.3890000000000002</v>
      </c>
      <c r="E27" s="280">
        <v>0.53900000000000003</v>
      </c>
      <c r="F27" s="281">
        <v>8.2000000000000003E-2</v>
      </c>
      <c r="G27" s="272">
        <v>15.53</v>
      </c>
      <c r="H27" s="272">
        <v>5.44</v>
      </c>
      <c r="I27" s="272">
        <v>8.94</v>
      </c>
      <c r="J27" s="277">
        <v>0.19</v>
      </c>
      <c r="K27" s="42"/>
    </row>
    <row r="28" spans="1:11" ht="32.25" customHeight="1">
      <c r="A28" s="16" t="s">
        <v>98</v>
      </c>
      <c r="B28" s="42" t="s">
        <v>394</v>
      </c>
      <c r="C28" s="225">
        <v>0</v>
      </c>
      <c r="D28" s="278">
        <v>6.3890000000000002</v>
      </c>
      <c r="E28" s="280">
        <v>0.53900000000000003</v>
      </c>
      <c r="F28" s="281">
        <v>8.2000000000000003E-2</v>
      </c>
      <c r="G28" s="272">
        <v>562.32000000000005</v>
      </c>
      <c r="H28" s="272">
        <v>5.44</v>
      </c>
      <c r="I28" s="272">
        <v>8.94</v>
      </c>
      <c r="J28" s="277">
        <v>0.19</v>
      </c>
      <c r="K28" s="42"/>
    </row>
    <row r="29" spans="1:11" ht="32.25" customHeight="1">
      <c r="A29" s="16" t="s">
        <v>100</v>
      </c>
      <c r="B29" s="42" t="s">
        <v>395</v>
      </c>
      <c r="C29" s="225">
        <v>0</v>
      </c>
      <c r="D29" s="278">
        <v>6.3890000000000002</v>
      </c>
      <c r="E29" s="280">
        <v>0.53900000000000003</v>
      </c>
      <c r="F29" s="281">
        <v>8.2000000000000003E-2</v>
      </c>
      <c r="G29" s="272">
        <v>1087.4100000000001</v>
      </c>
      <c r="H29" s="272">
        <v>5.44</v>
      </c>
      <c r="I29" s="272">
        <v>8.94</v>
      </c>
      <c r="J29" s="277">
        <v>0.19</v>
      </c>
      <c r="K29" s="42"/>
    </row>
    <row r="30" spans="1:11" ht="27.75" customHeight="1">
      <c r="A30" s="16" t="s">
        <v>102</v>
      </c>
      <c r="B30" s="42" t="s">
        <v>396</v>
      </c>
      <c r="C30" s="225">
        <v>0</v>
      </c>
      <c r="D30" s="278">
        <v>6.3890000000000002</v>
      </c>
      <c r="E30" s="280">
        <v>0.53900000000000003</v>
      </c>
      <c r="F30" s="281">
        <v>8.2000000000000003E-2</v>
      </c>
      <c r="G30" s="272">
        <v>1766.32</v>
      </c>
      <c r="H30" s="272">
        <v>5.44</v>
      </c>
      <c r="I30" s="272">
        <v>8.94</v>
      </c>
      <c r="J30" s="277">
        <v>0.19</v>
      </c>
      <c r="K30" s="42"/>
    </row>
    <row r="31" spans="1:11" ht="27.75" customHeight="1">
      <c r="A31" s="16" t="s">
        <v>104</v>
      </c>
      <c r="B31" s="42" t="s">
        <v>397</v>
      </c>
      <c r="C31" s="225">
        <v>0</v>
      </c>
      <c r="D31" s="278">
        <v>6.3890000000000002</v>
      </c>
      <c r="E31" s="280">
        <v>0.53900000000000003</v>
      </c>
      <c r="F31" s="281">
        <v>8.2000000000000003E-2</v>
      </c>
      <c r="G31" s="272">
        <v>4298.38</v>
      </c>
      <c r="H31" s="272">
        <v>5.44</v>
      </c>
      <c r="I31" s="272">
        <v>8.94</v>
      </c>
      <c r="J31" s="277">
        <v>0.19</v>
      </c>
      <c r="K31" s="42"/>
    </row>
    <row r="32" spans="1:11" ht="27.75" customHeight="1">
      <c r="A32" s="16" t="s">
        <v>106</v>
      </c>
      <c r="B32" s="42" t="s">
        <v>398</v>
      </c>
      <c r="C32" s="225">
        <v>0</v>
      </c>
      <c r="D32" s="278">
        <v>4.6310000000000002</v>
      </c>
      <c r="E32" s="280">
        <v>0.36799999999999999</v>
      </c>
      <c r="F32" s="281">
        <v>6.0999999999999999E-2</v>
      </c>
      <c r="G32" s="272">
        <v>139.11000000000001</v>
      </c>
      <c r="H32" s="272">
        <v>5.45</v>
      </c>
      <c r="I32" s="272">
        <v>9.27</v>
      </c>
      <c r="J32" s="277">
        <v>0.128</v>
      </c>
      <c r="K32" s="42"/>
    </row>
    <row r="33" spans="1:11" ht="27.75" customHeight="1">
      <c r="A33" s="16" t="s">
        <v>108</v>
      </c>
      <c r="B33" s="42" t="s">
        <v>399</v>
      </c>
      <c r="C33" s="225">
        <v>0</v>
      </c>
      <c r="D33" s="278">
        <v>4.6310000000000002</v>
      </c>
      <c r="E33" s="280">
        <v>0.36799999999999999</v>
      </c>
      <c r="F33" s="281">
        <v>6.0999999999999999E-2</v>
      </c>
      <c r="G33" s="272">
        <v>3033.64</v>
      </c>
      <c r="H33" s="272">
        <v>5.45</v>
      </c>
      <c r="I33" s="272">
        <v>9.27</v>
      </c>
      <c r="J33" s="277">
        <v>0.128</v>
      </c>
      <c r="K33" s="42"/>
    </row>
    <row r="34" spans="1:11" ht="27.75" customHeight="1">
      <c r="A34" s="16" t="s">
        <v>110</v>
      </c>
      <c r="B34" s="42" t="s">
        <v>400</v>
      </c>
      <c r="C34" s="225">
        <v>0</v>
      </c>
      <c r="D34" s="278">
        <v>4.6310000000000002</v>
      </c>
      <c r="E34" s="280">
        <v>0.36799999999999999</v>
      </c>
      <c r="F34" s="281">
        <v>6.0999999999999999E-2</v>
      </c>
      <c r="G34" s="272">
        <v>10372.469999999999</v>
      </c>
      <c r="H34" s="272">
        <v>5.45</v>
      </c>
      <c r="I34" s="272">
        <v>9.27</v>
      </c>
      <c r="J34" s="277">
        <v>0.128</v>
      </c>
      <c r="K34" s="42"/>
    </row>
    <row r="35" spans="1:11" ht="27.75" customHeight="1">
      <c r="A35" s="16" t="s">
        <v>112</v>
      </c>
      <c r="B35" s="42" t="s">
        <v>401</v>
      </c>
      <c r="C35" s="225">
        <v>0</v>
      </c>
      <c r="D35" s="278">
        <v>4.6310000000000002</v>
      </c>
      <c r="E35" s="280">
        <v>0.36799999999999999</v>
      </c>
      <c r="F35" s="281">
        <v>6.0999999999999999E-2</v>
      </c>
      <c r="G35" s="272">
        <v>20735</v>
      </c>
      <c r="H35" s="272">
        <v>5.45</v>
      </c>
      <c r="I35" s="272">
        <v>9.27</v>
      </c>
      <c r="J35" s="277">
        <v>0.128</v>
      </c>
      <c r="K35" s="42"/>
    </row>
    <row r="36" spans="1:11" ht="27.75" customHeight="1">
      <c r="A36" s="16" t="s">
        <v>114</v>
      </c>
      <c r="B36" s="42" t="s">
        <v>402</v>
      </c>
      <c r="C36" s="225">
        <v>0</v>
      </c>
      <c r="D36" s="278">
        <v>4.6310000000000002</v>
      </c>
      <c r="E36" s="280">
        <v>0.36799999999999999</v>
      </c>
      <c r="F36" s="281">
        <v>6.0999999999999999E-2</v>
      </c>
      <c r="G36" s="272">
        <v>48993.35</v>
      </c>
      <c r="H36" s="272">
        <v>5.45</v>
      </c>
      <c r="I36" s="272">
        <v>9.27</v>
      </c>
      <c r="J36" s="277">
        <v>0.128</v>
      </c>
      <c r="K36" s="42"/>
    </row>
    <row r="37" spans="1:11" ht="27.75" customHeight="1">
      <c r="A37" s="16" t="s">
        <v>116</v>
      </c>
      <c r="B37" s="42" t="s">
        <v>403</v>
      </c>
      <c r="C37" s="225" t="s">
        <v>118</v>
      </c>
      <c r="D37" s="282">
        <v>38.116</v>
      </c>
      <c r="E37" s="283">
        <v>4.7240000000000002</v>
      </c>
      <c r="F37" s="281">
        <v>3.7069999999999999</v>
      </c>
      <c r="G37" s="266">
        <v>0</v>
      </c>
      <c r="H37" s="266">
        <v>0</v>
      </c>
      <c r="I37" s="266">
        <v>0</v>
      </c>
      <c r="J37" s="279">
        <v>0</v>
      </c>
      <c r="K37" s="42"/>
    </row>
    <row r="38" spans="1:11" ht="27.75" customHeight="1">
      <c r="A38" s="16" t="s">
        <v>119</v>
      </c>
      <c r="B38" s="43" t="s">
        <v>404</v>
      </c>
      <c r="C38" s="226" t="s">
        <v>121</v>
      </c>
      <c r="D38" s="278">
        <v>-8.6750000000000007</v>
      </c>
      <c r="E38" s="280">
        <v>-0.81899999999999995</v>
      </c>
      <c r="F38" s="281">
        <v>-9.7000000000000003E-2</v>
      </c>
      <c r="G38" s="167">
        <v>0</v>
      </c>
      <c r="H38" s="266">
        <v>0</v>
      </c>
      <c r="I38" s="266">
        <v>0</v>
      </c>
      <c r="J38" s="279">
        <v>0</v>
      </c>
      <c r="K38" s="42"/>
    </row>
    <row r="39" spans="1:11" ht="27.75" customHeight="1">
      <c r="A39" s="16" t="s">
        <v>122</v>
      </c>
      <c r="B39" s="42"/>
      <c r="C39" s="225">
        <v>0</v>
      </c>
      <c r="D39" s="278">
        <v>-7.84</v>
      </c>
      <c r="E39" s="280">
        <v>-0.72799999999999998</v>
      </c>
      <c r="F39" s="281">
        <v>-0.09</v>
      </c>
      <c r="G39" s="167">
        <v>0</v>
      </c>
      <c r="H39" s="266">
        <v>0</v>
      </c>
      <c r="I39" s="266">
        <v>0</v>
      </c>
      <c r="J39" s="279">
        <v>0</v>
      </c>
      <c r="K39" s="42"/>
    </row>
    <row r="40" spans="1:11" ht="27.75" customHeight="1">
      <c r="A40" s="16" t="s">
        <v>123</v>
      </c>
      <c r="B40" s="42" t="s">
        <v>405</v>
      </c>
      <c r="C40" s="225">
        <v>0</v>
      </c>
      <c r="D40" s="278">
        <v>-8.6750000000000007</v>
      </c>
      <c r="E40" s="280">
        <v>-0.81899999999999995</v>
      </c>
      <c r="F40" s="281">
        <v>-9.7000000000000003E-2</v>
      </c>
      <c r="G40" s="167">
        <v>0</v>
      </c>
      <c r="H40" s="266">
        <v>0</v>
      </c>
      <c r="I40" s="266">
        <v>0</v>
      </c>
      <c r="J40" s="277">
        <v>0.29899999999999999</v>
      </c>
      <c r="K40" s="42"/>
    </row>
    <row r="41" spans="1:11" ht="27.75" customHeight="1">
      <c r="A41" s="16" t="s">
        <v>125</v>
      </c>
      <c r="B41" s="42" t="s">
        <v>406</v>
      </c>
      <c r="C41" s="225">
        <v>0</v>
      </c>
      <c r="D41" s="278">
        <v>-8.6750000000000007</v>
      </c>
      <c r="E41" s="280">
        <v>-0.81899999999999995</v>
      </c>
      <c r="F41" s="281">
        <v>-9.7000000000000003E-2</v>
      </c>
      <c r="G41" s="167">
        <v>0</v>
      </c>
      <c r="H41" s="266">
        <v>0</v>
      </c>
      <c r="I41" s="266">
        <v>0</v>
      </c>
      <c r="J41" s="279">
        <v>0</v>
      </c>
      <c r="K41" s="42"/>
    </row>
    <row r="42" spans="1:11" ht="27.75" customHeight="1">
      <c r="A42" s="16" t="s">
        <v>127</v>
      </c>
      <c r="B42" s="42" t="s">
        <v>407</v>
      </c>
      <c r="C42" s="225">
        <v>0</v>
      </c>
      <c r="D42" s="278">
        <v>-7.84</v>
      </c>
      <c r="E42" s="280">
        <v>-0.72799999999999998</v>
      </c>
      <c r="F42" s="281">
        <v>-0.09</v>
      </c>
      <c r="G42" s="167">
        <v>0</v>
      </c>
      <c r="H42" s="266">
        <v>0</v>
      </c>
      <c r="I42" s="266">
        <v>0</v>
      </c>
      <c r="J42" s="277">
        <v>0.24199999999999999</v>
      </c>
      <c r="K42" s="42"/>
    </row>
    <row r="43" spans="1:11" ht="27.75" customHeight="1">
      <c r="A43" s="16" t="s">
        <v>129</v>
      </c>
      <c r="B43" s="42" t="s">
        <v>408</v>
      </c>
      <c r="C43" s="225">
        <v>0</v>
      </c>
      <c r="D43" s="278">
        <v>-7.84</v>
      </c>
      <c r="E43" s="280">
        <v>-0.72799999999999998</v>
      </c>
      <c r="F43" s="281">
        <v>-0.09</v>
      </c>
      <c r="G43" s="167">
        <v>0</v>
      </c>
      <c r="H43" s="266">
        <v>0</v>
      </c>
      <c r="I43" s="266">
        <v>0</v>
      </c>
      <c r="J43" s="279">
        <v>0</v>
      </c>
      <c r="K43" s="42"/>
    </row>
    <row r="44" spans="1:11" ht="27.75" customHeight="1">
      <c r="A44" s="16" t="s">
        <v>131</v>
      </c>
      <c r="B44" s="42" t="s">
        <v>409</v>
      </c>
      <c r="C44" s="225">
        <v>0</v>
      </c>
      <c r="D44" s="278">
        <v>-5.0339999999999998</v>
      </c>
      <c r="E44" s="280">
        <v>-0.41899999999999998</v>
      </c>
      <c r="F44" s="281">
        <v>-6.6000000000000003E-2</v>
      </c>
      <c r="G44" s="272">
        <v>86.73</v>
      </c>
      <c r="H44" s="266">
        <v>0</v>
      </c>
      <c r="I44" s="266">
        <v>0</v>
      </c>
      <c r="J44" s="277">
        <v>0.2</v>
      </c>
      <c r="K44" s="42"/>
    </row>
    <row r="45" spans="1:11" ht="27.75" customHeight="1">
      <c r="A45" s="16" t="s">
        <v>133</v>
      </c>
      <c r="B45" s="42" t="s">
        <v>410</v>
      </c>
      <c r="C45" s="225">
        <v>0</v>
      </c>
      <c r="D45" s="278">
        <v>-5.0339999999999998</v>
      </c>
      <c r="E45" s="280">
        <v>-0.41899999999999998</v>
      </c>
      <c r="F45" s="281">
        <v>-6.6000000000000003E-2</v>
      </c>
      <c r="G45" s="272">
        <v>86.73</v>
      </c>
      <c r="H45" s="266">
        <v>0</v>
      </c>
      <c r="I45" s="266">
        <v>0</v>
      </c>
      <c r="J45" s="279">
        <v>0</v>
      </c>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9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7.54296875" style="3" customWidth="1"/>
    <col min="3" max="3" width="13.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NGED South West Area (GSP Group _L)"</f>
        <v>Southern Electric Power Distribution plc - Effective from 1 April 2024 - Final LV and HV charges in NGED South West Area (GSP Group _L)</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187" t="s">
        <v>135</v>
      </c>
      <c r="B6" s="20" t="s">
        <v>411</v>
      </c>
      <c r="C6" s="354" t="s">
        <v>412</v>
      </c>
      <c r="D6" s="354"/>
      <c r="E6" s="177" t="s">
        <v>413</v>
      </c>
      <c r="F6" s="49"/>
      <c r="G6" s="378" t="s">
        <v>414</v>
      </c>
      <c r="H6" s="378"/>
      <c r="I6" s="20" t="s">
        <v>415</v>
      </c>
      <c r="J6" s="231" t="s">
        <v>412</v>
      </c>
      <c r="K6" s="231" t="s">
        <v>413</v>
      </c>
      <c r="L6" s="169"/>
      <c r="N6" s="4"/>
    </row>
    <row r="7" spans="1:15" ht="49.5" customHeight="1">
      <c r="A7" s="187" t="s">
        <v>140</v>
      </c>
      <c r="B7" s="234"/>
      <c r="C7" s="354" t="s">
        <v>416</v>
      </c>
      <c r="D7" s="354"/>
      <c r="E7" s="231" t="s">
        <v>417</v>
      </c>
      <c r="F7" s="49"/>
      <c r="G7" s="378" t="s">
        <v>418</v>
      </c>
      <c r="H7" s="378"/>
      <c r="I7" s="234"/>
      <c r="J7" s="231" t="s">
        <v>419</v>
      </c>
      <c r="K7" s="231" t="s">
        <v>413</v>
      </c>
      <c r="L7" s="169"/>
      <c r="N7" s="4"/>
    </row>
    <row r="8" spans="1:15" ht="49.5" customHeight="1">
      <c r="A8" s="236" t="s">
        <v>55</v>
      </c>
      <c r="B8" s="372" t="s">
        <v>144</v>
      </c>
      <c r="C8" s="372"/>
      <c r="D8" s="372"/>
      <c r="E8" s="372"/>
      <c r="F8" s="49"/>
      <c r="G8" s="378" t="s">
        <v>140</v>
      </c>
      <c r="H8" s="378"/>
      <c r="I8" s="234"/>
      <c r="J8" s="231" t="s">
        <v>416</v>
      </c>
      <c r="K8" s="231" t="s">
        <v>417</v>
      </c>
      <c r="L8" s="169"/>
      <c r="N8" s="4"/>
    </row>
    <row r="9" spans="1:15" s="76" customFormat="1" ht="45" customHeight="1">
      <c r="A9" s="49"/>
      <c r="B9" s="49"/>
      <c r="C9" s="49"/>
      <c r="D9" s="49"/>
      <c r="E9" s="49"/>
      <c r="F9" s="49"/>
      <c r="G9" s="368" t="s">
        <v>55</v>
      </c>
      <c r="H9" s="368"/>
      <c r="I9" s="369" t="s">
        <v>144</v>
      </c>
      <c r="J9" s="370"/>
      <c r="K9" s="371"/>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32.25" customHeight="1">
      <c r="A14" s="16" t="s">
        <v>68</v>
      </c>
      <c r="B14" s="39" t="s">
        <v>420</v>
      </c>
      <c r="C14" s="224" t="s">
        <v>421</v>
      </c>
      <c r="D14" s="265">
        <v>15.164999999999999</v>
      </c>
      <c r="E14" s="267">
        <v>0.75800000000000001</v>
      </c>
      <c r="F14" s="270">
        <v>5.3999999999999999E-2</v>
      </c>
      <c r="G14" s="268">
        <v>29.42</v>
      </c>
      <c r="H14" s="269">
        <v>0</v>
      </c>
      <c r="I14" s="269">
        <v>0</v>
      </c>
      <c r="J14" s="271">
        <v>0</v>
      </c>
      <c r="K14" s="42"/>
    </row>
    <row r="15" spans="1:15" ht="32.25" customHeight="1">
      <c r="A15" s="16" t="s">
        <v>71</v>
      </c>
      <c r="B15" s="39"/>
      <c r="C15" s="225" t="s">
        <v>72</v>
      </c>
      <c r="D15" s="265">
        <v>15.164999999999999</v>
      </c>
      <c r="E15" s="267">
        <v>0.75800000000000001</v>
      </c>
      <c r="F15" s="270">
        <v>5.3999999999999999E-2</v>
      </c>
      <c r="G15" s="269">
        <v>0</v>
      </c>
      <c r="H15" s="269">
        <v>0</v>
      </c>
      <c r="I15" s="269">
        <v>0</v>
      </c>
      <c r="J15" s="271">
        <v>0</v>
      </c>
      <c r="K15" s="42"/>
    </row>
    <row r="16" spans="1:15" ht="42">
      <c r="A16" s="16" t="s">
        <v>73</v>
      </c>
      <c r="B16" s="39" t="s">
        <v>422</v>
      </c>
      <c r="C16" s="159" t="s">
        <v>423</v>
      </c>
      <c r="D16" s="265">
        <v>16.257000000000001</v>
      </c>
      <c r="E16" s="267">
        <v>0.81299999999999994</v>
      </c>
      <c r="F16" s="270">
        <v>5.7000000000000002E-2</v>
      </c>
      <c r="G16" s="268">
        <v>12.64</v>
      </c>
      <c r="H16" s="269">
        <v>0</v>
      </c>
      <c r="I16" s="269">
        <v>0</v>
      </c>
      <c r="J16" s="271">
        <v>0</v>
      </c>
      <c r="K16" s="42"/>
    </row>
    <row r="17" spans="1:11" ht="42">
      <c r="A17" s="16" t="s">
        <v>76</v>
      </c>
      <c r="B17" s="39" t="s">
        <v>424</v>
      </c>
      <c r="C17" s="159" t="s">
        <v>423</v>
      </c>
      <c r="D17" s="265">
        <v>16.257000000000001</v>
      </c>
      <c r="E17" s="267">
        <v>0.81299999999999994</v>
      </c>
      <c r="F17" s="270">
        <v>5.7000000000000002E-2</v>
      </c>
      <c r="G17" s="268">
        <v>20.9</v>
      </c>
      <c r="H17" s="269">
        <v>0</v>
      </c>
      <c r="I17" s="269">
        <v>0</v>
      </c>
      <c r="J17" s="271">
        <v>0</v>
      </c>
      <c r="K17" s="42"/>
    </row>
    <row r="18" spans="1:11" ht="42">
      <c r="A18" s="16" t="s">
        <v>78</v>
      </c>
      <c r="B18" s="39" t="s">
        <v>425</v>
      </c>
      <c r="C18" s="159" t="s">
        <v>423</v>
      </c>
      <c r="D18" s="265">
        <v>16.257000000000001</v>
      </c>
      <c r="E18" s="267">
        <v>0.81299999999999994</v>
      </c>
      <c r="F18" s="270">
        <v>5.7000000000000002E-2</v>
      </c>
      <c r="G18" s="268">
        <v>61.37</v>
      </c>
      <c r="H18" s="269">
        <v>0</v>
      </c>
      <c r="I18" s="269">
        <v>0</v>
      </c>
      <c r="J18" s="271">
        <v>0</v>
      </c>
      <c r="K18" s="42"/>
    </row>
    <row r="19" spans="1:11" ht="42">
      <c r="A19" s="16" t="s">
        <v>80</v>
      </c>
      <c r="B19" s="39" t="s">
        <v>426</v>
      </c>
      <c r="C19" s="159" t="s">
        <v>423</v>
      </c>
      <c r="D19" s="265">
        <v>16.257000000000001</v>
      </c>
      <c r="E19" s="267">
        <v>0.81299999999999994</v>
      </c>
      <c r="F19" s="270">
        <v>5.7000000000000002E-2</v>
      </c>
      <c r="G19" s="268">
        <v>129.55000000000001</v>
      </c>
      <c r="H19" s="269">
        <v>0</v>
      </c>
      <c r="I19" s="269">
        <v>0</v>
      </c>
      <c r="J19" s="271">
        <v>0</v>
      </c>
      <c r="K19" s="42"/>
    </row>
    <row r="20" spans="1:11" ht="42">
      <c r="A20" s="16" t="s">
        <v>82</v>
      </c>
      <c r="B20" s="39" t="s">
        <v>427</v>
      </c>
      <c r="C20" s="159" t="s">
        <v>423</v>
      </c>
      <c r="D20" s="265">
        <v>16.257000000000001</v>
      </c>
      <c r="E20" s="267">
        <v>0.81299999999999994</v>
      </c>
      <c r="F20" s="270">
        <v>5.7000000000000002E-2</v>
      </c>
      <c r="G20" s="268">
        <v>393.94</v>
      </c>
      <c r="H20" s="269">
        <v>0</v>
      </c>
      <c r="I20" s="269">
        <v>0</v>
      </c>
      <c r="J20" s="271">
        <v>0</v>
      </c>
      <c r="K20" s="42"/>
    </row>
    <row r="21" spans="1:11" ht="32.25" customHeight="1">
      <c r="A21" s="16" t="s">
        <v>84</v>
      </c>
      <c r="B21" s="39"/>
      <c r="C21" s="225" t="s">
        <v>85</v>
      </c>
      <c r="D21" s="265">
        <v>16.257000000000001</v>
      </c>
      <c r="E21" s="267">
        <v>0.81299999999999994</v>
      </c>
      <c r="F21" s="270">
        <v>5.7000000000000002E-2</v>
      </c>
      <c r="G21" s="269">
        <v>0</v>
      </c>
      <c r="H21" s="269">
        <v>0</v>
      </c>
      <c r="I21" s="269">
        <v>0</v>
      </c>
      <c r="J21" s="271">
        <v>0</v>
      </c>
      <c r="K21" s="42"/>
    </row>
    <row r="22" spans="1:11" ht="32.25" customHeight="1">
      <c r="A22" s="16" t="s">
        <v>86</v>
      </c>
      <c r="B22" s="42" t="s">
        <v>428</v>
      </c>
      <c r="C22" s="225">
        <v>0</v>
      </c>
      <c r="D22" s="265">
        <v>10.983000000000001</v>
      </c>
      <c r="E22" s="267">
        <v>0.499</v>
      </c>
      <c r="F22" s="270">
        <v>3.4000000000000002E-2</v>
      </c>
      <c r="G22" s="268">
        <v>17.29</v>
      </c>
      <c r="H22" s="268">
        <v>5.18</v>
      </c>
      <c r="I22" s="272">
        <v>10.130000000000001</v>
      </c>
      <c r="J22" s="273">
        <v>0.14399999999999999</v>
      </c>
      <c r="K22" s="42"/>
    </row>
    <row r="23" spans="1:11" ht="32.25" customHeight="1">
      <c r="A23" s="16" t="s">
        <v>88</v>
      </c>
      <c r="B23" s="42" t="s">
        <v>429</v>
      </c>
      <c r="C23" s="225">
        <v>0</v>
      </c>
      <c r="D23" s="265">
        <v>10.983000000000001</v>
      </c>
      <c r="E23" s="267">
        <v>0.499</v>
      </c>
      <c r="F23" s="270">
        <v>3.4000000000000002E-2</v>
      </c>
      <c r="G23" s="268">
        <v>653.9</v>
      </c>
      <c r="H23" s="268">
        <v>5.18</v>
      </c>
      <c r="I23" s="272">
        <v>10.130000000000001</v>
      </c>
      <c r="J23" s="273">
        <v>0.14399999999999999</v>
      </c>
      <c r="K23" s="42"/>
    </row>
    <row r="24" spans="1:11" ht="32.25" customHeight="1">
      <c r="A24" s="16" t="s">
        <v>90</v>
      </c>
      <c r="B24" s="42" t="s">
        <v>430</v>
      </c>
      <c r="C24" s="225">
        <v>0</v>
      </c>
      <c r="D24" s="265">
        <v>10.983000000000001</v>
      </c>
      <c r="E24" s="267">
        <v>0.499</v>
      </c>
      <c r="F24" s="270">
        <v>3.4000000000000002E-2</v>
      </c>
      <c r="G24" s="268">
        <v>1176.25</v>
      </c>
      <c r="H24" s="268">
        <v>5.18</v>
      </c>
      <c r="I24" s="272">
        <v>10.130000000000001</v>
      </c>
      <c r="J24" s="273">
        <v>0.14399999999999999</v>
      </c>
      <c r="K24" s="42"/>
    </row>
    <row r="25" spans="1:11" ht="32.25" customHeight="1">
      <c r="A25" s="16" t="s">
        <v>92</v>
      </c>
      <c r="B25" s="42" t="s">
        <v>431</v>
      </c>
      <c r="C25" s="225">
        <v>0</v>
      </c>
      <c r="D25" s="265">
        <v>10.983000000000001</v>
      </c>
      <c r="E25" s="267">
        <v>0.499</v>
      </c>
      <c r="F25" s="270">
        <v>3.4000000000000002E-2</v>
      </c>
      <c r="G25" s="268">
        <v>1808.63</v>
      </c>
      <c r="H25" s="268">
        <v>5.18</v>
      </c>
      <c r="I25" s="272">
        <v>10.130000000000001</v>
      </c>
      <c r="J25" s="273">
        <v>0.14399999999999999</v>
      </c>
      <c r="K25" s="42"/>
    </row>
    <row r="26" spans="1:11" ht="32.25" customHeight="1">
      <c r="A26" s="16" t="s">
        <v>94</v>
      </c>
      <c r="B26" s="42" t="s">
        <v>432</v>
      </c>
      <c r="C26" s="225">
        <v>0</v>
      </c>
      <c r="D26" s="265">
        <v>10.983000000000001</v>
      </c>
      <c r="E26" s="267">
        <v>0.499</v>
      </c>
      <c r="F26" s="270">
        <v>3.4000000000000002E-2</v>
      </c>
      <c r="G26" s="268">
        <v>3826.05</v>
      </c>
      <c r="H26" s="268">
        <v>5.18</v>
      </c>
      <c r="I26" s="272">
        <v>10.130000000000001</v>
      </c>
      <c r="J26" s="273">
        <v>0.14399999999999999</v>
      </c>
      <c r="K26" s="42"/>
    </row>
    <row r="27" spans="1:11" ht="32.25" customHeight="1">
      <c r="A27" s="16" t="s">
        <v>96</v>
      </c>
      <c r="B27" s="42" t="s">
        <v>433</v>
      </c>
      <c r="C27" s="225">
        <v>0</v>
      </c>
      <c r="D27" s="265">
        <v>8.0129999999999999</v>
      </c>
      <c r="E27" s="267">
        <v>0.28499999999999998</v>
      </c>
      <c r="F27" s="270">
        <v>1.6E-2</v>
      </c>
      <c r="G27" s="268">
        <v>13.66</v>
      </c>
      <c r="H27" s="268">
        <v>4.8600000000000003</v>
      </c>
      <c r="I27" s="272">
        <v>8.77</v>
      </c>
      <c r="J27" s="273">
        <v>9.2999999999999999E-2</v>
      </c>
      <c r="K27" s="42"/>
    </row>
    <row r="28" spans="1:11" ht="32.25" customHeight="1">
      <c r="A28" s="16" t="s">
        <v>98</v>
      </c>
      <c r="B28" s="42" t="s">
        <v>434</v>
      </c>
      <c r="C28" s="225">
        <v>0</v>
      </c>
      <c r="D28" s="265">
        <v>8.0129999999999999</v>
      </c>
      <c r="E28" s="267">
        <v>0.28499999999999998</v>
      </c>
      <c r="F28" s="270">
        <v>1.6E-2</v>
      </c>
      <c r="G28" s="268">
        <v>650.26</v>
      </c>
      <c r="H28" s="268">
        <v>4.8600000000000003</v>
      </c>
      <c r="I28" s="272">
        <v>8.77</v>
      </c>
      <c r="J28" s="273">
        <v>9.2999999999999999E-2</v>
      </c>
      <c r="K28" s="42"/>
    </row>
    <row r="29" spans="1:11" ht="32.25" customHeight="1">
      <c r="A29" s="16" t="s">
        <v>100</v>
      </c>
      <c r="B29" s="42" t="s">
        <v>435</v>
      </c>
      <c r="C29" s="225">
        <v>0</v>
      </c>
      <c r="D29" s="265">
        <v>8.0129999999999999</v>
      </c>
      <c r="E29" s="267">
        <v>0.28499999999999998</v>
      </c>
      <c r="F29" s="270">
        <v>1.6E-2</v>
      </c>
      <c r="G29" s="268">
        <v>1172.6099999999999</v>
      </c>
      <c r="H29" s="268">
        <v>4.8600000000000003</v>
      </c>
      <c r="I29" s="272">
        <v>8.77</v>
      </c>
      <c r="J29" s="273">
        <v>9.2999999999999999E-2</v>
      </c>
      <c r="K29" s="42"/>
    </row>
    <row r="30" spans="1:11" ht="27.75" customHeight="1">
      <c r="A30" s="16" t="s">
        <v>102</v>
      </c>
      <c r="B30" s="42" t="s">
        <v>436</v>
      </c>
      <c r="C30" s="225">
        <v>0</v>
      </c>
      <c r="D30" s="265">
        <v>8.0129999999999999</v>
      </c>
      <c r="E30" s="267">
        <v>0.28499999999999998</v>
      </c>
      <c r="F30" s="270">
        <v>1.6E-2</v>
      </c>
      <c r="G30" s="268">
        <v>1805</v>
      </c>
      <c r="H30" s="268">
        <v>4.8600000000000003</v>
      </c>
      <c r="I30" s="272">
        <v>8.77</v>
      </c>
      <c r="J30" s="273">
        <v>9.2999999999999999E-2</v>
      </c>
      <c r="K30" s="42"/>
    </row>
    <row r="31" spans="1:11" ht="27.75" customHeight="1">
      <c r="A31" s="16" t="s">
        <v>104</v>
      </c>
      <c r="B31" s="42" t="s">
        <v>437</v>
      </c>
      <c r="C31" s="225">
        <v>0</v>
      </c>
      <c r="D31" s="265">
        <v>8.0129999999999999</v>
      </c>
      <c r="E31" s="267">
        <v>0.28499999999999998</v>
      </c>
      <c r="F31" s="270">
        <v>1.6E-2</v>
      </c>
      <c r="G31" s="268">
        <v>3822.41</v>
      </c>
      <c r="H31" s="268">
        <v>4.8600000000000003</v>
      </c>
      <c r="I31" s="272">
        <v>8.77</v>
      </c>
      <c r="J31" s="273">
        <v>9.2999999999999999E-2</v>
      </c>
      <c r="K31" s="42"/>
    </row>
    <row r="32" spans="1:11" ht="27.75" customHeight="1">
      <c r="A32" s="16" t="s">
        <v>106</v>
      </c>
      <c r="B32" s="42" t="s">
        <v>438</v>
      </c>
      <c r="C32" s="225">
        <v>0</v>
      </c>
      <c r="D32" s="265">
        <v>5.6470000000000002</v>
      </c>
      <c r="E32" s="267">
        <v>0.153</v>
      </c>
      <c r="F32" s="270">
        <v>6.0000000000000001E-3</v>
      </c>
      <c r="G32" s="268">
        <v>120.17</v>
      </c>
      <c r="H32" s="268">
        <v>4.09</v>
      </c>
      <c r="I32" s="272">
        <v>8.44</v>
      </c>
      <c r="J32" s="273">
        <v>6.0999999999999999E-2</v>
      </c>
      <c r="K32" s="42"/>
    </row>
    <row r="33" spans="1:11" ht="27.75" customHeight="1">
      <c r="A33" s="16" t="s">
        <v>108</v>
      </c>
      <c r="B33" s="42" t="s">
        <v>439</v>
      </c>
      <c r="C33" s="225">
        <v>0</v>
      </c>
      <c r="D33" s="265">
        <v>5.6470000000000002</v>
      </c>
      <c r="E33" s="267">
        <v>0.153</v>
      </c>
      <c r="F33" s="270">
        <v>6.0000000000000001E-3</v>
      </c>
      <c r="G33" s="268">
        <v>3900.97</v>
      </c>
      <c r="H33" s="268">
        <v>4.09</v>
      </c>
      <c r="I33" s="272">
        <v>8.44</v>
      </c>
      <c r="J33" s="273">
        <v>6.0999999999999999E-2</v>
      </c>
      <c r="K33" s="42"/>
    </row>
    <row r="34" spans="1:11" ht="27.75" customHeight="1">
      <c r="A34" s="16" t="s">
        <v>110</v>
      </c>
      <c r="B34" s="42" t="s">
        <v>440</v>
      </c>
      <c r="C34" s="225">
        <v>0</v>
      </c>
      <c r="D34" s="265">
        <v>5.6470000000000002</v>
      </c>
      <c r="E34" s="267">
        <v>0.153</v>
      </c>
      <c r="F34" s="270">
        <v>6.0000000000000001E-3</v>
      </c>
      <c r="G34" s="268">
        <v>9478.2099999999991</v>
      </c>
      <c r="H34" s="268">
        <v>4.09</v>
      </c>
      <c r="I34" s="272">
        <v>8.44</v>
      </c>
      <c r="J34" s="273">
        <v>6.0999999999999999E-2</v>
      </c>
      <c r="K34" s="42"/>
    </row>
    <row r="35" spans="1:11" ht="27.75" customHeight="1">
      <c r="A35" s="16" t="s">
        <v>112</v>
      </c>
      <c r="B35" s="42" t="s">
        <v>441</v>
      </c>
      <c r="C35" s="225">
        <v>0</v>
      </c>
      <c r="D35" s="265">
        <v>5.6470000000000002</v>
      </c>
      <c r="E35" s="267">
        <v>0.153</v>
      </c>
      <c r="F35" s="270">
        <v>6.0000000000000001E-3</v>
      </c>
      <c r="G35" s="268">
        <v>20867.59</v>
      </c>
      <c r="H35" s="268">
        <v>4.09</v>
      </c>
      <c r="I35" s="272">
        <v>8.44</v>
      </c>
      <c r="J35" s="273">
        <v>6.0999999999999999E-2</v>
      </c>
      <c r="K35" s="42"/>
    </row>
    <row r="36" spans="1:11" ht="27.75" customHeight="1">
      <c r="A36" s="16" t="s">
        <v>114</v>
      </c>
      <c r="B36" s="42" t="s">
        <v>442</v>
      </c>
      <c r="C36" s="225">
        <v>0</v>
      </c>
      <c r="D36" s="265">
        <v>5.6470000000000002</v>
      </c>
      <c r="E36" s="267">
        <v>0.153</v>
      </c>
      <c r="F36" s="270">
        <v>6.0000000000000001E-3</v>
      </c>
      <c r="G36" s="268">
        <v>52576.94</v>
      </c>
      <c r="H36" s="268">
        <v>4.09</v>
      </c>
      <c r="I36" s="272">
        <v>8.44</v>
      </c>
      <c r="J36" s="273">
        <v>6.0999999999999999E-2</v>
      </c>
      <c r="K36" s="42"/>
    </row>
    <row r="37" spans="1:11" ht="27.75" customHeight="1">
      <c r="A37" s="16" t="s">
        <v>116</v>
      </c>
      <c r="B37" s="42" t="s">
        <v>443</v>
      </c>
      <c r="C37" s="225" t="s">
        <v>118</v>
      </c>
      <c r="D37" s="274">
        <v>44.210999999999999</v>
      </c>
      <c r="E37" s="275">
        <v>4.4939999999999998</v>
      </c>
      <c r="F37" s="270">
        <v>3.601</v>
      </c>
      <c r="G37" s="269">
        <v>0</v>
      </c>
      <c r="H37" s="269">
        <v>0</v>
      </c>
      <c r="I37" s="269">
        <v>0</v>
      </c>
      <c r="J37" s="271">
        <v>0</v>
      </c>
      <c r="K37" s="42"/>
    </row>
    <row r="38" spans="1:11" ht="27.75" customHeight="1">
      <c r="A38" s="16" t="s">
        <v>119</v>
      </c>
      <c r="B38" s="43" t="s">
        <v>444</v>
      </c>
      <c r="C38" s="226" t="s">
        <v>121</v>
      </c>
      <c r="D38" s="265">
        <v>-10.4</v>
      </c>
      <c r="E38" s="267">
        <v>-0.52</v>
      </c>
      <c r="F38" s="270">
        <v>-3.6999999999999998E-2</v>
      </c>
      <c r="G38" s="162">
        <v>0</v>
      </c>
      <c r="H38" s="269">
        <v>0</v>
      </c>
      <c r="I38" s="269">
        <v>0</v>
      </c>
      <c r="J38" s="271">
        <v>0</v>
      </c>
      <c r="K38" s="42"/>
    </row>
    <row r="39" spans="1:11" ht="27.75" customHeight="1">
      <c r="A39" s="16" t="s">
        <v>122</v>
      </c>
      <c r="B39" s="42"/>
      <c r="C39" s="225">
        <v>0</v>
      </c>
      <c r="D39" s="265">
        <v>-9.3209999999999997</v>
      </c>
      <c r="E39" s="267">
        <v>-0.44</v>
      </c>
      <c r="F39" s="270">
        <v>-0.03</v>
      </c>
      <c r="G39" s="162">
        <v>0</v>
      </c>
      <c r="H39" s="269">
        <v>0</v>
      </c>
      <c r="I39" s="269">
        <v>0</v>
      </c>
      <c r="J39" s="271">
        <v>0</v>
      </c>
      <c r="K39" s="42"/>
    </row>
    <row r="40" spans="1:11" ht="27.75" customHeight="1">
      <c r="A40" s="16" t="s">
        <v>123</v>
      </c>
      <c r="B40" s="42" t="s">
        <v>445</v>
      </c>
      <c r="C40" s="225">
        <v>0</v>
      </c>
      <c r="D40" s="265">
        <v>-10.4</v>
      </c>
      <c r="E40" s="267">
        <v>-0.52</v>
      </c>
      <c r="F40" s="270">
        <v>-3.6999999999999998E-2</v>
      </c>
      <c r="G40" s="162">
        <v>0</v>
      </c>
      <c r="H40" s="269">
        <v>0</v>
      </c>
      <c r="I40" s="269">
        <v>0</v>
      </c>
      <c r="J40" s="273">
        <v>0.153</v>
      </c>
      <c r="K40" s="42"/>
    </row>
    <row r="41" spans="1:11" ht="27.75" customHeight="1">
      <c r="A41" s="16" t="s">
        <v>125</v>
      </c>
      <c r="B41" s="42" t="s">
        <v>446</v>
      </c>
      <c r="C41" s="225">
        <v>0</v>
      </c>
      <c r="D41" s="265">
        <v>-10.4</v>
      </c>
      <c r="E41" s="267">
        <v>-0.52</v>
      </c>
      <c r="F41" s="270">
        <v>-3.6999999999999998E-2</v>
      </c>
      <c r="G41" s="162">
        <v>0</v>
      </c>
      <c r="H41" s="269">
        <v>0</v>
      </c>
      <c r="I41" s="269">
        <v>0</v>
      </c>
      <c r="J41" s="271">
        <v>0</v>
      </c>
      <c r="K41" s="42"/>
    </row>
    <row r="42" spans="1:11" ht="27.75" customHeight="1">
      <c r="A42" s="16" t="s">
        <v>127</v>
      </c>
      <c r="B42" s="42" t="s">
        <v>447</v>
      </c>
      <c r="C42" s="225">
        <v>0</v>
      </c>
      <c r="D42" s="265">
        <v>-9.3209999999999997</v>
      </c>
      <c r="E42" s="267">
        <v>-0.44</v>
      </c>
      <c r="F42" s="270">
        <v>-0.03</v>
      </c>
      <c r="G42" s="162">
        <v>0</v>
      </c>
      <c r="H42" s="269">
        <v>0</v>
      </c>
      <c r="I42" s="269">
        <v>0</v>
      </c>
      <c r="J42" s="273">
        <v>0.12</v>
      </c>
      <c r="K42" s="42"/>
    </row>
    <row r="43" spans="1:11" ht="27.75" customHeight="1">
      <c r="A43" s="16" t="s">
        <v>129</v>
      </c>
      <c r="B43" s="42" t="s">
        <v>448</v>
      </c>
      <c r="C43" s="225">
        <v>0</v>
      </c>
      <c r="D43" s="265">
        <v>-9.3209999999999997</v>
      </c>
      <c r="E43" s="267">
        <v>-0.44</v>
      </c>
      <c r="F43" s="270">
        <v>-0.03</v>
      </c>
      <c r="G43" s="162">
        <v>0</v>
      </c>
      <c r="H43" s="269">
        <v>0</v>
      </c>
      <c r="I43" s="269">
        <v>0</v>
      </c>
      <c r="J43" s="271">
        <v>0</v>
      </c>
      <c r="K43" s="42"/>
    </row>
    <row r="44" spans="1:11" ht="27.75" customHeight="1">
      <c r="A44" s="16" t="s">
        <v>131</v>
      </c>
      <c r="B44" s="42" t="s">
        <v>449</v>
      </c>
      <c r="C44" s="225">
        <v>0</v>
      </c>
      <c r="D44" s="265">
        <v>-5.9269999999999996</v>
      </c>
      <c r="E44" s="267">
        <v>-0.191</v>
      </c>
      <c r="F44" s="270">
        <v>-0.01</v>
      </c>
      <c r="G44" s="268">
        <v>74.760000000000005</v>
      </c>
      <c r="H44" s="269">
        <v>0</v>
      </c>
      <c r="I44" s="269">
        <v>0</v>
      </c>
      <c r="J44" s="273">
        <v>9.0999999999999998E-2</v>
      </c>
      <c r="K44" s="42"/>
    </row>
    <row r="45" spans="1:11" ht="27.75" customHeight="1">
      <c r="A45" s="16" t="s">
        <v>133</v>
      </c>
      <c r="B45" s="42" t="s">
        <v>450</v>
      </c>
      <c r="C45" s="225">
        <v>0</v>
      </c>
      <c r="D45" s="265">
        <v>-5.9269999999999996</v>
      </c>
      <c r="E45" s="267">
        <v>-0.191</v>
      </c>
      <c r="F45" s="270">
        <v>-0.01</v>
      </c>
      <c r="G45" s="268">
        <v>74.760000000000005</v>
      </c>
      <c r="H45" s="269">
        <v>0</v>
      </c>
      <c r="I45" s="269">
        <v>0</v>
      </c>
      <c r="J45" s="271">
        <v>0</v>
      </c>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A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54296875" style="3" customWidth="1"/>
    <col min="3" max="3" width="13.7265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NPG Yorkshire Area (GSP Group _M)"</f>
        <v>Southern Electric Power Distribution plc - Effective from 1 April 2024 - Final LV and HV charges in NPG Yorkshire Area (GSP Group _M)</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275</v>
      </c>
      <c r="C6" s="354" t="s">
        <v>276</v>
      </c>
      <c r="D6" s="354"/>
      <c r="E6" s="20" t="s">
        <v>277</v>
      </c>
      <c r="F6" s="49"/>
      <c r="G6" s="384" t="s">
        <v>50</v>
      </c>
      <c r="H6" s="384"/>
      <c r="I6" s="20" t="s">
        <v>275</v>
      </c>
      <c r="J6" s="231" t="s">
        <v>276</v>
      </c>
      <c r="K6" s="231" t="s">
        <v>277</v>
      </c>
      <c r="L6" s="169"/>
      <c r="N6" s="4"/>
    </row>
    <row r="7" spans="1:15" ht="49.5" customHeight="1">
      <c r="A7" s="78" t="s">
        <v>51</v>
      </c>
      <c r="B7" s="188">
        <v>0</v>
      </c>
      <c r="C7" s="385">
        <v>0</v>
      </c>
      <c r="D7" s="386"/>
      <c r="E7" s="20" t="s">
        <v>141</v>
      </c>
      <c r="F7" s="49"/>
      <c r="G7" s="384" t="s">
        <v>278</v>
      </c>
      <c r="H7" s="384"/>
      <c r="I7" s="188">
        <v>0</v>
      </c>
      <c r="J7" s="231" t="s">
        <v>279</v>
      </c>
      <c r="K7" s="231" t="s">
        <v>277</v>
      </c>
      <c r="L7" s="169"/>
      <c r="N7" s="4"/>
    </row>
    <row r="8" spans="1:15" ht="49.5" customHeight="1">
      <c r="A8" s="241" t="s">
        <v>55</v>
      </c>
      <c r="B8" s="375" t="s">
        <v>144</v>
      </c>
      <c r="C8" s="376"/>
      <c r="D8" s="376"/>
      <c r="E8" s="377"/>
      <c r="F8" s="49"/>
      <c r="G8" s="384" t="s">
        <v>180</v>
      </c>
      <c r="H8" s="384"/>
      <c r="I8" s="188">
        <v>0</v>
      </c>
      <c r="J8" s="188">
        <v>0</v>
      </c>
      <c r="K8" s="231" t="s">
        <v>141</v>
      </c>
      <c r="L8" s="169"/>
      <c r="N8" s="4"/>
    </row>
    <row r="9" spans="1:15" s="76" customFormat="1" ht="45" customHeight="1">
      <c r="A9" s="49"/>
      <c r="B9" s="49"/>
      <c r="C9" s="49"/>
      <c r="D9" s="49"/>
      <c r="E9" s="49"/>
      <c r="F9" s="49"/>
      <c r="G9" s="361" t="s">
        <v>55</v>
      </c>
      <c r="H9" s="361"/>
      <c r="I9" s="375" t="s">
        <v>144</v>
      </c>
      <c r="J9" s="376"/>
      <c r="K9" s="377"/>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41.25" customHeight="1">
      <c r="A14" s="16" t="s">
        <v>68</v>
      </c>
      <c r="B14" s="39" t="s">
        <v>451</v>
      </c>
      <c r="C14" s="224" t="s">
        <v>70</v>
      </c>
      <c r="D14" s="290">
        <v>3.5750000000000002</v>
      </c>
      <c r="E14" s="291">
        <v>1.1180000000000001</v>
      </c>
      <c r="F14" s="292">
        <v>0.16200000000000001</v>
      </c>
      <c r="G14" s="44">
        <v>29.3</v>
      </c>
      <c r="H14" s="227">
        <v>0</v>
      </c>
      <c r="I14" s="227">
        <v>0</v>
      </c>
      <c r="J14" s="293">
        <v>0</v>
      </c>
      <c r="K14" s="42"/>
    </row>
    <row r="15" spans="1:15" ht="32.25" customHeight="1">
      <c r="A15" s="16" t="s">
        <v>71</v>
      </c>
      <c r="B15" s="39">
        <v>389</v>
      </c>
      <c r="C15" s="225">
        <v>2</v>
      </c>
      <c r="D15" s="290">
        <v>3.5750000000000002</v>
      </c>
      <c r="E15" s="291">
        <v>1.1180000000000001</v>
      </c>
      <c r="F15" s="292">
        <v>0.16200000000000001</v>
      </c>
      <c r="G15" s="227">
        <v>0</v>
      </c>
      <c r="H15" s="227">
        <v>0</v>
      </c>
      <c r="I15" s="227">
        <v>0</v>
      </c>
      <c r="J15" s="293">
        <v>0</v>
      </c>
      <c r="K15" s="42"/>
    </row>
    <row r="16" spans="1:15" ht="56">
      <c r="A16" s="16" t="s">
        <v>73</v>
      </c>
      <c r="B16" s="42" t="s">
        <v>452</v>
      </c>
      <c r="C16" s="159" t="s">
        <v>75</v>
      </c>
      <c r="D16" s="290">
        <v>4.1870000000000003</v>
      </c>
      <c r="E16" s="291">
        <v>1.3089999999999999</v>
      </c>
      <c r="F16" s="292">
        <v>0.19</v>
      </c>
      <c r="G16" s="44">
        <v>9.51</v>
      </c>
      <c r="H16" s="227">
        <v>0</v>
      </c>
      <c r="I16" s="227">
        <v>0</v>
      </c>
      <c r="J16" s="293">
        <v>0</v>
      </c>
      <c r="K16" s="42"/>
    </row>
    <row r="17" spans="1:11" ht="56">
      <c r="A17" s="16" t="s">
        <v>76</v>
      </c>
      <c r="B17" s="42" t="s">
        <v>453</v>
      </c>
      <c r="C17" s="159" t="s">
        <v>75</v>
      </c>
      <c r="D17" s="290">
        <v>4.1870000000000003</v>
      </c>
      <c r="E17" s="291">
        <v>1.3089999999999999</v>
      </c>
      <c r="F17" s="292">
        <v>0.19</v>
      </c>
      <c r="G17" s="44">
        <v>22.5</v>
      </c>
      <c r="H17" s="227">
        <v>0</v>
      </c>
      <c r="I17" s="227">
        <v>0</v>
      </c>
      <c r="J17" s="293">
        <v>0</v>
      </c>
      <c r="K17" s="42"/>
    </row>
    <row r="18" spans="1:11" ht="56">
      <c r="A18" s="16" t="s">
        <v>78</v>
      </c>
      <c r="B18" s="42" t="s">
        <v>454</v>
      </c>
      <c r="C18" s="159" t="s">
        <v>75</v>
      </c>
      <c r="D18" s="290">
        <v>4.1870000000000003</v>
      </c>
      <c r="E18" s="291">
        <v>1.3089999999999999</v>
      </c>
      <c r="F18" s="292">
        <v>0.19</v>
      </c>
      <c r="G18" s="44">
        <v>55.65</v>
      </c>
      <c r="H18" s="227">
        <v>0</v>
      </c>
      <c r="I18" s="227">
        <v>0</v>
      </c>
      <c r="J18" s="293">
        <v>0</v>
      </c>
      <c r="K18" s="42"/>
    </row>
    <row r="19" spans="1:11" ht="56">
      <c r="A19" s="16" t="s">
        <v>80</v>
      </c>
      <c r="B19" s="42" t="s">
        <v>455</v>
      </c>
      <c r="C19" s="159" t="s">
        <v>75</v>
      </c>
      <c r="D19" s="290">
        <v>4.1870000000000003</v>
      </c>
      <c r="E19" s="291">
        <v>1.3089999999999999</v>
      </c>
      <c r="F19" s="292">
        <v>0.19</v>
      </c>
      <c r="G19" s="44">
        <v>110.12</v>
      </c>
      <c r="H19" s="227">
        <v>0</v>
      </c>
      <c r="I19" s="227">
        <v>0</v>
      </c>
      <c r="J19" s="293">
        <v>0</v>
      </c>
      <c r="K19" s="42"/>
    </row>
    <row r="20" spans="1:11" ht="56">
      <c r="A20" s="16" t="s">
        <v>82</v>
      </c>
      <c r="B20" s="42" t="s">
        <v>456</v>
      </c>
      <c r="C20" s="159" t="s">
        <v>75</v>
      </c>
      <c r="D20" s="290">
        <v>4.1870000000000003</v>
      </c>
      <c r="E20" s="291">
        <v>1.3089999999999999</v>
      </c>
      <c r="F20" s="292">
        <v>0.19</v>
      </c>
      <c r="G20" s="44">
        <v>349.7</v>
      </c>
      <c r="H20" s="227">
        <v>0</v>
      </c>
      <c r="I20" s="227">
        <v>0</v>
      </c>
      <c r="J20" s="293">
        <v>0</v>
      </c>
      <c r="K20" s="42"/>
    </row>
    <row r="21" spans="1:11" ht="32.25" customHeight="1">
      <c r="A21" s="16" t="s">
        <v>84</v>
      </c>
      <c r="B21" s="42"/>
      <c r="C21" s="225">
        <v>4</v>
      </c>
      <c r="D21" s="290">
        <v>4.1870000000000003</v>
      </c>
      <c r="E21" s="291">
        <v>1.3089999999999999</v>
      </c>
      <c r="F21" s="292">
        <v>0.19</v>
      </c>
      <c r="G21" s="227">
        <v>0</v>
      </c>
      <c r="H21" s="227">
        <v>0</v>
      </c>
      <c r="I21" s="227">
        <v>0</v>
      </c>
      <c r="J21" s="293">
        <v>0</v>
      </c>
      <c r="K21" s="42"/>
    </row>
    <row r="22" spans="1:11" ht="32.25" customHeight="1">
      <c r="A22" s="16" t="s">
        <v>86</v>
      </c>
      <c r="B22" s="42" t="s">
        <v>457</v>
      </c>
      <c r="C22" s="225">
        <v>0</v>
      </c>
      <c r="D22" s="290">
        <v>3.1779999999999999</v>
      </c>
      <c r="E22" s="291">
        <v>0.98</v>
      </c>
      <c r="F22" s="292">
        <v>0.14099999999999999</v>
      </c>
      <c r="G22" s="44">
        <v>15.06</v>
      </c>
      <c r="H22" s="44">
        <v>1.1599999999999999</v>
      </c>
      <c r="I22" s="131">
        <v>2.7</v>
      </c>
      <c r="J22" s="40">
        <v>9.5000000000000001E-2</v>
      </c>
      <c r="K22" s="42"/>
    </row>
    <row r="23" spans="1:11" ht="32.25" customHeight="1">
      <c r="A23" s="16" t="s">
        <v>88</v>
      </c>
      <c r="B23" s="42" t="s">
        <v>458</v>
      </c>
      <c r="C23" s="225">
        <v>0</v>
      </c>
      <c r="D23" s="290">
        <v>3.1779999999999999</v>
      </c>
      <c r="E23" s="291">
        <v>0.98</v>
      </c>
      <c r="F23" s="292">
        <v>0.14099999999999999</v>
      </c>
      <c r="G23" s="44">
        <v>532.98</v>
      </c>
      <c r="H23" s="44">
        <v>1.1599999999999999</v>
      </c>
      <c r="I23" s="131">
        <v>2.7</v>
      </c>
      <c r="J23" s="40">
        <v>9.5000000000000001E-2</v>
      </c>
      <c r="K23" s="42"/>
    </row>
    <row r="24" spans="1:11" ht="32.25" customHeight="1">
      <c r="A24" s="16" t="s">
        <v>90</v>
      </c>
      <c r="B24" s="42" t="s">
        <v>459</v>
      </c>
      <c r="C24" s="225">
        <v>0</v>
      </c>
      <c r="D24" s="290">
        <v>3.1779999999999999</v>
      </c>
      <c r="E24" s="291">
        <v>0.98</v>
      </c>
      <c r="F24" s="292">
        <v>0.14099999999999999</v>
      </c>
      <c r="G24" s="44">
        <v>1056.0899999999999</v>
      </c>
      <c r="H24" s="44">
        <v>1.1599999999999999</v>
      </c>
      <c r="I24" s="131">
        <v>2.7</v>
      </c>
      <c r="J24" s="40">
        <v>9.5000000000000001E-2</v>
      </c>
      <c r="K24" s="42"/>
    </row>
    <row r="25" spans="1:11" ht="32.25" customHeight="1">
      <c r="A25" s="16" t="s">
        <v>92</v>
      </c>
      <c r="B25" s="42" t="s">
        <v>460</v>
      </c>
      <c r="C25" s="225">
        <v>0</v>
      </c>
      <c r="D25" s="290">
        <v>3.1779999999999999</v>
      </c>
      <c r="E25" s="291">
        <v>0.98</v>
      </c>
      <c r="F25" s="292">
        <v>0.14099999999999999</v>
      </c>
      <c r="G25" s="44">
        <v>1635.39</v>
      </c>
      <c r="H25" s="44">
        <v>1.1599999999999999</v>
      </c>
      <c r="I25" s="131">
        <v>2.7</v>
      </c>
      <c r="J25" s="40">
        <v>9.5000000000000001E-2</v>
      </c>
      <c r="K25" s="42"/>
    </row>
    <row r="26" spans="1:11" ht="32.25" customHeight="1">
      <c r="A26" s="16" t="s">
        <v>94</v>
      </c>
      <c r="B26" s="42" t="s">
        <v>461</v>
      </c>
      <c r="C26" s="225">
        <v>0</v>
      </c>
      <c r="D26" s="290">
        <v>3.1779999999999999</v>
      </c>
      <c r="E26" s="291">
        <v>0.98</v>
      </c>
      <c r="F26" s="292">
        <v>0.14099999999999999</v>
      </c>
      <c r="G26" s="44">
        <v>3490.11</v>
      </c>
      <c r="H26" s="44">
        <v>1.1599999999999999</v>
      </c>
      <c r="I26" s="131">
        <v>2.7</v>
      </c>
      <c r="J26" s="40">
        <v>9.5000000000000001E-2</v>
      </c>
      <c r="K26" s="42"/>
    </row>
    <row r="27" spans="1:11" ht="32.25" customHeight="1">
      <c r="A27" s="16" t="s">
        <v>96</v>
      </c>
      <c r="B27" s="42" t="s">
        <v>462</v>
      </c>
      <c r="C27" s="225">
        <v>0</v>
      </c>
      <c r="D27" s="290">
        <v>2.2000000000000002</v>
      </c>
      <c r="E27" s="291">
        <v>0.65300000000000002</v>
      </c>
      <c r="F27" s="292">
        <v>9.0999999999999998E-2</v>
      </c>
      <c r="G27" s="44">
        <v>15.06</v>
      </c>
      <c r="H27" s="44">
        <v>1.37</v>
      </c>
      <c r="I27" s="131">
        <v>2.23</v>
      </c>
      <c r="J27" s="40">
        <v>5.8999999999999997E-2</v>
      </c>
      <c r="K27" s="42"/>
    </row>
    <row r="28" spans="1:11" ht="32.25" customHeight="1">
      <c r="A28" s="16" t="s">
        <v>98</v>
      </c>
      <c r="B28" s="42" t="s">
        <v>463</v>
      </c>
      <c r="C28" s="225">
        <v>0</v>
      </c>
      <c r="D28" s="290">
        <v>2.2000000000000002</v>
      </c>
      <c r="E28" s="291">
        <v>0.65300000000000002</v>
      </c>
      <c r="F28" s="292">
        <v>9.0999999999999998E-2</v>
      </c>
      <c r="G28" s="44">
        <v>532.98</v>
      </c>
      <c r="H28" s="44">
        <v>1.37</v>
      </c>
      <c r="I28" s="131">
        <v>2.23</v>
      </c>
      <c r="J28" s="40">
        <v>5.8999999999999997E-2</v>
      </c>
      <c r="K28" s="42"/>
    </row>
    <row r="29" spans="1:11" ht="32.25" customHeight="1">
      <c r="A29" s="16" t="s">
        <v>100</v>
      </c>
      <c r="B29" s="42" t="s">
        <v>464</v>
      </c>
      <c r="C29" s="225">
        <v>0</v>
      </c>
      <c r="D29" s="290">
        <v>2.2000000000000002</v>
      </c>
      <c r="E29" s="291">
        <v>0.65300000000000002</v>
      </c>
      <c r="F29" s="292">
        <v>9.0999999999999998E-2</v>
      </c>
      <c r="G29" s="44">
        <v>1056.0899999999999</v>
      </c>
      <c r="H29" s="44">
        <v>1.37</v>
      </c>
      <c r="I29" s="131">
        <v>2.23</v>
      </c>
      <c r="J29" s="40">
        <v>5.8999999999999997E-2</v>
      </c>
      <c r="K29" s="42"/>
    </row>
    <row r="30" spans="1:11" ht="27.75" customHeight="1">
      <c r="A30" s="16" t="s">
        <v>102</v>
      </c>
      <c r="B30" s="42" t="s">
        <v>465</v>
      </c>
      <c r="C30" s="225">
        <v>0</v>
      </c>
      <c r="D30" s="290">
        <v>2.2000000000000002</v>
      </c>
      <c r="E30" s="291">
        <v>0.65300000000000002</v>
      </c>
      <c r="F30" s="292">
        <v>9.0999999999999998E-2</v>
      </c>
      <c r="G30" s="44">
        <v>1635.39</v>
      </c>
      <c r="H30" s="44">
        <v>1.37</v>
      </c>
      <c r="I30" s="131">
        <v>2.23</v>
      </c>
      <c r="J30" s="40">
        <v>5.8999999999999997E-2</v>
      </c>
      <c r="K30" s="42"/>
    </row>
    <row r="31" spans="1:11" ht="27.75" customHeight="1">
      <c r="A31" s="16" t="s">
        <v>104</v>
      </c>
      <c r="B31" s="42" t="s">
        <v>466</v>
      </c>
      <c r="C31" s="225">
        <v>0</v>
      </c>
      <c r="D31" s="290">
        <v>2.2000000000000002</v>
      </c>
      <c r="E31" s="291">
        <v>0.65300000000000002</v>
      </c>
      <c r="F31" s="292">
        <v>9.0999999999999998E-2</v>
      </c>
      <c r="G31" s="44">
        <v>3490.11</v>
      </c>
      <c r="H31" s="44">
        <v>1.37</v>
      </c>
      <c r="I31" s="131">
        <v>2.23</v>
      </c>
      <c r="J31" s="40">
        <v>5.8999999999999997E-2</v>
      </c>
      <c r="K31" s="42"/>
    </row>
    <row r="32" spans="1:11" ht="27.75" customHeight="1">
      <c r="A32" s="16" t="s">
        <v>106</v>
      </c>
      <c r="B32" s="42" t="s">
        <v>467</v>
      </c>
      <c r="C32" s="225">
        <v>0</v>
      </c>
      <c r="D32" s="290">
        <v>1.5449999999999999</v>
      </c>
      <c r="E32" s="291">
        <v>0.434</v>
      </c>
      <c r="F32" s="292">
        <v>5.8000000000000003E-2</v>
      </c>
      <c r="G32" s="44">
        <v>345.69</v>
      </c>
      <c r="H32" s="44">
        <v>1.64</v>
      </c>
      <c r="I32" s="131">
        <v>2.77</v>
      </c>
      <c r="J32" s="40">
        <v>3.5999999999999997E-2</v>
      </c>
      <c r="K32" s="42"/>
    </row>
    <row r="33" spans="1:11" ht="27.75" customHeight="1">
      <c r="A33" s="16" t="s">
        <v>108</v>
      </c>
      <c r="B33" s="42" t="s">
        <v>468</v>
      </c>
      <c r="C33" s="225">
        <v>0</v>
      </c>
      <c r="D33" s="290">
        <v>1.5449999999999999</v>
      </c>
      <c r="E33" s="291">
        <v>0.434</v>
      </c>
      <c r="F33" s="292">
        <v>5.8000000000000003E-2</v>
      </c>
      <c r="G33" s="44">
        <v>3494.11</v>
      </c>
      <c r="H33" s="44">
        <v>1.64</v>
      </c>
      <c r="I33" s="131">
        <v>2.77</v>
      </c>
      <c r="J33" s="40">
        <v>3.5999999999999997E-2</v>
      </c>
      <c r="K33" s="42"/>
    </row>
    <row r="34" spans="1:11" ht="27.75" customHeight="1">
      <c r="A34" s="16" t="s">
        <v>110</v>
      </c>
      <c r="B34" s="42" t="s">
        <v>469</v>
      </c>
      <c r="C34" s="225">
        <v>0</v>
      </c>
      <c r="D34" s="290">
        <v>1.5449999999999999</v>
      </c>
      <c r="E34" s="291">
        <v>0.434</v>
      </c>
      <c r="F34" s="292">
        <v>5.8000000000000003E-2</v>
      </c>
      <c r="G34" s="44">
        <v>9511.0499999999993</v>
      </c>
      <c r="H34" s="44">
        <v>1.64</v>
      </c>
      <c r="I34" s="131">
        <v>2.77</v>
      </c>
      <c r="J34" s="40">
        <v>3.5999999999999997E-2</v>
      </c>
      <c r="K34" s="42"/>
    </row>
    <row r="35" spans="1:11" ht="27.75" customHeight="1">
      <c r="A35" s="16" t="s">
        <v>112</v>
      </c>
      <c r="B35" s="42" t="s">
        <v>470</v>
      </c>
      <c r="C35" s="225">
        <v>0</v>
      </c>
      <c r="D35" s="290">
        <v>1.5449999999999999</v>
      </c>
      <c r="E35" s="291">
        <v>0.434</v>
      </c>
      <c r="F35" s="292">
        <v>5.8000000000000003E-2</v>
      </c>
      <c r="G35" s="44">
        <v>19869.5</v>
      </c>
      <c r="H35" s="44">
        <v>1.64</v>
      </c>
      <c r="I35" s="131">
        <v>2.77</v>
      </c>
      <c r="J35" s="40">
        <v>3.5999999999999997E-2</v>
      </c>
      <c r="K35" s="42"/>
    </row>
    <row r="36" spans="1:11" ht="27.75" customHeight="1">
      <c r="A36" s="16" t="s">
        <v>114</v>
      </c>
      <c r="B36" s="42" t="s">
        <v>471</v>
      </c>
      <c r="C36" s="225">
        <v>0</v>
      </c>
      <c r="D36" s="290">
        <v>1.5449999999999999</v>
      </c>
      <c r="E36" s="291">
        <v>0.434</v>
      </c>
      <c r="F36" s="292">
        <v>5.8000000000000003E-2</v>
      </c>
      <c r="G36" s="44">
        <v>47264.24</v>
      </c>
      <c r="H36" s="44">
        <v>1.64</v>
      </c>
      <c r="I36" s="131">
        <v>2.77</v>
      </c>
      <c r="J36" s="40">
        <v>3.5999999999999997E-2</v>
      </c>
      <c r="K36" s="42"/>
    </row>
    <row r="37" spans="1:11" ht="27.75" customHeight="1">
      <c r="A37" s="16" t="s">
        <v>116</v>
      </c>
      <c r="B37" s="42" t="s">
        <v>472</v>
      </c>
      <c r="C37" s="225" t="s">
        <v>302</v>
      </c>
      <c r="D37" s="135">
        <v>11.879</v>
      </c>
      <c r="E37" s="136">
        <v>3.3759999999999999</v>
      </c>
      <c r="F37" s="134">
        <v>2.58</v>
      </c>
      <c r="G37" s="227">
        <v>0</v>
      </c>
      <c r="H37" s="227">
        <v>0</v>
      </c>
      <c r="I37" s="227">
        <v>0</v>
      </c>
      <c r="J37" s="293">
        <v>0</v>
      </c>
      <c r="K37" s="42"/>
    </row>
    <row r="38" spans="1:11" ht="27.75" customHeight="1">
      <c r="A38" s="16" t="s">
        <v>119</v>
      </c>
      <c r="B38" s="43" t="s">
        <v>473</v>
      </c>
      <c r="C38" s="226" t="s">
        <v>121</v>
      </c>
      <c r="D38" s="290">
        <v>-2.6760000000000002</v>
      </c>
      <c r="E38" s="291">
        <v>-0.83699999999999997</v>
      </c>
      <c r="F38" s="292">
        <v>-0.121</v>
      </c>
      <c r="G38" s="227">
        <v>0</v>
      </c>
      <c r="H38" s="227">
        <v>0</v>
      </c>
      <c r="I38" s="227">
        <v>0</v>
      </c>
      <c r="J38" s="293">
        <v>0</v>
      </c>
      <c r="K38" s="42"/>
    </row>
    <row r="39" spans="1:11" ht="27.75" customHeight="1">
      <c r="A39" s="16" t="s">
        <v>122</v>
      </c>
      <c r="B39" s="42"/>
      <c r="C39" s="225">
        <v>0</v>
      </c>
      <c r="D39" s="290">
        <v>-2.3719999999999999</v>
      </c>
      <c r="E39" s="291">
        <v>-0.73699999999999999</v>
      </c>
      <c r="F39" s="292">
        <v>-0.106</v>
      </c>
      <c r="G39" s="227">
        <v>0</v>
      </c>
      <c r="H39" s="227">
        <v>0</v>
      </c>
      <c r="I39" s="227">
        <v>0</v>
      </c>
      <c r="J39" s="293">
        <v>0</v>
      </c>
      <c r="K39" s="42"/>
    </row>
    <row r="40" spans="1:11" ht="27.75" customHeight="1">
      <c r="A40" s="16" t="s">
        <v>123</v>
      </c>
      <c r="B40" s="42" t="s">
        <v>474</v>
      </c>
      <c r="C40" s="225">
        <v>0</v>
      </c>
      <c r="D40" s="290">
        <v>-2.6760000000000002</v>
      </c>
      <c r="E40" s="291">
        <v>-0.83699999999999997</v>
      </c>
      <c r="F40" s="292">
        <v>-0.121</v>
      </c>
      <c r="G40" s="227">
        <v>0</v>
      </c>
      <c r="H40" s="227">
        <v>0</v>
      </c>
      <c r="I40" s="227">
        <v>0</v>
      </c>
      <c r="J40" s="40">
        <v>7.2999999999999995E-2</v>
      </c>
      <c r="K40" s="42"/>
    </row>
    <row r="41" spans="1:11" ht="27.75" customHeight="1">
      <c r="A41" s="16" t="s">
        <v>125</v>
      </c>
      <c r="B41" s="42" t="s">
        <v>475</v>
      </c>
      <c r="C41" s="225">
        <v>0</v>
      </c>
      <c r="D41" s="290">
        <v>-2.6760000000000002</v>
      </c>
      <c r="E41" s="291">
        <v>-0.83699999999999997</v>
      </c>
      <c r="F41" s="292">
        <v>-0.121</v>
      </c>
      <c r="G41" s="227">
        <v>0</v>
      </c>
      <c r="H41" s="227">
        <v>0</v>
      </c>
      <c r="I41" s="227">
        <v>0</v>
      </c>
      <c r="J41" s="293">
        <v>0</v>
      </c>
      <c r="K41" s="42"/>
    </row>
    <row r="42" spans="1:11" ht="27.75" customHeight="1">
      <c r="A42" s="16" t="s">
        <v>127</v>
      </c>
      <c r="B42" s="42" t="s">
        <v>476</v>
      </c>
      <c r="C42" s="225">
        <v>0</v>
      </c>
      <c r="D42" s="290">
        <v>-2.3719999999999999</v>
      </c>
      <c r="E42" s="291">
        <v>-0.73699999999999999</v>
      </c>
      <c r="F42" s="292">
        <v>-0.106</v>
      </c>
      <c r="G42" s="227">
        <v>0</v>
      </c>
      <c r="H42" s="227">
        <v>0</v>
      </c>
      <c r="I42" s="227">
        <v>0</v>
      </c>
      <c r="J42" s="40">
        <v>6.8000000000000005E-2</v>
      </c>
      <c r="K42" s="42"/>
    </row>
    <row r="43" spans="1:11" ht="27.75" customHeight="1">
      <c r="A43" s="16" t="s">
        <v>129</v>
      </c>
      <c r="B43" s="42" t="s">
        <v>477</v>
      </c>
      <c r="C43" s="225">
        <v>0</v>
      </c>
      <c r="D43" s="290">
        <v>-2.3719999999999999</v>
      </c>
      <c r="E43" s="291">
        <v>-0.73699999999999999</v>
      </c>
      <c r="F43" s="292">
        <v>-0.106</v>
      </c>
      <c r="G43" s="227">
        <v>0</v>
      </c>
      <c r="H43" s="227">
        <v>0</v>
      </c>
      <c r="I43" s="227">
        <v>0</v>
      </c>
      <c r="J43" s="293">
        <v>0</v>
      </c>
      <c r="K43" s="42"/>
    </row>
    <row r="44" spans="1:11" ht="27.75" customHeight="1">
      <c r="A44" s="16" t="s">
        <v>131</v>
      </c>
      <c r="B44" s="42" t="s">
        <v>478</v>
      </c>
      <c r="C44" s="225">
        <v>0</v>
      </c>
      <c r="D44" s="290">
        <v>-1.734</v>
      </c>
      <c r="E44" s="291">
        <v>-0.51100000000000001</v>
      </c>
      <c r="F44" s="292">
        <v>-7.0999999999999994E-2</v>
      </c>
      <c r="G44" s="44">
        <v>77.83</v>
      </c>
      <c r="H44" s="227">
        <v>0</v>
      </c>
      <c r="I44" s="227">
        <v>0</v>
      </c>
      <c r="J44" s="40">
        <v>5.3999999999999999E-2</v>
      </c>
      <c r="K44" s="42"/>
    </row>
    <row r="45" spans="1:11" ht="27.75" customHeight="1">
      <c r="A45" s="16" t="s">
        <v>133</v>
      </c>
      <c r="B45" s="42" t="s">
        <v>479</v>
      </c>
      <c r="C45" s="225">
        <v>0</v>
      </c>
      <c r="D45" s="290">
        <v>-1.734</v>
      </c>
      <c r="E45" s="291">
        <v>-0.51100000000000001</v>
      </c>
      <c r="F45" s="292">
        <v>-7.0999999999999994E-2</v>
      </c>
      <c r="G45" s="44">
        <v>77.83</v>
      </c>
      <c r="H45" s="227">
        <v>0</v>
      </c>
      <c r="I45" s="227">
        <v>0</v>
      </c>
      <c r="J45" s="293">
        <v>0</v>
      </c>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B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pageSetUpPr fitToPage="1"/>
  </sheetPr>
  <dimension ref="A1:P138"/>
  <sheetViews>
    <sheetView zoomScale="70" zoomScaleNormal="70" zoomScaleSheetLayoutView="100" workbookViewId="0"/>
  </sheetViews>
  <sheetFormatPr defaultColWidth="9.1796875" defaultRowHeight="27.75" customHeight="1"/>
  <cols>
    <col min="1" max="1" width="8.7265625" style="52" customWidth="1"/>
    <col min="2" max="2" width="17.54296875" style="52" customWidth="1"/>
    <col min="3" max="3" width="8.7265625" style="52" customWidth="1"/>
    <col min="4" max="4" width="17.453125" style="59" customWidth="1"/>
    <col min="5" max="9" width="15.81640625" style="59" customWidth="1"/>
    <col min="10" max="10" width="15.81640625" style="60" customWidth="1"/>
    <col min="11" max="12" width="15.81640625" style="61" customWidth="1"/>
    <col min="13" max="15" width="15.81640625" style="52" customWidth="1"/>
    <col min="16" max="16" width="14.7265625" style="52" customWidth="1"/>
    <col min="17" max="18" width="15.54296875" style="52" customWidth="1"/>
    <col min="19" max="16384" width="9.1796875" style="52"/>
  </cols>
  <sheetData>
    <row r="1" spans="1:16" ht="27" customHeight="1">
      <c r="A1" s="50" t="s">
        <v>37</v>
      </c>
      <c r="B1" s="50"/>
      <c r="C1" s="399"/>
      <c r="D1" s="399"/>
      <c r="E1" s="51"/>
      <c r="F1" s="51"/>
      <c r="G1" s="402" t="s">
        <v>480</v>
      </c>
      <c r="H1" s="403"/>
      <c r="I1" s="403"/>
      <c r="J1" s="403"/>
      <c r="K1" s="403"/>
      <c r="L1" s="403"/>
      <c r="M1" s="403"/>
      <c r="N1" s="403"/>
      <c r="O1" s="221"/>
      <c r="P1" s="221"/>
    </row>
    <row r="2" spans="1:16" s="53" customFormat="1" ht="36.75" customHeight="1">
      <c r="A2" s="393" t="str">
        <f>Overview!B4&amp; " - Effective from "&amp;Overview!D4&amp;" - "&amp;Overview!E4&amp;" Schedule of Charges for use of the Distribution System by EHV Properties (including LDNOs with EHV Properties/end users) in UKPN EPN Area (GSP Group _A)"</f>
        <v>Southern Electric Power Distribution plc - Effective from 1 April 2024 - Final Schedule of Charges for use of the Distribution System by EHV Properties (including LDNOs with EHV Properties/end users) in UKPN EPN Area (GSP Group _A)</v>
      </c>
      <c r="B2" s="400"/>
      <c r="C2" s="400"/>
      <c r="D2" s="400"/>
      <c r="E2" s="400"/>
      <c r="F2" s="400"/>
      <c r="G2" s="400"/>
      <c r="H2" s="400"/>
      <c r="I2" s="400"/>
      <c r="J2" s="400"/>
      <c r="K2" s="400"/>
      <c r="L2" s="400"/>
      <c r="M2" s="400"/>
      <c r="N2" s="401"/>
      <c r="O2" s="220"/>
      <c r="P2" s="169"/>
    </row>
    <row r="3" spans="1:16" s="81" customFormat="1" ht="18">
      <c r="A3" s="169"/>
      <c r="B3" s="169"/>
      <c r="C3" s="169"/>
      <c r="D3" s="169"/>
      <c r="E3" s="169"/>
      <c r="F3" s="169"/>
      <c r="G3" s="169"/>
      <c r="H3" s="169"/>
      <c r="I3" s="169"/>
      <c r="J3" s="169"/>
      <c r="K3" s="169"/>
      <c r="L3" s="169"/>
      <c r="M3" s="169"/>
      <c r="N3" s="169"/>
      <c r="O3" s="169"/>
      <c r="P3" s="169"/>
    </row>
    <row r="4" spans="1:16" s="81" customFormat="1" ht="27" customHeight="1">
      <c r="A4" s="393" t="s">
        <v>481</v>
      </c>
      <c r="B4" s="394"/>
      <c r="C4" s="394"/>
      <c r="D4" s="394"/>
      <c r="E4" s="394"/>
      <c r="F4" s="394"/>
      <c r="G4" s="395"/>
      <c r="H4" s="169"/>
      <c r="I4" s="169"/>
      <c r="J4" s="169"/>
      <c r="K4" s="169"/>
      <c r="L4" s="169"/>
      <c r="M4" s="169"/>
      <c r="N4" s="169"/>
      <c r="O4" s="169"/>
      <c r="P4" s="169"/>
    </row>
    <row r="5" spans="1:16" s="81" customFormat="1" ht="18.75" customHeight="1">
      <c r="A5" s="355" t="s">
        <v>40</v>
      </c>
      <c r="B5" s="391"/>
      <c r="C5" s="356"/>
      <c r="D5" s="396" t="s">
        <v>482</v>
      </c>
      <c r="E5" s="397"/>
      <c r="F5" s="397"/>
      <c r="G5" s="398"/>
      <c r="H5" s="169"/>
      <c r="I5" s="169"/>
      <c r="J5" s="169"/>
      <c r="K5" s="169"/>
      <c r="L5" s="169"/>
      <c r="M5" s="169"/>
      <c r="N5" s="169"/>
      <c r="O5" s="169"/>
      <c r="P5" s="169"/>
    </row>
    <row r="6" spans="1:16" s="81" customFormat="1" ht="45" customHeight="1">
      <c r="A6" s="362" t="s">
        <v>50</v>
      </c>
      <c r="B6" s="363"/>
      <c r="C6" s="364"/>
      <c r="D6" s="379" t="s">
        <v>47</v>
      </c>
      <c r="E6" s="380"/>
      <c r="F6" s="380"/>
      <c r="G6" s="381"/>
      <c r="H6" s="169"/>
      <c r="I6" s="169"/>
      <c r="J6" s="169"/>
      <c r="K6" s="169"/>
      <c r="L6" s="169"/>
      <c r="M6" s="169"/>
      <c r="N6" s="169"/>
      <c r="O6" s="169"/>
      <c r="P6" s="169"/>
    </row>
    <row r="7" spans="1:16" s="81" customFormat="1" ht="18.75" customHeight="1">
      <c r="A7" s="362" t="s">
        <v>55</v>
      </c>
      <c r="B7" s="363"/>
      <c r="C7" s="364"/>
      <c r="D7" s="387" t="s">
        <v>56</v>
      </c>
      <c r="E7" s="388"/>
      <c r="F7" s="388"/>
      <c r="G7" s="389"/>
      <c r="H7" s="169"/>
      <c r="I7" s="169"/>
      <c r="J7" s="169"/>
      <c r="K7" s="169"/>
      <c r="L7" s="169"/>
      <c r="M7" s="169"/>
      <c r="N7" s="169"/>
      <c r="O7" s="169"/>
      <c r="P7" s="169"/>
    </row>
    <row r="8" spans="1:16" s="81" customFormat="1" ht="18">
      <c r="A8" s="392"/>
      <c r="B8" s="392"/>
      <c r="C8" s="392"/>
      <c r="D8" s="390"/>
      <c r="E8" s="390"/>
      <c r="F8" s="390"/>
      <c r="G8" s="390"/>
      <c r="H8" s="169"/>
      <c r="I8" s="169"/>
      <c r="J8" s="169"/>
      <c r="K8" s="169"/>
      <c r="L8" s="169"/>
      <c r="M8" s="169"/>
      <c r="N8" s="169"/>
      <c r="O8" s="169"/>
      <c r="P8" s="169"/>
    </row>
    <row r="9" spans="1:16" s="81" customFormat="1" ht="18">
      <c r="A9" s="169"/>
      <c r="B9" s="169"/>
      <c r="C9" s="169"/>
      <c r="D9" s="169"/>
      <c r="E9" s="169"/>
      <c r="F9" s="169"/>
      <c r="G9" s="169"/>
      <c r="H9" s="169"/>
      <c r="I9" s="169"/>
      <c r="J9" s="169"/>
      <c r="K9" s="169"/>
      <c r="L9" s="169"/>
      <c r="M9" s="169"/>
      <c r="N9" s="169"/>
      <c r="O9" s="169"/>
      <c r="P9" s="169"/>
    </row>
    <row r="10" spans="1:16" ht="52">
      <c r="A10" s="55" t="s">
        <v>483</v>
      </c>
      <c r="B10" s="54" t="s">
        <v>484</v>
      </c>
      <c r="C10" s="55" t="s">
        <v>485</v>
      </c>
      <c r="D10" s="54" t="s">
        <v>486</v>
      </c>
      <c r="E10" s="56" t="s">
        <v>487</v>
      </c>
      <c r="F10" s="56" t="s">
        <v>488</v>
      </c>
      <c r="G10" s="57" t="s">
        <v>489</v>
      </c>
      <c r="H10" s="56" t="s">
        <v>490</v>
      </c>
      <c r="I10" s="56" t="s">
        <v>491</v>
      </c>
      <c r="J10" s="129" t="s">
        <v>492</v>
      </c>
      <c r="K10" s="57" t="s">
        <v>493</v>
      </c>
      <c r="L10" s="56" t="s">
        <v>494</v>
      </c>
      <c r="M10" s="56" t="s">
        <v>495</v>
      </c>
      <c r="N10" s="129" t="s">
        <v>496</v>
      </c>
    </row>
    <row r="11" spans="1:16" ht="150">
      <c r="A11" s="90">
        <v>590</v>
      </c>
      <c r="B11" s="219" t="s">
        <v>497</v>
      </c>
      <c r="C11" s="90"/>
      <c r="D11" s="90"/>
      <c r="E11" s="217"/>
      <c r="F11" s="217">
        <v>3</v>
      </c>
      <c r="G11" s="62">
        <v>2.4809999999999999</v>
      </c>
      <c r="H11" s="307">
        <v>88476.81</v>
      </c>
      <c r="I11" s="63">
        <v>1.31</v>
      </c>
      <c r="J11" s="63">
        <v>1.31</v>
      </c>
      <c r="K11" s="64"/>
      <c r="L11" s="65"/>
      <c r="M11" s="65"/>
      <c r="N11" s="65"/>
      <c r="O11" s="306"/>
    </row>
    <row r="12" spans="1:16" ht="50">
      <c r="A12" s="90">
        <v>591</v>
      </c>
      <c r="B12" s="219" t="s">
        <v>498</v>
      </c>
      <c r="C12" s="90"/>
      <c r="D12" s="90"/>
      <c r="E12" s="217"/>
      <c r="F12" s="217">
        <v>3</v>
      </c>
      <c r="G12" s="62">
        <v>0</v>
      </c>
      <c r="H12" s="307">
        <v>88867.18</v>
      </c>
      <c r="I12" s="63">
        <v>2.02</v>
      </c>
      <c r="J12" s="63">
        <v>2.02</v>
      </c>
      <c r="K12" s="64"/>
      <c r="L12" s="65"/>
      <c r="M12" s="65"/>
      <c r="N12" s="65"/>
      <c r="O12" s="306"/>
    </row>
    <row r="13" spans="1:16" ht="25">
      <c r="A13" s="90">
        <v>593</v>
      </c>
      <c r="B13" s="219" t="s">
        <v>499</v>
      </c>
      <c r="C13" s="90"/>
      <c r="D13" s="90"/>
      <c r="E13" s="217"/>
      <c r="F13" s="217">
        <v>1</v>
      </c>
      <c r="G13" s="62">
        <v>2.4809999999999999</v>
      </c>
      <c r="H13" s="307">
        <v>9953.64</v>
      </c>
      <c r="I13" s="63">
        <v>1.31</v>
      </c>
      <c r="J13" s="63">
        <v>1.31</v>
      </c>
      <c r="K13" s="64"/>
      <c r="L13" s="65"/>
      <c r="M13" s="65"/>
      <c r="N13" s="65"/>
    </row>
    <row r="14" spans="1:16" ht="25">
      <c r="A14" s="90">
        <v>594</v>
      </c>
      <c r="B14" s="219" t="s">
        <v>500</v>
      </c>
      <c r="C14" s="90"/>
      <c r="D14" s="58"/>
      <c r="E14" s="217"/>
      <c r="F14" s="217">
        <v>2</v>
      </c>
      <c r="G14" s="62">
        <v>2.4809999999999999</v>
      </c>
      <c r="H14" s="307">
        <v>56403.97</v>
      </c>
      <c r="I14" s="63">
        <v>1.31</v>
      </c>
      <c r="J14" s="63">
        <v>1.31</v>
      </c>
      <c r="K14" s="64"/>
      <c r="L14" s="65"/>
      <c r="M14" s="65"/>
      <c r="N14" s="65"/>
    </row>
    <row r="15" spans="1:16" ht="12.5"/>
    <row r="16" spans="1:16" ht="12.5"/>
    <row r="17" spans="1:14" ht="36.75" customHeight="1">
      <c r="A17" s="393" t="str">
        <f>Overview!B4&amp; " - Effective from "&amp;Overview!D4&amp;" - "&amp;Overview!E4&amp;" Schedule of Charges for use of the Distribution System by EHV Properties (including LDNOs with EHV Properties/end users) in NGED EM Area (GSP Group _B)"</f>
        <v>Southern Electric Power Distribution plc - Effective from 1 April 2024 - Final Schedule of Charges for use of the Distribution System by EHV Properties (including LDNOs with EHV Properties/end users) in NGED EM Area (GSP Group _B)</v>
      </c>
      <c r="B17" s="400"/>
      <c r="C17" s="400"/>
      <c r="D17" s="400"/>
      <c r="E17" s="400"/>
      <c r="F17" s="400"/>
      <c r="G17" s="400"/>
      <c r="H17" s="400"/>
      <c r="I17" s="400"/>
      <c r="J17" s="400"/>
      <c r="K17" s="400"/>
      <c r="L17" s="400"/>
      <c r="M17" s="400"/>
      <c r="N17" s="401"/>
    </row>
    <row r="18" spans="1:14" ht="27.75" customHeight="1">
      <c r="B18" s="59"/>
    </row>
    <row r="19" spans="1:14" ht="27" customHeight="1">
      <c r="A19" s="351" t="s">
        <v>481</v>
      </c>
      <c r="B19" s="351"/>
      <c r="C19" s="351"/>
      <c r="D19" s="351"/>
      <c r="E19" s="351"/>
      <c r="F19" s="351"/>
      <c r="G19" s="351"/>
    </row>
    <row r="20" spans="1:14" ht="27.75" customHeight="1">
      <c r="A20" s="405" t="s">
        <v>40</v>
      </c>
      <c r="B20" s="406"/>
      <c r="C20" s="406"/>
      <c r="D20" s="407" t="s">
        <v>482</v>
      </c>
      <c r="E20" s="407"/>
      <c r="F20" s="407"/>
      <c r="G20" s="407"/>
    </row>
    <row r="21" spans="1:14" ht="27.75" customHeight="1">
      <c r="A21" s="365" t="s">
        <v>139</v>
      </c>
      <c r="B21" s="366"/>
      <c r="C21" s="367"/>
      <c r="D21" s="379" t="s">
        <v>136</v>
      </c>
      <c r="E21" s="380"/>
      <c r="F21" s="380"/>
      <c r="G21" s="381"/>
    </row>
    <row r="22" spans="1:14" ht="27.75" customHeight="1">
      <c r="A22" s="365" t="s">
        <v>55</v>
      </c>
      <c r="B22" s="366"/>
      <c r="C22" s="367"/>
      <c r="D22" s="379" t="s">
        <v>144</v>
      </c>
      <c r="E22" s="380"/>
      <c r="F22" s="380"/>
      <c r="G22" s="381"/>
    </row>
    <row r="23" spans="1:14" ht="12.75" customHeight="1"/>
    <row r="24" spans="1:14" ht="12.5"/>
    <row r="25" spans="1:14" ht="52">
      <c r="A25" s="55" t="s">
        <v>483</v>
      </c>
      <c r="B25" s="54" t="s">
        <v>484</v>
      </c>
      <c r="C25" s="55" t="s">
        <v>485</v>
      </c>
      <c r="D25" s="54" t="s">
        <v>486</v>
      </c>
      <c r="E25" s="56" t="s">
        <v>487</v>
      </c>
      <c r="F25" s="56" t="s">
        <v>488</v>
      </c>
      <c r="G25" s="57" t="s">
        <v>489</v>
      </c>
      <c r="H25" s="56" t="s">
        <v>490</v>
      </c>
      <c r="I25" s="56" t="s">
        <v>491</v>
      </c>
      <c r="J25" s="129" t="s">
        <v>492</v>
      </c>
      <c r="K25" s="57" t="s">
        <v>493</v>
      </c>
      <c r="L25" s="56" t="s">
        <v>494</v>
      </c>
      <c r="M25" s="56" t="s">
        <v>495</v>
      </c>
      <c r="N25" s="129" t="s">
        <v>496</v>
      </c>
    </row>
    <row r="26" spans="1:14" ht="12.5">
      <c r="A26" s="90"/>
      <c r="B26" s="58"/>
      <c r="C26" s="90"/>
      <c r="D26" s="58"/>
      <c r="E26" s="217"/>
      <c r="F26" s="217"/>
      <c r="G26" s="62"/>
      <c r="H26" s="63"/>
      <c r="I26" s="63"/>
      <c r="J26" s="63"/>
      <c r="K26" s="64"/>
      <c r="L26" s="65"/>
      <c r="M26" s="65"/>
      <c r="N26" s="65"/>
    </row>
    <row r="27" spans="1:14" ht="12.5"/>
    <row r="28" spans="1:14" ht="12.5"/>
    <row r="29" spans="1:14" ht="36.75" customHeight="1">
      <c r="A29" s="393" t="str">
        <f>Overview!B4&amp; " - Effective from "&amp;Overview!D4&amp;" - "&amp;Overview!E4&amp;" Schedule of Charges for use of the Distribution System by EHV Properties (including LDNOs with EHV Properties/end users) in UKPN LPN Area (GSP Group _C)"</f>
        <v>Southern Electric Power Distribution plc - Effective from 1 April 2024 - Final Schedule of Charges for use of the Distribution System by EHV Properties (including LDNOs with EHV Properties/end users) in UKPN LPN Area (GSP Group _C)</v>
      </c>
      <c r="B29" s="400"/>
      <c r="C29" s="400"/>
      <c r="D29" s="400"/>
      <c r="E29" s="400"/>
      <c r="F29" s="400"/>
      <c r="G29" s="400"/>
      <c r="H29" s="400"/>
      <c r="I29" s="400"/>
      <c r="J29" s="400"/>
      <c r="K29" s="400"/>
      <c r="L29" s="400"/>
      <c r="M29" s="400"/>
      <c r="N29" s="401"/>
    </row>
    <row r="30" spans="1:14" ht="27.75" customHeight="1">
      <c r="B30" s="59"/>
    </row>
    <row r="31" spans="1:14" ht="27.75" customHeight="1">
      <c r="A31" s="351" t="s">
        <v>481</v>
      </c>
      <c r="B31" s="351"/>
      <c r="C31" s="351"/>
      <c r="D31" s="351"/>
      <c r="E31" s="351"/>
      <c r="F31" s="351"/>
      <c r="G31" s="351"/>
    </row>
    <row r="32" spans="1:14" ht="27.75" customHeight="1">
      <c r="A32" s="405" t="s">
        <v>40</v>
      </c>
      <c r="B32" s="406"/>
      <c r="C32" s="406"/>
      <c r="D32" s="407" t="s">
        <v>482</v>
      </c>
      <c r="E32" s="407"/>
      <c r="F32" s="407"/>
      <c r="G32" s="407"/>
    </row>
    <row r="33" spans="1:14" ht="45.75" customHeight="1">
      <c r="A33" s="357" t="s">
        <v>176</v>
      </c>
      <c r="B33" s="357"/>
      <c r="C33" s="357"/>
      <c r="D33" s="354" t="s">
        <v>177</v>
      </c>
      <c r="E33" s="354"/>
      <c r="F33" s="354"/>
      <c r="G33" s="354"/>
    </row>
    <row r="34" spans="1:14" ht="45.75" customHeight="1">
      <c r="A34" s="357" t="s">
        <v>50</v>
      </c>
      <c r="B34" s="357"/>
      <c r="C34" s="357"/>
      <c r="D34" s="354" t="s">
        <v>47</v>
      </c>
      <c r="E34" s="354"/>
      <c r="F34" s="354"/>
      <c r="G34" s="354"/>
    </row>
    <row r="35" spans="1:14" ht="12.75" customHeight="1">
      <c r="A35" s="357" t="s">
        <v>55</v>
      </c>
      <c r="B35" s="357"/>
      <c r="C35" s="357"/>
      <c r="D35" s="378" t="s">
        <v>56</v>
      </c>
      <c r="E35" s="378"/>
      <c r="F35" s="378"/>
      <c r="G35" s="378"/>
    </row>
    <row r="36" spans="1:14" ht="12.75" customHeight="1">
      <c r="A36" s="189"/>
      <c r="B36" s="189"/>
      <c r="C36" s="189"/>
      <c r="D36" s="190"/>
      <c r="E36" s="190"/>
      <c r="F36" s="190"/>
      <c r="G36" s="190"/>
    </row>
    <row r="37" spans="1:14" ht="12.5"/>
    <row r="38" spans="1:14" ht="52">
      <c r="A38" s="55" t="s">
        <v>483</v>
      </c>
      <c r="B38" s="54" t="s">
        <v>484</v>
      </c>
      <c r="C38" s="55" t="s">
        <v>485</v>
      </c>
      <c r="D38" s="54" t="s">
        <v>486</v>
      </c>
      <c r="E38" s="56" t="s">
        <v>487</v>
      </c>
      <c r="F38" s="56" t="s">
        <v>488</v>
      </c>
      <c r="G38" s="57" t="s">
        <v>489</v>
      </c>
      <c r="H38" s="56" t="s">
        <v>490</v>
      </c>
      <c r="I38" s="56" t="s">
        <v>491</v>
      </c>
      <c r="J38" s="129" t="s">
        <v>492</v>
      </c>
      <c r="K38" s="57" t="s">
        <v>493</v>
      </c>
      <c r="L38" s="56" t="s">
        <v>494</v>
      </c>
      <c r="M38" s="56" t="s">
        <v>495</v>
      </c>
      <c r="N38" s="129" t="s">
        <v>496</v>
      </c>
    </row>
    <row r="39" spans="1:14" ht="12.5">
      <c r="A39" s="90"/>
      <c r="B39" s="58"/>
      <c r="C39" s="90"/>
      <c r="D39" s="58"/>
      <c r="E39" s="217"/>
      <c r="F39" s="217"/>
      <c r="G39" s="62"/>
      <c r="H39" s="63"/>
      <c r="I39" s="63"/>
      <c r="J39" s="63"/>
      <c r="K39" s="64"/>
      <c r="L39" s="65"/>
      <c r="M39" s="65"/>
      <c r="N39" s="65"/>
    </row>
    <row r="40" spans="1:14" ht="12.5"/>
    <row r="41" spans="1:14" ht="12.5"/>
    <row r="42" spans="1:14" ht="36.75" customHeight="1">
      <c r="A42" s="393" t="str">
        <f>Overview!B4&amp; " - Effective from "&amp;Overview!D4&amp;" - "&amp;Overview!E4&amp;" Schedule of Charges for use of the Distribution System by EHV Properties (including LDNOs with EHV Properties/end users) in SP Manweb Area (GSP Group _D)"</f>
        <v>Southern Electric Power Distribution plc - Effective from 1 April 2024 - Final Schedule of Charges for use of the Distribution System by EHV Properties (including LDNOs with EHV Properties/end users) in SP Manweb Area (GSP Group _D)</v>
      </c>
      <c r="B42" s="400"/>
      <c r="C42" s="400"/>
      <c r="D42" s="400"/>
      <c r="E42" s="400"/>
      <c r="F42" s="400"/>
      <c r="G42" s="400"/>
      <c r="H42" s="400"/>
      <c r="I42" s="400"/>
      <c r="J42" s="400"/>
      <c r="K42" s="400"/>
      <c r="L42" s="400"/>
      <c r="M42" s="400"/>
      <c r="N42" s="401"/>
    </row>
    <row r="43" spans="1:14" ht="27.75" customHeight="1">
      <c r="B43" s="59"/>
    </row>
    <row r="44" spans="1:14" ht="27.75" customHeight="1">
      <c r="A44" s="351" t="s">
        <v>481</v>
      </c>
      <c r="B44" s="351"/>
      <c r="C44" s="351"/>
      <c r="D44" s="351"/>
      <c r="E44" s="351"/>
      <c r="F44" s="351"/>
      <c r="G44" s="351"/>
    </row>
    <row r="45" spans="1:14" ht="27.75" customHeight="1">
      <c r="A45" s="405" t="s">
        <v>40</v>
      </c>
      <c r="B45" s="406"/>
      <c r="C45" s="406"/>
      <c r="D45" s="407" t="s">
        <v>482</v>
      </c>
      <c r="E45" s="407"/>
      <c r="F45" s="407"/>
      <c r="G45" s="407"/>
    </row>
    <row r="46" spans="1:14" ht="45.75" customHeight="1">
      <c r="A46" s="361" t="s">
        <v>176</v>
      </c>
      <c r="B46" s="361"/>
      <c r="C46" s="361"/>
      <c r="D46" s="404"/>
      <c r="E46" s="404"/>
      <c r="F46" s="404"/>
      <c r="G46" s="404"/>
    </row>
    <row r="47" spans="1:14" ht="45.75" customHeight="1">
      <c r="A47" s="361" t="s">
        <v>50</v>
      </c>
      <c r="B47" s="361"/>
      <c r="C47" s="361"/>
      <c r="D47" s="354" t="s">
        <v>501</v>
      </c>
      <c r="E47" s="354"/>
      <c r="F47" s="354"/>
      <c r="G47" s="354"/>
    </row>
    <row r="48" spans="1:14" ht="13">
      <c r="A48" s="361" t="s">
        <v>55</v>
      </c>
      <c r="B48" s="361"/>
      <c r="C48" s="361"/>
      <c r="D48" s="354" t="s">
        <v>144</v>
      </c>
      <c r="E48" s="354"/>
      <c r="F48" s="354"/>
      <c r="G48" s="354"/>
    </row>
    <row r="49" spans="1:14" s="194" customFormat="1" ht="13">
      <c r="A49" s="233"/>
      <c r="B49" s="233"/>
      <c r="C49" s="233"/>
      <c r="D49" s="178"/>
      <c r="E49" s="178"/>
      <c r="F49" s="178"/>
      <c r="G49" s="178"/>
      <c r="H49" s="191"/>
      <c r="I49" s="191"/>
      <c r="J49" s="192"/>
      <c r="K49" s="193"/>
      <c r="L49" s="193"/>
    </row>
    <row r="50" spans="1:14" ht="12.5"/>
    <row r="51" spans="1:14" ht="52">
      <c r="A51" s="55" t="s">
        <v>483</v>
      </c>
      <c r="B51" s="54" t="s">
        <v>484</v>
      </c>
      <c r="C51" s="55" t="s">
        <v>485</v>
      </c>
      <c r="D51" s="54" t="s">
        <v>486</v>
      </c>
      <c r="E51" s="56" t="s">
        <v>487</v>
      </c>
      <c r="F51" s="56" t="s">
        <v>488</v>
      </c>
      <c r="G51" s="57" t="s">
        <v>489</v>
      </c>
      <c r="H51" s="56" t="s">
        <v>490</v>
      </c>
      <c r="I51" s="56" t="s">
        <v>491</v>
      </c>
      <c r="J51" s="129" t="s">
        <v>492</v>
      </c>
      <c r="K51" s="57" t="s">
        <v>493</v>
      </c>
      <c r="L51" s="56" t="s">
        <v>494</v>
      </c>
      <c r="M51" s="56" t="s">
        <v>495</v>
      </c>
      <c r="N51" s="129" t="s">
        <v>496</v>
      </c>
    </row>
    <row r="52" spans="1:14" ht="12.5">
      <c r="A52" s="90"/>
      <c r="B52" s="58"/>
      <c r="C52" s="90"/>
      <c r="D52" s="58"/>
      <c r="E52" s="217"/>
      <c r="F52" s="217"/>
      <c r="G52" s="62"/>
      <c r="H52" s="63"/>
      <c r="I52" s="63"/>
      <c r="J52" s="63"/>
      <c r="K52" s="64"/>
      <c r="L52" s="65"/>
      <c r="M52" s="65"/>
      <c r="N52" s="65"/>
    </row>
    <row r="53" spans="1:14" ht="12.5"/>
    <row r="54" spans="1:14" ht="12.5"/>
    <row r="55" spans="1:14" ht="36.75" customHeight="1">
      <c r="A55" s="393" t="str">
        <f>Overview!B4&amp; " - Effective from "&amp;Overview!D4&amp;" - "&amp;Overview!E4&amp;" Schedule of Charges for use of the Distribution System by EHV Properties (including LDNOs with EHV Properties/end users) in NGED West Midlands Area (GSP Group _E)"</f>
        <v>Southern Electric Power Distribution plc - Effective from 1 April 2024 - Final Schedule of Charges for use of the Distribution System by EHV Properties (including LDNOs with EHV Properties/end users) in NGED West Midlands Area (GSP Group _E)</v>
      </c>
      <c r="B55" s="400"/>
      <c r="C55" s="400"/>
      <c r="D55" s="400"/>
      <c r="E55" s="400"/>
      <c r="F55" s="400"/>
      <c r="G55" s="400"/>
      <c r="H55" s="400"/>
      <c r="I55" s="400"/>
      <c r="J55" s="400"/>
      <c r="K55" s="400"/>
      <c r="L55" s="400"/>
      <c r="M55" s="400"/>
      <c r="N55" s="401"/>
    </row>
    <row r="56" spans="1:14" ht="27.75" customHeight="1">
      <c r="B56" s="59"/>
    </row>
    <row r="57" spans="1:14" ht="27.75" customHeight="1">
      <c r="A57" s="351" t="s">
        <v>481</v>
      </c>
      <c r="B57" s="351"/>
      <c r="C57" s="351"/>
      <c r="D57" s="351"/>
      <c r="E57" s="351"/>
      <c r="F57" s="351"/>
      <c r="G57" s="351"/>
    </row>
    <row r="58" spans="1:14" ht="27.75" customHeight="1">
      <c r="A58" s="405" t="s">
        <v>40</v>
      </c>
      <c r="B58" s="406"/>
      <c r="C58" s="406"/>
      <c r="D58" s="407" t="s">
        <v>482</v>
      </c>
      <c r="E58" s="407"/>
      <c r="F58" s="407"/>
      <c r="G58" s="407"/>
    </row>
    <row r="59" spans="1:14" ht="27.75" customHeight="1">
      <c r="A59" s="365" t="s">
        <v>139</v>
      </c>
      <c r="B59" s="366"/>
      <c r="C59" s="367"/>
      <c r="D59" s="379" t="s">
        <v>136</v>
      </c>
      <c r="E59" s="380"/>
      <c r="F59" s="380"/>
      <c r="G59" s="381"/>
    </row>
    <row r="60" spans="1:14" ht="27.75" customHeight="1">
      <c r="A60" s="365" t="s">
        <v>55</v>
      </c>
      <c r="B60" s="366"/>
      <c r="C60" s="367"/>
      <c r="D60" s="379" t="s">
        <v>144</v>
      </c>
      <c r="E60" s="380"/>
      <c r="F60" s="380"/>
      <c r="G60" s="381"/>
    </row>
    <row r="61" spans="1:14" ht="12.5"/>
    <row r="62" spans="1:14" ht="12.5"/>
    <row r="63" spans="1:14" ht="52">
      <c r="A63" s="55" t="s">
        <v>483</v>
      </c>
      <c r="B63" s="54" t="s">
        <v>484</v>
      </c>
      <c r="C63" s="55" t="s">
        <v>485</v>
      </c>
      <c r="D63" s="54" t="s">
        <v>486</v>
      </c>
      <c r="E63" s="56" t="s">
        <v>487</v>
      </c>
      <c r="F63" s="56" t="s">
        <v>488</v>
      </c>
      <c r="G63" s="57" t="s">
        <v>489</v>
      </c>
      <c r="H63" s="56" t="s">
        <v>490</v>
      </c>
      <c r="I63" s="56" t="s">
        <v>491</v>
      </c>
      <c r="J63" s="129" t="s">
        <v>492</v>
      </c>
      <c r="K63" s="57" t="s">
        <v>493</v>
      </c>
      <c r="L63" s="56" t="s">
        <v>494</v>
      </c>
      <c r="M63" s="56" t="s">
        <v>495</v>
      </c>
      <c r="N63" s="129" t="s">
        <v>496</v>
      </c>
    </row>
    <row r="64" spans="1:14" ht="12.5">
      <c r="A64" s="90"/>
      <c r="B64" s="58"/>
      <c r="C64" s="90"/>
      <c r="D64" s="58"/>
      <c r="E64" s="217"/>
      <c r="F64" s="217"/>
      <c r="G64" s="62"/>
      <c r="H64" s="63"/>
      <c r="I64" s="63"/>
      <c r="J64" s="63"/>
      <c r="K64" s="64"/>
      <c r="L64" s="65"/>
      <c r="M64" s="65"/>
      <c r="N64" s="65"/>
    </row>
    <row r="65" spans="1:14" ht="12.5"/>
    <row r="66" spans="1:14" ht="12.5"/>
    <row r="67" spans="1:14" ht="36.75" customHeight="1">
      <c r="A67" s="393" t="str">
        <f>Overview!B4&amp; " - Effective from "&amp;Overview!D4&amp;" - "&amp;Overview!E4&amp;" Schedule of Charges for use of the Distribution System by EHV Properties (including LDNOs with EHV Properties/end users) in NPG Northeast Area (GSP Group _F)"</f>
        <v>Southern Electric Power Distribution plc - Effective from 1 April 2024 - Final Schedule of Charges for use of the Distribution System by EHV Properties (including LDNOs with EHV Properties/end users) in NPG Northeast Area (GSP Group _F)</v>
      </c>
      <c r="B67" s="400"/>
      <c r="C67" s="400"/>
      <c r="D67" s="400"/>
      <c r="E67" s="400"/>
      <c r="F67" s="400"/>
      <c r="G67" s="400"/>
      <c r="H67" s="400"/>
      <c r="I67" s="400"/>
      <c r="J67" s="400"/>
      <c r="K67" s="400"/>
      <c r="L67" s="400"/>
      <c r="M67" s="400"/>
      <c r="N67" s="401"/>
    </row>
    <row r="68" spans="1:14" ht="27.75" customHeight="1">
      <c r="B68" s="59"/>
    </row>
    <row r="69" spans="1:14" ht="27.75" customHeight="1">
      <c r="A69" s="351" t="s">
        <v>481</v>
      </c>
      <c r="B69" s="351"/>
      <c r="C69" s="351"/>
      <c r="D69" s="351"/>
      <c r="E69" s="351"/>
      <c r="F69" s="351"/>
      <c r="G69" s="351"/>
      <c r="H69" s="60"/>
    </row>
    <row r="70" spans="1:14" ht="27.75" customHeight="1">
      <c r="A70" s="405" t="s">
        <v>40</v>
      </c>
      <c r="B70" s="406"/>
      <c r="C70" s="406"/>
      <c r="D70" s="407" t="s">
        <v>482</v>
      </c>
      <c r="E70" s="407"/>
      <c r="F70" s="407"/>
      <c r="G70" s="407"/>
      <c r="H70" s="60"/>
    </row>
    <row r="71" spans="1:14" ht="45" customHeight="1">
      <c r="A71" s="361" t="s">
        <v>50</v>
      </c>
      <c r="B71" s="361"/>
      <c r="C71" s="361"/>
      <c r="D71" s="354" t="s">
        <v>502</v>
      </c>
      <c r="E71" s="354"/>
      <c r="F71" s="354"/>
      <c r="G71" s="354"/>
      <c r="H71" s="60"/>
    </row>
    <row r="72" spans="1:14" ht="27.75" customHeight="1">
      <c r="A72" s="361" t="s">
        <v>55</v>
      </c>
      <c r="B72" s="361"/>
      <c r="C72" s="361"/>
      <c r="D72" s="354" t="s">
        <v>144</v>
      </c>
      <c r="E72" s="354"/>
      <c r="F72" s="354"/>
      <c r="G72" s="354"/>
    </row>
    <row r="73" spans="1:14" ht="12.5"/>
    <row r="74" spans="1:14" ht="12.5"/>
    <row r="75" spans="1:14" ht="52">
      <c r="A75" s="55" t="s">
        <v>483</v>
      </c>
      <c r="B75" s="54" t="s">
        <v>484</v>
      </c>
      <c r="C75" s="55" t="s">
        <v>485</v>
      </c>
      <c r="D75" s="54" t="s">
        <v>486</v>
      </c>
      <c r="E75" s="56" t="s">
        <v>487</v>
      </c>
      <c r="F75" s="56" t="s">
        <v>488</v>
      </c>
      <c r="G75" s="57" t="s">
        <v>489</v>
      </c>
      <c r="H75" s="56" t="s">
        <v>490</v>
      </c>
      <c r="I75" s="56" t="s">
        <v>491</v>
      </c>
      <c r="J75" s="129" t="s">
        <v>492</v>
      </c>
      <c r="K75" s="57" t="s">
        <v>493</v>
      </c>
      <c r="L75" s="56" t="s">
        <v>494</v>
      </c>
      <c r="M75" s="56" t="s">
        <v>495</v>
      </c>
      <c r="N75" s="129" t="s">
        <v>496</v>
      </c>
    </row>
    <row r="76" spans="1:14" ht="25">
      <c r="A76" s="90">
        <v>592</v>
      </c>
      <c r="B76" s="219" t="s">
        <v>503</v>
      </c>
      <c r="C76" s="90"/>
      <c r="D76" s="58"/>
      <c r="E76" s="217"/>
      <c r="F76" s="217">
        <v>3</v>
      </c>
      <c r="G76" s="62">
        <v>0</v>
      </c>
      <c r="H76" s="307">
        <v>91905.21</v>
      </c>
      <c r="I76" s="63">
        <v>1.17</v>
      </c>
      <c r="J76" s="63">
        <v>1.17</v>
      </c>
      <c r="K76" s="64"/>
      <c r="L76" s="65"/>
      <c r="M76" s="65"/>
      <c r="N76" s="65"/>
    </row>
    <row r="77" spans="1:14" ht="12.5"/>
    <row r="78" spans="1:14" ht="12.5"/>
    <row r="79" spans="1:14" ht="36.75" customHeight="1">
      <c r="A79" s="393" t="str">
        <f>Overview!B4&amp; " - Effective from "&amp;Overview!D4&amp;" - "&amp;Overview!E4&amp;" Schedule of Charges for use of the Distribution System by EHV Properties (including LDNOs with EHV Properties/end users) in Electricity North West Area (GSP Group _G)"</f>
        <v>Southern Electric Power Distribution plc - Effective from 1 April 2024 - Final Schedule of Charges for use of the Distribution System by EHV Properties (including LDNOs with EHV Properties/end users) in Electricity North West Area (GSP Group _G)</v>
      </c>
      <c r="B79" s="400"/>
      <c r="C79" s="400"/>
      <c r="D79" s="400"/>
      <c r="E79" s="400"/>
      <c r="F79" s="400"/>
      <c r="G79" s="400"/>
      <c r="H79" s="400"/>
      <c r="I79" s="400"/>
      <c r="J79" s="400"/>
      <c r="K79" s="400"/>
      <c r="L79" s="400"/>
      <c r="M79" s="400"/>
      <c r="N79" s="401"/>
    </row>
    <row r="80" spans="1:14" ht="27.75" customHeight="1">
      <c r="B80" s="59"/>
    </row>
    <row r="81" spans="1:14" ht="27.75" customHeight="1">
      <c r="A81" s="351" t="s">
        <v>481</v>
      </c>
      <c r="B81" s="351"/>
      <c r="C81" s="351"/>
      <c r="D81" s="351"/>
      <c r="E81" s="351"/>
      <c r="F81" s="351"/>
      <c r="G81" s="351"/>
    </row>
    <row r="82" spans="1:14" ht="27.75" customHeight="1">
      <c r="A82" s="405" t="s">
        <v>40</v>
      </c>
      <c r="B82" s="406"/>
      <c r="C82" s="406"/>
      <c r="D82" s="407" t="s">
        <v>482</v>
      </c>
      <c r="E82" s="407"/>
      <c r="F82" s="407"/>
      <c r="G82" s="407"/>
    </row>
    <row r="83" spans="1:14" ht="45.75" customHeight="1">
      <c r="A83" s="361" t="s">
        <v>50</v>
      </c>
      <c r="B83" s="361"/>
      <c r="C83" s="361"/>
      <c r="D83" s="354" t="s">
        <v>47</v>
      </c>
      <c r="E83" s="354"/>
      <c r="F83" s="354"/>
      <c r="G83" s="354"/>
    </row>
    <row r="84" spans="1:14" ht="27.75" customHeight="1">
      <c r="A84" s="361" t="s">
        <v>55</v>
      </c>
      <c r="B84" s="361"/>
      <c r="C84" s="361"/>
      <c r="D84" s="379" t="s">
        <v>144</v>
      </c>
      <c r="E84" s="380"/>
      <c r="F84" s="380"/>
      <c r="G84" s="381"/>
    </row>
    <row r="85" spans="1:14" ht="12.5"/>
    <row r="86" spans="1:14" ht="12.5"/>
    <row r="87" spans="1:14" ht="52">
      <c r="A87" s="55" t="s">
        <v>483</v>
      </c>
      <c r="B87" s="54" t="s">
        <v>484</v>
      </c>
      <c r="C87" s="55" t="s">
        <v>485</v>
      </c>
      <c r="D87" s="54" t="s">
        <v>486</v>
      </c>
      <c r="E87" s="56" t="s">
        <v>487</v>
      </c>
      <c r="F87" s="56" t="s">
        <v>488</v>
      </c>
      <c r="G87" s="57" t="s">
        <v>489</v>
      </c>
      <c r="H87" s="56" t="s">
        <v>490</v>
      </c>
      <c r="I87" s="56" t="s">
        <v>491</v>
      </c>
      <c r="J87" s="129" t="s">
        <v>492</v>
      </c>
      <c r="K87" s="57" t="s">
        <v>493</v>
      </c>
      <c r="L87" s="56" t="s">
        <v>494</v>
      </c>
      <c r="M87" s="56" t="s">
        <v>495</v>
      </c>
      <c r="N87" s="129" t="s">
        <v>496</v>
      </c>
    </row>
    <row r="88" spans="1:14" ht="12.5">
      <c r="A88" s="90"/>
      <c r="B88" s="58"/>
      <c r="C88" s="90"/>
      <c r="D88" s="58"/>
      <c r="E88" s="217"/>
      <c r="F88" s="217"/>
      <c r="G88" s="62"/>
      <c r="H88" s="63"/>
      <c r="I88" s="63"/>
      <c r="J88" s="63"/>
      <c r="K88" s="64"/>
      <c r="L88" s="65"/>
      <c r="M88" s="65"/>
      <c r="N88" s="65"/>
    </row>
    <row r="89" spans="1:14" ht="12.5"/>
    <row r="90" spans="1:14" ht="12.5"/>
    <row r="91" spans="1:14" ht="36.75" customHeight="1">
      <c r="A91" s="393" t="str">
        <f>Overview!B4&amp; " - Effective from "&amp;Overview!D4&amp;" - "&amp;Overview!E4&amp;" Schedule of Charges for use of the Distribution System by EHV Properties (including LDNOs with EHV Properties/end users) in UKPN SPN Area (GSP Group _J)"</f>
        <v>Southern Electric Power Distribution plc - Effective from 1 April 2024 - Final Schedule of Charges for use of the Distribution System by EHV Properties (including LDNOs with EHV Properties/end users) in UKPN SPN Area (GSP Group _J)</v>
      </c>
      <c r="B91" s="400"/>
      <c r="C91" s="400"/>
      <c r="D91" s="400"/>
      <c r="E91" s="400"/>
      <c r="F91" s="400"/>
      <c r="G91" s="400"/>
      <c r="H91" s="400"/>
      <c r="I91" s="400"/>
      <c r="J91" s="400"/>
      <c r="K91" s="400"/>
      <c r="L91" s="400"/>
      <c r="M91" s="400"/>
      <c r="N91" s="401"/>
    </row>
    <row r="92" spans="1:14" ht="27.75" customHeight="1">
      <c r="B92" s="59"/>
    </row>
    <row r="93" spans="1:14" ht="27.75" customHeight="1">
      <c r="A93" s="351" t="s">
        <v>481</v>
      </c>
      <c r="B93" s="351"/>
      <c r="C93" s="351"/>
      <c r="D93" s="351"/>
      <c r="E93" s="351"/>
      <c r="F93" s="351"/>
      <c r="G93" s="351"/>
    </row>
    <row r="94" spans="1:14" ht="27.75" customHeight="1">
      <c r="A94" s="405" t="s">
        <v>40</v>
      </c>
      <c r="B94" s="406"/>
      <c r="C94" s="406"/>
      <c r="D94" s="407" t="s">
        <v>482</v>
      </c>
      <c r="E94" s="407"/>
      <c r="F94" s="407"/>
      <c r="G94" s="407"/>
    </row>
    <row r="95" spans="1:14" ht="45.75" customHeight="1">
      <c r="A95" s="361" t="s">
        <v>50</v>
      </c>
      <c r="B95" s="361"/>
      <c r="C95" s="361"/>
      <c r="D95" s="379" t="s">
        <v>47</v>
      </c>
      <c r="E95" s="380"/>
      <c r="F95" s="380"/>
      <c r="G95" s="381"/>
    </row>
    <row r="96" spans="1:14" ht="27.75" customHeight="1">
      <c r="A96" s="361" t="s">
        <v>55</v>
      </c>
      <c r="B96" s="361"/>
      <c r="C96" s="361"/>
      <c r="D96" s="379" t="s">
        <v>56</v>
      </c>
      <c r="E96" s="380"/>
      <c r="F96" s="380"/>
      <c r="G96" s="381"/>
    </row>
    <row r="97" spans="1:14" ht="12.5"/>
    <row r="98" spans="1:14" ht="12.5"/>
    <row r="99" spans="1:14" ht="52">
      <c r="A99" s="55" t="s">
        <v>483</v>
      </c>
      <c r="B99" s="54" t="s">
        <v>484</v>
      </c>
      <c r="C99" s="55" t="s">
        <v>485</v>
      </c>
      <c r="D99" s="54" t="s">
        <v>486</v>
      </c>
      <c r="E99" s="56" t="s">
        <v>487</v>
      </c>
      <c r="F99" s="56" t="s">
        <v>488</v>
      </c>
      <c r="G99" s="57" t="s">
        <v>489</v>
      </c>
      <c r="H99" s="56" t="s">
        <v>490</v>
      </c>
      <c r="I99" s="56" t="s">
        <v>491</v>
      </c>
      <c r="J99" s="129" t="s">
        <v>492</v>
      </c>
      <c r="K99" s="57" t="s">
        <v>493</v>
      </c>
      <c r="L99" s="56" t="s">
        <v>494</v>
      </c>
      <c r="M99" s="56" t="s">
        <v>495</v>
      </c>
      <c r="N99" s="129" t="s">
        <v>496</v>
      </c>
    </row>
    <row r="100" spans="1:14" ht="25">
      <c r="A100" s="90">
        <v>773</v>
      </c>
      <c r="B100" s="219" t="s">
        <v>504</v>
      </c>
      <c r="C100" s="90"/>
      <c r="D100" s="58"/>
      <c r="E100" s="217"/>
      <c r="F100" s="217">
        <v>3</v>
      </c>
      <c r="G100" s="62">
        <v>4.0000000000000001E-3</v>
      </c>
      <c r="H100" s="307">
        <v>129831.54</v>
      </c>
      <c r="I100" s="63">
        <v>0.99</v>
      </c>
      <c r="J100" s="63">
        <v>0.99</v>
      </c>
      <c r="K100" s="64"/>
      <c r="L100" s="65"/>
      <c r="M100" s="65"/>
      <c r="N100" s="65"/>
    </row>
    <row r="101" spans="1:14" ht="12.5"/>
    <row r="102" spans="1:14" ht="12.5"/>
    <row r="103" spans="1:14" ht="36.75" customHeight="1">
      <c r="A103" s="393" t="str">
        <f>Overview!B4&amp; " - Effective from "&amp;Overview!D4&amp;" - "&amp;Overview!E4&amp;" Schedule of Charges for use of the Distribution System by EHV Properties (including LDNOs with EHV Properties/end users) in NGED South Wales Area (GSP Group _K)"</f>
        <v>Southern Electric Power Distribution plc - Effective from 1 April 2024 - Final Schedule of Charges for use of the Distribution System by EHV Properties (including LDNOs with EHV Properties/end users) in NGED South Wales Area (GSP Group _K)</v>
      </c>
      <c r="B103" s="400"/>
      <c r="C103" s="400"/>
      <c r="D103" s="400"/>
      <c r="E103" s="400"/>
      <c r="F103" s="400"/>
      <c r="G103" s="400"/>
      <c r="H103" s="400"/>
      <c r="I103" s="400"/>
      <c r="J103" s="400"/>
      <c r="K103" s="400"/>
      <c r="L103" s="400"/>
      <c r="M103" s="400"/>
      <c r="N103" s="401"/>
    </row>
    <row r="104" spans="1:14" ht="27.75" customHeight="1">
      <c r="B104" s="59"/>
    </row>
    <row r="105" spans="1:14" ht="27.75" customHeight="1">
      <c r="A105" s="351" t="s">
        <v>481</v>
      </c>
      <c r="B105" s="351"/>
      <c r="C105" s="351"/>
      <c r="D105" s="351"/>
      <c r="E105" s="351"/>
      <c r="F105" s="351"/>
      <c r="G105" s="351"/>
    </row>
    <row r="106" spans="1:14" ht="27.75" customHeight="1">
      <c r="A106" s="405" t="s">
        <v>40</v>
      </c>
      <c r="B106" s="406"/>
      <c r="C106" s="406"/>
      <c r="D106" s="407" t="s">
        <v>482</v>
      </c>
      <c r="E106" s="407"/>
      <c r="F106" s="407"/>
      <c r="G106" s="407"/>
    </row>
    <row r="107" spans="1:14" ht="45" customHeight="1">
      <c r="A107" s="410" t="s">
        <v>505</v>
      </c>
      <c r="B107" s="410"/>
      <c r="C107" s="410"/>
      <c r="D107" s="369" t="s">
        <v>506</v>
      </c>
      <c r="E107" s="370"/>
      <c r="F107" s="370"/>
      <c r="G107" s="371"/>
    </row>
    <row r="108" spans="1:14" ht="27.75" customHeight="1">
      <c r="A108" s="361" t="s">
        <v>55</v>
      </c>
      <c r="B108" s="361"/>
      <c r="C108" s="361"/>
      <c r="D108" s="379" t="s">
        <v>144</v>
      </c>
      <c r="E108" s="380"/>
      <c r="F108" s="380"/>
      <c r="G108" s="381"/>
    </row>
    <row r="109" spans="1:14" ht="12.5"/>
    <row r="110" spans="1:14" ht="12.5"/>
    <row r="111" spans="1:14" ht="52">
      <c r="A111" s="55" t="s">
        <v>483</v>
      </c>
      <c r="B111" s="54" t="s">
        <v>484</v>
      </c>
      <c r="C111" s="55" t="s">
        <v>485</v>
      </c>
      <c r="D111" s="54" t="s">
        <v>486</v>
      </c>
      <c r="E111" s="56" t="s">
        <v>487</v>
      </c>
      <c r="F111" s="56" t="s">
        <v>488</v>
      </c>
      <c r="G111" s="57" t="s">
        <v>489</v>
      </c>
      <c r="H111" s="56" t="s">
        <v>490</v>
      </c>
      <c r="I111" s="56" t="s">
        <v>491</v>
      </c>
      <c r="J111" s="129" t="s">
        <v>492</v>
      </c>
      <c r="K111" s="57" t="s">
        <v>493</v>
      </c>
      <c r="L111" s="56" t="s">
        <v>494</v>
      </c>
      <c r="M111" s="56" t="s">
        <v>495</v>
      </c>
      <c r="N111" s="129" t="s">
        <v>496</v>
      </c>
    </row>
    <row r="112" spans="1:14" ht="12.5">
      <c r="A112" s="90"/>
      <c r="B112" s="58"/>
      <c r="C112" s="90"/>
      <c r="D112" s="58"/>
      <c r="E112" s="217"/>
      <c r="F112" s="217"/>
      <c r="G112" s="62"/>
      <c r="H112" s="63"/>
      <c r="I112" s="63"/>
      <c r="J112" s="63"/>
      <c r="K112" s="64"/>
      <c r="L112" s="65"/>
      <c r="M112" s="65"/>
      <c r="N112" s="65"/>
    </row>
    <row r="113" spans="1:14" ht="12.5"/>
    <row r="114" spans="1:14" ht="12.5"/>
    <row r="115" spans="1:14" ht="36.75" customHeight="1">
      <c r="A115" s="393" t="str">
        <f>Overview!B4&amp; " - Effective from "&amp;Overview!D4&amp;" - "&amp;Overview!E4&amp;" Schedule of Charges for use of the Distribution System by EHV Properties (including LDNOs with EHV Properties/end users) in NGED South West (GSP Group _L)"</f>
        <v>Southern Electric Power Distribution plc - Effective from 1 April 2024 - Final Schedule of Charges for use of the Distribution System by EHV Properties (including LDNOs with EHV Properties/end users) in NGED South West (GSP Group _L)</v>
      </c>
      <c r="B115" s="400"/>
      <c r="C115" s="400"/>
      <c r="D115" s="400"/>
      <c r="E115" s="400"/>
      <c r="F115" s="400"/>
      <c r="G115" s="400"/>
      <c r="H115" s="400"/>
      <c r="I115" s="400"/>
      <c r="J115" s="400"/>
      <c r="K115" s="400"/>
      <c r="L115" s="400"/>
      <c r="M115" s="400"/>
      <c r="N115" s="401"/>
    </row>
    <row r="116" spans="1:14" ht="27.75" customHeight="1">
      <c r="B116" s="59"/>
    </row>
    <row r="117" spans="1:14" ht="27.75" customHeight="1">
      <c r="A117" s="351" t="s">
        <v>481</v>
      </c>
      <c r="B117" s="351"/>
      <c r="C117" s="351"/>
      <c r="D117" s="351"/>
      <c r="E117" s="351"/>
      <c r="F117" s="351"/>
      <c r="G117" s="351"/>
    </row>
    <row r="118" spans="1:14" ht="27.75" customHeight="1">
      <c r="A118" s="405" t="s">
        <v>40</v>
      </c>
      <c r="B118" s="406"/>
      <c r="C118" s="406"/>
      <c r="D118" s="407" t="s">
        <v>482</v>
      </c>
      <c r="E118" s="407"/>
      <c r="F118" s="407"/>
      <c r="G118" s="407"/>
    </row>
    <row r="119" spans="1:14" ht="45" customHeight="1">
      <c r="A119" s="361" t="s">
        <v>505</v>
      </c>
      <c r="B119" s="361"/>
      <c r="C119" s="361"/>
      <c r="D119" s="379" t="s">
        <v>507</v>
      </c>
      <c r="E119" s="380"/>
      <c r="F119" s="380"/>
      <c r="G119" s="381"/>
    </row>
    <row r="120" spans="1:14" ht="27.75" customHeight="1">
      <c r="A120" s="361" t="s">
        <v>55</v>
      </c>
      <c r="B120" s="361"/>
      <c r="C120" s="361"/>
      <c r="D120" s="379" t="s">
        <v>144</v>
      </c>
      <c r="E120" s="380"/>
      <c r="F120" s="380"/>
      <c r="G120" s="381"/>
    </row>
    <row r="121" spans="1:14" ht="12.5"/>
    <row r="122" spans="1:14" ht="12.5"/>
    <row r="123" spans="1:14" ht="52">
      <c r="A123" s="55" t="s">
        <v>483</v>
      </c>
      <c r="B123" s="54" t="s">
        <v>484</v>
      </c>
      <c r="C123" s="55" t="s">
        <v>485</v>
      </c>
      <c r="D123" s="54" t="s">
        <v>486</v>
      </c>
      <c r="E123" s="56" t="s">
        <v>487</v>
      </c>
      <c r="F123" s="56" t="s">
        <v>488</v>
      </c>
      <c r="G123" s="57" t="s">
        <v>489</v>
      </c>
      <c r="H123" s="56" t="s">
        <v>490</v>
      </c>
      <c r="I123" s="56" t="s">
        <v>491</v>
      </c>
      <c r="J123" s="129" t="s">
        <v>492</v>
      </c>
      <c r="K123" s="57" t="s">
        <v>493</v>
      </c>
      <c r="L123" s="56" t="s">
        <v>494</v>
      </c>
      <c r="M123" s="56" t="s">
        <v>495</v>
      </c>
      <c r="N123" s="129" t="s">
        <v>496</v>
      </c>
    </row>
    <row r="124" spans="1:14" ht="12.5">
      <c r="A124" s="90"/>
      <c r="B124" s="58"/>
      <c r="C124" s="90"/>
      <c r="D124" s="58"/>
      <c r="E124" s="217"/>
      <c r="F124" s="217"/>
      <c r="G124" s="62"/>
      <c r="H124" s="63"/>
      <c r="I124" s="63"/>
      <c r="J124" s="63"/>
      <c r="K124" s="64"/>
      <c r="L124" s="65"/>
      <c r="M124" s="65"/>
      <c r="N124" s="65"/>
    </row>
    <row r="125" spans="1:14" ht="12.5"/>
    <row r="126" spans="1:14" ht="12.5"/>
    <row r="127" spans="1:14" ht="36.75" customHeight="1">
      <c r="A127" s="393" t="str">
        <f>Overview!B4&amp; " - Effective from "&amp;Overview!D4&amp;" - "&amp;Overview!E4&amp;" Schedule of Charges for use of the Distribution System by EHV Properties (including LDNOs with EHV Properties/end users) in NPG Yorkshire Area (GSP Group _M)"</f>
        <v>Southern Electric Power Distribution plc - Effective from 1 April 2024 - Final Schedule of Charges for use of the Distribution System by EHV Properties (including LDNOs with EHV Properties/end users) in NPG Yorkshire Area (GSP Group _M)</v>
      </c>
      <c r="B127" s="400"/>
      <c r="C127" s="400"/>
      <c r="D127" s="400"/>
      <c r="E127" s="400"/>
      <c r="F127" s="400"/>
      <c r="G127" s="400"/>
      <c r="H127" s="400"/>
      <c r="I127" s="400"/>
      <c r="J127" s="400"/>
      <c r="K127" s="400"/>
      <c r="L127" s="400"/>
      <c r="M127" s="400"/>
      <c r="N127" s="401"/>
    </row>
    <row r="128" spans="1:14" ht="27.75" customHeight="1">
      <c r="B128" s="59"/>
    </row>
    <row r="129" spans="1:14" ht="27.75" customHeight="1">
      <c r="A129" s="351" t="s">
        <v>481</v>
      </c>
      <c r="B129" s="351"/>
      <c r="C129" s="351"/>
      <c r="D129" s="351"/>
      <c r="E129" s="351"/>
      <c r="F129" s="351"/>
      <c r="G129" s="351"/>
    </row>
    <row r="130" spans="1:14" ht="27.75" customHeight="1">
      <c r="A130" s="405" t="s">
        <v>40</v>
      </c>
      <c r="B130" s="406"/>
      <c r="C130" s="406"/>
      <c r="D130" s="407" t="s">
        <v>482</v>
      </c>
      <c r="E130" s="407"/>
      <c r="F130" s="407"/>
      <c r="G130" s="407"/>
    </row>
    <row r="131" spans="1:14" ht="45.75" customHeight="1">
      <c r="A131" s="361" t="s">
        <v>50</v>
      </c>
      <c r="B131" s="361"/>
      <c r="C131" s="361"/>
      <c r="D131" s="379" t="s">
        <v>502</v>
      </c>
      <c r="E131" s="380"/>
      <c r="F131" s="380"/>
      <c r="G131" s="381"/>
    </row>
    <row r="132" spans="1:14" ht="27.75" customHeight="1">
      <c r="A132" s="361" t="s">
        <v>55</v>
      </c>
      <c r="B132" s="361"/>
      <c r="C132" s="361"/>
      <c r="D132" s="379" t="s">
        <v>144</v>
      </c>
      <c r="E132" s="380"/>
      <c r="F132" s="380"/>
      <c r="G132" s="381"/>
    </row>
    <row r="133" spans="1:14" ht="12.5"/>
    <row r="134" spans="1:14" ht="12.5"/>
    <row r="135" spans="1:14" ht="52">
      <c r="A135" s="55" t="s">
        <v>483</v>
      </c>
      <c r="B135" s="54" t="s">
        <v>484</v>
      </c>
      <c r="C135" s="55" t="s">
        <v>485</v>
      </c>
      <c r="D135" s="54" t="s">
        <v>486</v>
      </c>
      <c r="E135" s="56" t="s">
        <v>487</v>
      </c>
      <c r="F135" s="56" t="s">
        <v>488</v>
      </c>
      <c r="G135" s="57" t="s">
        <v>489</v>
      </c>
      <c r="H135" s="56" t="s">
        <v>490</v>
      </c>
      <c r="I135" s="56" t="s">
        <v>491</v>
      </c>
      <c r="J135" s="129" t="s">
        <v>492</v>
      </c>
      <c r="K135" s="57" t="s">
        <v>493</v>
      </c>
      <c r="L135" s="56" t="s">
        <v>494</v>
      </c>
      <c r="M135" s="56" t="s">
        <v>495</v>
      </c>
      <c r="N135" s="129" t="s">
        <v>496</v>
      </c>
    </row>
    <row r="136" spans="1:14" ht="12.5">
      <c r="A136" s="90"/>
      <c r="B136" s="58"/>
      <c r="C136" s="90"/>
      <c r="D136" s="58"/>
      <c r="E136" s="217"/>
      <c r="F136" s="217"/>
      <c r="G136" s="62"/>
      <c r="H136" s="63"/>
      <c r="I136" s="63"/>
      <c r="J136" s="63"/>
      <c r="K136" s="64"/>
      <c r="L136" s="65"/>
      <c r="M136" s="65"/>
      <c r="N136" s="65"/>
    </row>
    <row r="138" spans="1:14" ht="27.75" customHeight="1">
      <c r="A138" s="408" t="s">
        <v>508</v>
      </c>
      <c r="B138" s="409"/>
      <c r="C138" s="409"/>
      <c r="D138" s="409"/>
      <c r="E138" s="409"/>
      <c r="F138" s="409"/>
      <c r="G138" s="409"/>
      <c r="H138" s="409"/>
      <c r="I138" s="409"/>
      <c r="J138" s="409"/>
      <c r="K138" s="409"/>
      <c r="L138" s="409"/>
      <c r="M138" s="409"/>
      <c r="N138" s="409"/>
    </row>
  </sheetData>
  <mergeCells count="97">
    <mergeCell ref="A138:N138"/>
    <mergeCell ref="A103:N103"/>
    <mergeCell ref="A115:N115"/>
    <mergeCell ref="A127:N127"/>
    <mergeCell ref="D106:G106"/>
    <mergeCell ref="D118:G118"/>
    <mergeCell ref="A119:C119"/>
    <mergeCell ref="D119:G119"/>
    <mergeCell ref="A107:C107"/>
    <mergeCell ref="D107:G107"/>
    <mergeCell ref="A108:C108"/>
    <mergeCell ref="D108:G108"/>
    <mergeCell ref="A105:G105"/>
    <mergeCell ref="A131:C131"/>
    <mergeCell ref="D131:G131"/>
    <mergeCell ref="A132:C132"/>
    <mergeCell ref="A17:N17"/>
    <mergeCell ref="A29:N29"/>
    <mergeCell ref="A42:N42"/>
    <mergeCell ref="A55:N55"/>
    <mergeCell ref="A67:N67"/>
    <mergeCell ref="A31:G31"/>
    <mergeCell ref="A33:C33"/>
    <mergeCell ref="D33:G33"/>
    <mergeCell ref="A19:G19"/>
    <mergeCell ref="A20:C20"/>
    <mergeCell ref="D20:G20"/>
    <mergeCell ref="A21:C21"/>
    <mergeCell ref="D21:G21"/>
    <mergeCell ref="D47:G47"/>
    <mergeCell ref="A32:C32"/>
    <mergeCell ref="D32:G32"/>
    <mergeCell ref="D132:G132"/>
    <mergeCell ref="A35:C35"/>
    <mergeCell ref="D35:G35"/>
    <mergeCell ref="A48:C48"/>
    <mergeCell ref="D48:G48"/>
    <mergeCell ref="A120:C120"/>
    <mergeCell ref="D120:G120"/>
    <mergeCell ref="A129:G129"/>
    <mergeCell ref="A130:C130"/>
    <mergeCell ref="D130:G130"/>
    <mergeCell ref="A117:G117"/>
    <mergeCell ref="A118:C118"/>
    <mergeCell ref="A106:C106"/>
    <mergeCell ref="A95:C95"/>
    <mergeCell ref="D95:G95"/>
    <mergeCell ref="A93:G93"/>
    <mergeCell ref="A96:C96"/>
    <mergeCell ref="A70:C70"/>
    <mergeCell ref="D70:G70"/>
    <mergeCell ref="A82:C82"/>
    <mergeCell ref="D82:G82"/>
    <mergeCell ref="A83:C83"/>
    <mergeCell ref="D83:G83"/>
    <mergeCell ref="A84:C84"/>
    <mergeCell ref="D84:G84"/>
    <mergeCell ref="A79:N79"/>
    <mergeCell ref="A91:N91"/>
    <mergeCell ref="A81:G81"/>
    <mergeCell ref="D96:G96"/>
    <mergeCell ref="A22:C22"/>
    <mergeCell ref="A94:C94"/>
    <mergeCell ref="D94:G94"/>
    <mergeCell ref="A60:C60"/>
    <mergeCell ref="D60:G60"/>
    <mergeCell ref="A57:G57"/>
    <mergeCell ref="A58:C58"/>
    <mergeCell ref="D58:G58"/>
    <mergeCell ref="A59:C59"/>
    <mergeCell ref="D59:G59"/>
    <mergeCell ref="A71:C71"/>
    <mergeCell ref="D71:G71"/>
    <mergeCell ref="A72:C72"/>
    <mergeCell ref="D72:G72"/>
    <mergeCell ref="A69:G69"/>
    <mergeCell ref="D22:G22"/>
    <mergeCell ref="A46:C46"/>
    <mergeCell ref="D46:G46"/>
    <mergeCell ref="A47:C47"/>
    <mergeCell ref="A34:C34"/>
    <mergeCell ref="D34:G34"/>
    <mergeCell ref="A44:G44"/>
    <mergeCell ref="A45:C45"/>
    <mergeCell ref="D45:G45"/>
    <mergeCell ref="A4:G4"/>
    <mergeCell ref="D5:G5"/>
    <mergeCell ref="D6:G6"/>
    <mergeCell ref="C1:D1"/>
    <mergeCell ref="A2:N2"/>
    <mergeCell ref="G1:N1"/>
    <mergeCell ref="D7:G7"/>
    <mergeCell ref="D8:G8"/>
    <mergeCell ref="A5:C5"/>
    <mergeCell ref="A6:C6"/>
    <mergeCell ref="A7:C7"/>
    <mergeCell ref="A8:C8"/>
  </mergeCells>
  <hyperlinks>
    <hyperlink ref="A1" location="Overview!A1" display="Back to Overview" xr:uid="{00000000-0004-0000-0C00-000000000000}"/>
  </hyperlinks>
  <pageMargins left="0.39370078740157483" right="0.35433070866141736" top="0.86614173228346458" bottom="0.55118110236220474" header="0.27559055118110237" footer="0.27559055118110237"/>
  <pageSetup paperSize="9" scale="59" fitToHeight="0" orientation="landscape" r:id="rId1"/>
  <headerFooter differentFirst="1" scaleWithDoc="0">
    <oddHeader>&amp;C&amp;G</oddHeader>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Properties/end-users).&amp;C&amp;G</firstHeader>
    <firstFooter>&amp;L&amp;8Note: The list of MPANs / MSIDs provided may be incomplete; the DNO reserves the right to apply the listed charges to any other MPANs / MSIDs associated with the site.&amp;R&amp;8&amp;P of &amp;N</first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pageSetUpPr fitToPage="1"/>
  </sheetPr>
  <dimension ref="A1:N254"/>
  <sheetViews>
    <sheetView zoomScale="90" zoomScaleNormal="90" zoomScaleSheetLayoutView="100" workbookViewId="0">
      <selection sqref="A1:H1"/>
    </sheetView>
  </sheetViews>
  <sheetFormatPr defaultColWidth="9.1796875" defaultRowHeight="12.5"/>
  <cols>
    <col min="1" max="1" width="14.7265625" style="52" customWidth="1"/>
    <col min="2" max="2" width="8.7265625" style="52" customWidth="1"/>
    <col min="3" max="3" width="15.7265625" style="59" bestFit="1" customWidth="1"/>
    <col min="4" max="4" width="50.7265625" style="59" customWidth="1"/>
    <col min="5" max="5" width="14.7265625" style="60" customWidth="1"/>
    <col min="6" max="7" width="14.7265625" style="61" customWidth="1"/>
    <col min="8" max="8" width="14.7265625" style="52" customWidth="1"/>
    <col min="9" max="9" width="15.54296875" style="52" customWidth="1"/>
    <col min="10" max="13" width="9.1796875" style="52"/>
    <col min="14" max="14" width="9.453125" style="52" bestFit="1" customWidth="1"/>
    <col min="15" max="16384" width="9.1796875" style="52"/>
  </cols>
  <sheetData>
    <row r="1" spans="1:14" ht="66.75" customHeight="1">
      <c r="A1" s="402" t="s">
        <v>509</v>
      </c>
      <c r="B1" s="402"/>
      <c r="C1" s="402"/>
      <c r="D1" s="402"/>
      <c r="E1" s="402"/>
      <c r="F1" s="402"/>
      <c r="G1" s="402"/>
      <c r="H1" s="402"/>
    </row>
    <row r="2" spans="1:14" s="53" customFormat="1" ht="25.5" customHeight="1">
      <c r="A2" s="393" t="str">
        <f>Overview!B4&amp; " - Effective from "&amp;Overview!D4&amp;" - "&amp;Overview!E4&amp;" EDCM import charges"</f>
        <v>Southern Electric Power Distribution plc - Effective from 1 April 2024 - Final EDCM import charges</v>
      </c>
      <c r="B2" s="394"/>
      <c r="C2" s="394"/>
      <c r="D2" s="394"/>
      <c r="E2" s="394"/>
      <c r="F2" s="394"/>
      <c r="G2" s="394"/>
      <c r="H2" s="395"/>
    </row>
    <row r="3" spans="1:14" s="81" customFormat="1" ht="18">
      <c r="A3" s="84"/>
      <c r="B3" s="84"/>
      <c r="C3" s="84"/>
      <c r="D3" s="85"/>
      <c r="E3" s="86"/>
      <c r="F3" s="86"/>
      <c r="G3" s="87"/>
      <c r="H3" s="87"/>
      <c r="I3" s="169"/>
      <c r="J3" s="169"/>
      <c r="K3" s="169"/>
      <c r="L3" s="169"/>
      <c r="M3" s="169"/>
      <c r="N3" s="169"/>
    </row>
    <row r="4" spans="1:14" ht="60.75" customHeight="1">
      <c r="A4" s="54" t="s">
        <v>510</v>
      </c>
      <c r="B4" s="55" t="s">
        <v>511</v>
      </c>
      <c r="C4" s="54" t="s">
        <v>484</v>
      </c>
      <c r="D4" s="56" t="s">
        <v>512</v>
      </c>
      <c r="E4" s="125" t="str">
        <f>'Annex 2 EHV charges'!G10</f>
        <v>Import
Super Red
unit charge
(p/kWh)</v>
      </c>
      <c r="F4" s="125" t="str">
        <f>'Annex 2 EHV charges'!H10</f>
        <v>Import
fixed charge
(p/day)</v>
      </c>
      <c r="G4" s="125" t="str">
        <f>'Annex 2 EHV charges'!I10</f>
        <v>Import
capacity charge
(p/kVA/day)</v>
      </c>
      <c r="H4" s="125" t="str">
        <f>'Annex 2 EHV charges'!J10</f>
        <v>Import
exceeded capacity charge
(p/kVA/day)</v>
      </c>
    </row>
    <row r="5" spans="1:14" ht="12.75" customHeight="1">
      <c r="A5" s="91" t="str">
        <f t="array" ref="A5">IFERROR(INDEX('Annex 2 EHV charges'!#REF!, MATCH(0, IF(ISBLANK('Annex 2 EHV charges'!#REF!),1, COUNTIF(A$4:$A4, 'Annex 2 EHV charges'!#REF!)), 0)),"")</f>
        <v/>
      </c>
      <c r="B5" s="91" t="str">
        <f>IF($A5="","",VLOOKUP($A5,'Annex 2 EHV charges'!$A:$P,2,0))</f>
        <v/>
      </c>
      <c r="C5" s="92" t="str">
        <f>IF($A5="","",VLOOKUP($A5,'Annex 2 EHV charges'!$A:$P,3,0))</f>
        <v/>
      </c>
      <c r="D5" s="91" t="str">
        <f>IF($A5="","",VLOOKUP($A5,'Annex 2 EHV charges'!$A:$P,7,0))</f>
        <v/>
      </c>
      <c r="E5" s="96" t="str">
        <f>IFERROR(IF(VLOOKUP($A5,'Annex 2 EHV charges'!$A:$P,8,FALSE)=0,"",VLOOKUP($A5,'Annex 2 EHV charges'!$A:$P,8,FALSE)),"")</f>
        <v/>
      </c>
      <c r="F5" s="97" t="str">
        <f>IFERROR(IF(VLOOKUP($A5,'Annex 2 EHV charges'!$A:$P,9,FALSE)=0,"",VLOOKUP($A5,'Annex 2 EHV charges'!$A:$P,9,FALSE)),"")</f>
        <v/>
      </c>
      <c r="G5" s="98" t="str">
        <f>IFERROR(IF(VLOOKUP($A5,'Annex 2 EHV charges'!$A:$P,10,FALSE)=0,"",VLOOKUP($A5,'Annex 2 EHV charges'!$A:$P,10,FALSE)),"")</f>
        <v/>
      </c>
      <c r="H5" s="98" t="str">
        <f>IFERROR(IF(VLOOKUP($A5,'Annex 2 EHV charges'!$A:$P,11,FALSE)=0,"",VLOOKUP($A5,'Annex 2 EHV charges'!$A:$P,11,FALSE)),"")</f>
        <v/>
      </c>
    </row>
    <row r="6" spans="1:14" ht="12.75" customHeight="1">
      <c r="A6" s="91" t="str">
        <f t="array" ref="A6">IFERROR(INDEX('Annex 2 EHV charges'!#REF!, MATCH(0, IF(ISBLANK('Annex 2 EHV charges'!#REF!),1, COUNTIF(A$4:$A5, 'Annex 2 EHV charges'!#REF!)), 0)),"")</f>
        <v/>
      </c>
      <c r="B6" s="91" t="str">
        <f>IF($A6="","",VLOOKUP($A6,'Annex 2 EHV charges'!$A:$P,2,0))</f>
        <v/>
      </c>
      <c r="C6" s="92" t="str">
        <f>IF($A6="","",VLOOKUP($A6,'Annex 2 EHV charges'!$A:$P,3,0))</f>
        <v/>
      </c>
      <c r="D6" s="91" t="str">
        <f>IF($A6="","",VLOOKUP($A6,'Annex 2 EHV charges'!$A:$P,7,0))</f>
        <v/>
      </c>
      <c r="E6" s="96" t="str">
        <f>IFERROR(IF(VLOOKUP($A6,'Annex 2 EHV charges'!$A:$P,8,FALSE)=0,"",VLOOKUP($A6,'Annex 2 EHV charges'!$A:$P,8,FALSE)),"")</f>
        <v/>
      </c>
      <c r="F6" s="97" t="str">
        <f>IFERROR(IF(VLOOKUP($A6,'Annex 2 EHV charges'!$A:$P,9,FALSE)=0,"",VLOOKUP($A6,'Annex 2 EHV charges'!$A:$P,9,FALSE)),"")</f>
        <v/>
      </c>
      <c r="G6" s="98" t="str">
        <f>IFERROR(IF(VLOOKUP($A6,'Annex 2 EHV charges'!$A:$P,10,FALSE)=0,"",VLOOKUP($A6,'Annex 2 EHV charges'!$A:$P,10,FALSE)),"")</f>
        <v/>
      </c>
      <c r="H6" s="98" t="str">
        <f>IFERROR(IF(VLOOKUP($A6,'Annex 2 EHV charges'!$A:$P,11,FALSE)=0,"",VLOOKUP($A6,'Annex 2 EHV charges'!$A:$P,11,FALSE)),"")</f>
        <v/>
      </c>
    </row>
    <row r="7" spans="1:14" ht="12.75" customHeight="1">
      <c r="A7" s="91" t="str">
        <f t="array" ref="A7">IFERROR(INDEX('Annex 2 EHV charges'!#REF!, MATCH(0, IF(ISBLANK('Annex 2 EHV charges'!#REF!),1, COUNTIF(A$4:$A6, 'Annex 2 EHV charges'!#REF!)), 0)),"")</f>
        <v/>
      </c>
      <c r="B7" s="91" t="str">
        <f>IF($A7="","",VLOOKUP($A7,'Annex 2 EHV charges'!$A:$P,2,0))</f>
        <v/>
      </c>
      <c r="C7" s="92" t="str">
        <f>IF($A7="","",VLOOKUP($A7,'Annex 2 EHV charges'!$A:$P,3,0))</f>
        <v/>
      </c>
      <c r="D7" s="91" t="str">
        <f>IF($A7="","",VLOOKUP($A7,'Annex 2 EHV charges'!$A:$P,7,0))</f>
        <v/>
      </c>
      <c r="E7" s="96" t="str">
        <f>IFERROR(IF(VLOOKUP($A7,'Annex 2 EHV charges'!$A:$P,8,FALSE)=0,"",VLOOKUP($A7,'Annex 2 EHV charges'!$A:$P,8,FALSE)),"")</f>
        <v/>
      </c>
      <c r="F7" s="97" t="str">
        <f>IFERROR(IF(VLOOKUP($A7,'Annex 2 EHV charges'!$A:$P,9,FALSE)=0,"",VLOOKUP($A7,'Annex 2 EHV charges'!$A:$P,9,FALSE)),"")</f>
        <v/>
      </c>
      <c r="G7" s="98" t="str">
        <f>IFERROR(IF(VLOOKUP($A7,'Annex 2 EHV charges'!$A:$P,10,FALSE)=0,"",VLOOKUP($A7,'Annex 2 EHV charges'!$A:$P,10,FALSE)),"")</f>
        <v/>
      </c>
      <c r="H7" s="98" t="str">
        <f>IFERROR(IF(VLOOKUP($A7,'Annex 2 EHV charges'!$A:$P,11,FALSE)=0,"",VLOOKUP($A7,'Annex 2 EHV charges'!$A:$P,11,FALSE)),"")</f>
        <v/>
      </c>
    </row>
    <row r="8" spans="1:14" ht="12.75" customHeight="1">
      <c r="A8" s="91" t="str">
        <f t="array" ref="A8">IFERROR(INDEX('Annex 2 EHV charges'!#REF!, MATCH(0, IF(ISBLANK('Annex 2 EHV charges'!#REF!),1, COUNTIF(A$4:$A7, 'Annex 2 EHV charges'!#REF!)), 0)),"")</f>
        <v/>
      </c>
      <c r="B8" s="91" t="str">
        <f>IF($A8="","",VLOOKUP($A8,'Annex 2 EHV charges'!$A:$P,2,0))</f>
        <v/>
      </c>
      <c r="C8" s="92" t="str">
        <f>IF($A8="","",VLOOKUP($A8,'Annex 2 EHV charges'!$A:$P,3,0))</f>
        <v/>
      </c>
      <c r="D8" s="91" t="str">
        <f>IF($A8="","",VLOOKUP($A8,'Annex 2 EHV charges'!$A:$P,7,0))</f>
        <v/>
      </c>
      <c r="E8" s="96" t="str">
        <f>IFERROR(IF(VLOOKUP($A8,'Annex 2 EHV charges'!$A:$P,8,FALSE)=0,"",VLOOKUP($A8,'Annex 2 EHV charges'!$A:$P,8,FALSE)),"")</f>
        <v/>
      </c>
      <c r="F8" s="97" t="str">
        <f>IFERROR(IF(VLOOKUP($A8,'Annex 2 EHV charges'!$A:$P,9,FALSE)=0,"",VLOOKUP($A8,'Annex 2 EHV charges'!$A:$P,9,FALSE)),"")</f>
        <v/>
      </c>
      <c r="G8" s="98" t="str">
        <f>IFERROR(IF(VLOOKUP($A8,'Annex 2 EHV charges'!$A:$P,10,FALSE)=0,"",VLOOKUP($A8,'Annex 2 EHV charges'!$A:$P,10,FALSE)),"")</f>
        <v/>
      </c>
      <c r="H8" s="98" t="str">
        <f>IFERROR(IF(VLOOKUP($A8,'Annex 2 EHV charges'!$A:$P,11,FALSE)=0,"",VLOOKUP($A8,'Annex 2 EHV charges'!$A:$P,11,FALSE)),"")</f>
        <v/>
      </c>
    </row>
    <row r="9" spans="1:14" ht="12.75" customHeight="1">
      <c r="A9" s="91" t="str">
        <f t="array" ref="A9">IFERROR(INDEX('Annex 2 EHV charges'!#REF!, MATCH(0, IF(ISBLANK('Annex 2 EHV charges'!#REF!),1, COUNTIF(A$4:$A8, 'Annex 2 EHV charges'!#REF!)), 0)),"")</f>
        <v/>
      </c>
      <c r="B9" s="91" t="str">
        <f>IF($A9="","",VLOOKUP($A9,'Annex 2 EHV charges'!$A:$P,2,0))</f>
        <v/>
      </c>
      <c r="C9" s="92" t="str">
        <f>IF($A9="","",VLOOKUP($A9,'Annex 2 EHV charges'!$A:$P,3,0))</f>
        <v/>
      </c>
      <c r="D9" s="91" t="str">
        <f>IF($A9="","",VLOOKUP($A9,'Annex 2 EHV charges'!$A:$P,7,0))</f>
        <v/>
      </c>
      <c r="E9" s="96" t="str">
        <f>IFERROR(IF(VLOOKUP($A9,'Annex 2 EHV charges'!$A:$P,8,FALSE)=0,"",VLOOKUP($A9,'Annex 2 EHV charges'!$A:$P,8,FALSE)),"")</f>
        <v/>
      </c>
      <c r="F9" s="97" t="str">
        <f>IFERROR(IF(VLOOKUP($A9,'Annex 2 EHV charges'!$A:$P,9,FALSE)=0,"",VLOOKUP($A9,'Annex 2 EHV charges'!$A:$P,9,FALSE)),"")</f>
        <v/>
      </c>
      <c r="G9" s="98" t="str">
        <f>IFERROR(IF(VLOOKUP($A9,'Annex 2 EHV charges'!$A:$P,10,FALSE)=0,"",VLOOKUP($A9,'Annex 2 EHV charges'!$A:$P,10,FALSE)),"")</f>
        <v/>
      </c>
      <c r="H9" s="98" t="str">
        <f>IFERROR(IF(VLOOKUP($A9,'Annex 2 EHV charges'!$A:$P,11,FALSE)=0,"",VLOOKUP($A9,'Annex 2 EHV charges'!$A:$P,11,FALSE)),"")</f>
        <v/>
      </c>
    </row>
    <row r="10" spans="1:14" ht="12.75" customHeight="1">
      <c r="A10" s="91" t="str">
        <f t="array" ref="A10">IFERROR(INDEX('Annex 2 EHV charges'!#REF!, MATCH(0, IF(ISBLANK('Annex 2 EHV charges'!#REF!),1, COUNTIF(A$4:$A9, 'Annex 2 EHV charges'!#REF!)), 0)),"")</f>
        <v/>
      </c>
      <c r="B10" s="91" t="str">
        <f>IF($A10="","",VLOOKUP($A10,'Annex 2 EHV charges'!$A:$P,2,0))</f>
        <v/>
      </c>
      <c r="C10" s="92" t="str">
        <f>IF($A10="","",VLOOKUP($A10,'Annex 2 EHV charges'!$A:$P,3,0))</f>
        <v/>
      </c>
      <c r="D10" s="91" t="str">
        <f>IF($A10="","",VLOOKUP($A10,'Annex 2 EHV charges'!$A:$P,7,0))</f>
        <v/>
      </c>
      <c r="E10" s="96" t="str">
        <f>IFERROR(IF(VLOOKUP($A10,'Annex 2 EHV charges'!$A:$P,8,FALSE)=0,"",VLOOKUP($A10,'Annex 2 EHV charges'!$A:$P,8,FALSE)),"")</f>
        <v/>
      </c>
      <c r="F10" s="97" t="str">
        <f>IFERROR(IF(VLOOKUP($A10,'Annex 2 EHV charges'!$A:$P,9,FALSE)=0,"",VLOOKUP($A10,'Annex 2 EHV charges'!$A:$P,9,FALSE)),"")</f>
        <v/>
      </c>
      <c r="G10" s="98" t="str">
        <f>IFERROR(IF(VLOOKUP($A10,'Annex 2 EHV charges'!$A:$P,10,FALSE)=0,"",VLOOKUP($A10,'Annex 2 EHV charges'!$A:$P,10,FALSE)),"")</f>
        <v/>
      </c>
      <c r="H10" s="98" t="str">
        <f>IFERROR(IF(VLOOKUP($A10,'Annex 2 EHV charges'!$A:$P,11,FALSE)=0,"",VLOOKUP($A10,'Annex 2 EHV charges'!$A:$P,11,FALSE)),"")</f>
        <v/>
      </c>
    </row>
    <row r="11" spans="1:14" ht="12.75" customHeight="1">
      <c r="A11" s="91" t="str">
        <f t="array" ref="A11">IFERROR(INDEX('Annex 2 EHV charges'!#REF!, MATCH(0, IF(ISBLANK('Annex 2 EHV charges'!#REF!),1, COUNTIF(A$4:$A10, 'Annex 2 EHV charges'!#REF!)), 0)),"")</f>
        <v/>
      </c>
      <c r="B11" s="91" t="str">
        <f>IF($A11="","",VLOOKUP($A11,'Annex 2 EHV charges'!$A:$P,2,0))</f>
        <v/>
      </c>
      <c r="C11" s="92" t="str">
        <f>IF($A11="","",VLOOKUP($A11,'Annex 2 EHV charges'!$A:$P,3,0))</f>
        <v/>
      </c>
      <c r="D11" s="91" t="str">
        <f>IF($A11="","",VLOOKUP($A11,'Annex 2 EHV charges'!$A:$P,7,0))</f>
        <v/>
      </c>
      <c r="E11" s="96" t="str">
        <f>IFERROR(IF(VLOOKUP($A11,'Annex 2 EHV charges'!$A:$P,8,FALSE)=0,"",VLOOKUP($A11,'Annex 2 EHV charges'!$A:$P,8,FALSE)),"")</f>
        <v/>
      </c>
      <c r="F11" s="97" t="str">
        <f>IFERROR(IF(VLOOKUP($A11,'Annex 2 EHV charges'!$A:$P,9,FALSE)=0,"",VLOOKUP($A11,'Annex 2 EHV charges'!$A:$P,9,FALSE)),"")</f>
        <v/>
      </c>
      <c r="G11" s="98" t="str">
        <f>IFERROR(IF(VLOOKUP($A11,'Annex 2 EHV charges'!$A:$P,10,FALSE)=0,"",VLOOKUP($A11,'Annex 2 EHV charges'!$A:$P,10,FALSE)),"")</f>
        <v/>
      </c>
      <c r="H11" s="98" t="str">
        <f>IFERROR(IF(VLOOKUP($A11,'Annex 2 EHV charges'!$A:$P,11,FALSE)=0,"",VLOOKUP($A11,'Annex 2 EHV charges'!$A:$P,11,FALSE)),"")</f>
        <v/>
      </c>
    </row>
    <row r="12" spans="1:14" ht="12.75" customHeight="1">
      <c r="A12" s="91" t="str">
        <f t="array" ref="A12">IFERROR(INDEX('Annex 2 EHV charges'!#REF!, MATCH(0, IF(ISBLANK('Annex 2 EHV charges'!#REF!),1, COUNTIF(A$4:$A11, 'Annex 2 EHV charges'!#REF!)), 0)),"")</f>
        <v/>
      </c>
      <c r="B12" s="91" t="str">
        <f>IF($A12="","",VLOOKUP($A12,'Annex 2 EHV charges'!$A:$P,2,0))</f>
        <v/>
      </c>
      <c r="C12" s="92" t="str">
        <f>IF($A12="","",VLOOKUP($A12,'Annex 2 EHV charges'!$A:$P,3,0))</f>
        <v/>
      </c>
      <c r="D12" s="91" t="str">
        <f>IF($A12="","",VLOOKUP($A12,'Annex 2 EHV charges'!$A:$P,7,0))</f>
        <v/>
      </c>
      <c r="E12" s="96" t="str">
        <f>IFERROR(IF(VLOOKUP($A12,'Annex 2 EHV charges'!$A:$P,8,FALSE)=0,"",VLOOKUP($A12,'Annex 2 EHV charges'!$A:$P,8,FALSE)),"")</f>
        <v/>
      </c>
      <c r="F12" s="97" t="str">
        <f>IFERROR(IF(VLOOKUP($A12,'Annex 2 EHV charges'!$A:$P,9,FALSE)=0,"",VLOOKUP($A12,'Annex 2 EHV charges'!$A:$P,9,FALSE)),"")</f>
        <v/>
      </c>
      <c r="G12" s="98" t="str">
        <f>IFERROR(IF(VLOOKUP($A12,'Annex 2 EHV charges'!$A:$P,10,FALSE)=0,"",VLOOKUP($A12,'Annex 2 EHV charges'!$A:$P,10,FALSE)),"")</f>
        <v/>
      </c>
      <c r="H12" s="98" t="str">
        <f>IFERROR(IF(VLOOKUP($A12,'Annex 2 EHV charges'!$A:$P,11,FALSE)=0,"",VLOOKUP($A12,'Annex 2 EHV charges'!$A:$P,11,FALSE)),"")</f>
        <v/>
      </c>
    </row>
    <row r="13" spans="1:14" ht="12.75" customHeight="1">
      <c r="A13" s="91" t="str">
        <f t="array" ref="A13">IFERROR(INDEX('Annex 2 EHV charges'!#REF!, MATCH(0, IF(ISBLANK('Annex 2 EHV charges'!#REF!),1, COUNTIF(A$4:$A12, 'Annex 2 EHV charges'!#REF!)), 0)),"")</f>
        <v/>
      </c>
      <c r="B13" s="91" t="str">
        <f>IF($A13="","",VLOOKUP($A13,'Annex 2 EHV charges'!$A:$P,2,0))</f>
        <v/>
      </c>
      <c r="C13" s="92" t="str">
        <f>IF($A13="","",VLOOKUP($A13,'Annex 2 EHV charges'!$A:$P,3,0))</f>
        <v/>
      </c>
      <c r="D13" s="91" t="str">
        <f>IF($A13="","",VLOOKUP($A13,'Annex 2 EHV charges'!$A:$P,7,0))</f>
        <v/>
      </c>
      <c r="E13" s="96" t="str">
        <f>IFERROR(IF(VLOOKUP($A13,'Annex 2 EHV charges'!$A:$P,8,FALSE)=0,"",VLOOKUP($A13,'Annex 2 EHV charges'!$A:$P,8,FALSE)),"")</f>
        <v/>
      </c>
      <c r="F13" s="97" t="str">
        <f>IFERROR(IF(VLOOKUP($A13,'Annex 2 EHV charges'!$A:$P,9,FALSE)=0,"",VLOOKUP($A13,'Annex 2 EHV charges'!$A:$P,9,FALSE)),"")</f>
        <v/>
      </c>
      <c r="G13" s="98" t="str">
        <f>IFERROR(IF(VLOOKUP($A13,'Annex 2 EHV charges'!$A:$P,10,FALSE)=0,"",VLOOKUP($A13,'Annex 2 EHV charges'!$A:$P,10,FALSE)),"")</f>
        <v/>
      </c>
      <c r="H13" s="98" t="str">
        <f>IFERROR(IF(VLOOKUP($A13,'Annex 2 EHV charges'!$A:$P,11,FALSE)=0,"",VLOOKUP($A13,'Annex 2 EHV charges'!$A:$P,11,FALSE)),"")</f>
        <v/>
      </c>
    </row>
    <row r="14" spans="1:14" ht="12.75" customHeight="1">
      <c r="A14" s="91" t="str">
        <f t="array" ref="A14">IFERROR(INDEX('Annex 2 EHV charges'!#REF!, MATCH(0, IF(ISBLANK('Annex 2 EHV charges'!#REF!),1, COUNTIF(A$4:$A13, 'Annex 2 EHV charges'!#REF!)), 0)),"")</f>
        <v/>
      </c>
      <c r="B14" s="91" t="str">
        <f>IF($A14="","",VLOOKUP($A14,'Annex 2 EHV charges'!$A:$P,2,0))</f>
        <v/>
      </c>
      <c r="C14" s="92" t="str">
        <f>IF($A14="","",VLOOKUP($A14,'Annex 2 EHV charges'!$A:$P,3,0))</f>
        <v/>
      </c>
      <c r="D14" s="91" t="str">
        <f>IF($A14="","",VLOOKUP($A14,'Annex 2 EHV charges'!$A:$P,7,0))</f>
        <v/>
      </c>
      <c r="E14" s="96" t="str">
        <f>IFERROR(IF(VLOOKUP($A14,'Annex 2 EHV charges'!$A:$P,8,FALSE)=0,"",VLOOKUP($A14,'Annex 2 EHV charges'!$A:$P,8,FALSE)),"")</f>
        <v/>
      </c>
      <c r="F14" s="97" t="str">
        <f>IFERROR(IF(VLOOKUP($A14,'Annex 2 EHV charges'!$A:$P,9,FALSE)=0,"",VLOOKUP($A14,'Annex 2 EHV charges'!$A:$P,9,FALSE)),"")</f>
        <v/>
      </c>
      <c r="G14" s="98" t="str">
        <f>IFERROR(IF(VLOOKUP($A14,'Annex 2 EHV charges'!$A:$P,10,FALSE)=0,"",VLOOKUP($A14,'Annex 2 EHV charges'!$A:$P,10,FALSE)),"")</f>
        <v/>
      </c>
      <c r="H14" s="98" t="str">
        <f>IFERROR(IF(VLOOKUP($A14,'Annex 2 EHV charges'!$A:$P,11,FALSE)=0,"",VLOOKUP($A14,'Annex 2 EHV charges'!$A:$P,11,FALSE)),"")</f>
        <v/>
      </c>
    </row>
    <row r="15" spans="1:14" ht="12.75" customHeight="1">
      <c r="A15" s="91" t="str">
        <f t="array" ref="A15">IFERROR(INDEX('Annex 2 EHV charges'!#REF!, MATCH(0, IF(ISBLANK('Annex 2 EHV charges'!#REF!),1, COUNTIF(A$4:$A14, 'Annex 2 EHV charges'!#REF!)), 0)),"")</f>
        <v/>
      </c>
      <c r="B15" s="91" t="str">
        <f>IF($A15="","",VLOOKUP($A15,'Annex 2 EHV charges'!$A:$P,2,0))</f>
        <v/>
      </c>
      <c r="C15" s="92" t="str">
        <f>IF($A15="","",VLOOKUP($A15,'Annex 2 EHV charges'!$A:$P,3,0))</f>
        <v/>
      </c>
      <c r="D15" s="91" t="str">
        <f>IF($A15="","",VLOOKUP($A15,'Annex 2 EHV charges'!$A:$P,7,0))</f>
        <v/>
      </c>
      <c r="E15" s="96" t="str">
        <f>IFERROR(IF(VLOOKUP($A15,'Annex 2 EHV charges'!$A:$P,8,FALSE)=0,"",VLOOKUP($A15,'Annex 2 EHV charges'!$A:$P,8,FALSE)),"")</f>
        <v/>
      </c>
      <c r="F15" s="97" t="str">
        <f>IFERROR(IF(VLOOKUP($A15,'Annex 2 EHV charges'!$A:$P,9,FALSE)=0,"",VLOOKUP($A15,'Annex 2 EHV charges'!$A:$P,9,FALSE)),"")</f>
        <v/>
      </c>
      <c r="G15" s="98" t="str">
        <f>IFERROR(IF(VLOOKUP($A15,'Annex 2 EHV charges'!$A:$P,10,FALSE)=0,"",VLOOKUP($A15,'Annex 2 EHV charges'!$A:$P,10,FALSE)),"")</f>
        <v/>
      </c>
      <c r="H15" s="98" t="str">
        <f>IFERROR(IF(VLOOKUP($A15,'Annex 2 EHV charges'!$A:$P,11,FALSE)=0,"",VLOOKUP($A15,'Annex 2 EHV charges'!$A:$P,11,FALSE)),"")</f>
        <v/>
      </c>
    </row>
    <row r="16" spans="1:14" ht="12.75" customHeight="1">
      <c r="A16" s="91" t="str">
        <f t="array" ref="A16">IFERROR(INDEX('Annex 2 EHV charges'!#REF!, MATCH(0, IF(ISBLANK('Annex 2 EHV charges'!#REF!),1, COUNTIF(A$4:$A15, 'Annex 2 EHV charges'!#REF!)), 0)),"")</f>
        <v/>
      </c>
      <c r="B16" s="91" t="str">
        <f>IF($A16="","",VLOOKUP($A16,'Annex 2 EHV charges'!$A:$P,2,0))</f>
        <v/>
      </c>
      <c r="C16" s="92" t="str">
        <f>IF($A16="","",VLOOKUP($A16,'Annex 2 EHV charges'!$A:$P,3,0))</f>
        <v/>
      </c>
      <c r="D16" s="91" t="str">
        <f>IF($A16="","",VLOOKUP($A16,'Annex 2 EHV charges'!$A:$P,7,0))</f>
        <v/>
      </c>
      <c r="E16" s="96" t="str">
        <f>IFERROR(IF(VLOOKUP($A16,'Annex 2 EHV charges'!$A:$P,8,FALSE)=0,"",VLOOKUP($A16,'Annex 2 EHV charges'!$A:$P,8,FALSE)),"")</f>
        <v/>
      </c>
      <c r="F16" s="97" t="str">
        <f>IFERROR(IF(VLOOKUP($A16,'Annex 2 EHV charges'!$A:$P,9,FALSE)=0,"",VLOOKUP($A16,'Annex 2 EHV charges'!$A:$P,9,FALSE)),"")</f>
        <v/>
      </c>
      <c r="G16" s="98" t="str">
        <f>IFERROR(IF(VLOOKUP($A16,'Annex 2 EHV charges'!$A:$P,10,FALSE)=0,"",VLOOKUP($A16,'Annex 2 EHV charges'!$A:$P,10,FALSE)),"")</f>
        <v/>
      </c>
      <c r="H16" s="98" t="str">
        <f>IFERROR(IF(VLOOKUP($A16,'Annex 2 EHV charges'!$A:$P,11,FALSE)=0,"",VLOOKUP($A16,'Annex 2 EHV charges'!$A:$P,11,FALSE)),"")</f>
        <v/>
      </c>
    </row>
    <row r="17" spans="1:8" ht="12.75" customHeight="1">
      <c r="A17" s="91" t="str">
        <f t="array" ref="A17">IFERROR(INDEX('Annex 2 EHV charges'!#REF!, MATCH(0, IF(ISBLANK('Annex 2 EHV charges'!#REF!),1, COUNTIF(A$4:$A16, 'Annex 2 EHV charges'!#REF!)), 0)),"")</f>
        <v/>
      </c>
      <c r="B17" s="91" t="str">
        <f>IF($A17="","",VLOOKUP($A17,'Annex 2 EHV charges'!$A:$P,2,0))</f>
        <v/>
      </c>
      <c r="C17" s="92" t="str">
        <f>IF($A17="","",VLOOKUP($A17,'Annex 2 EHV charges'!$A:$P,3,0))</f>
        <v/>
      </c>
      <c r="D17" s="91" t="str">
        <f>IF($A17="","",VLOOKUP($A17,'Annex 2 EHV charges'!$A:$P,7,0))</f>
        <v/>
      </c>
      <c r="E17" s="96" t="str">
        <f>IFERROR(IF(VLOOKUP($A17,'Annex 2 EHV charges'!$A:$P,8,FALSE)=0,"",VLOOKUP($A17,'Annex 2 EHV charges'!$A:$P,8,FALSE)),"")</f>
        <v/>
      </c>
      <c r="F17" s="97" t="str">
        <f>IFERROR(IF(VLOOKUP($A17,'Annex 2 EHV charges'!$A:$P,9,FALSE)=0,"",VLOOKUP($A17,'Annex 2 EHV charges'!$A:$P,9,FALSE)),"")</f>
        <v/>
      </c>
      <c r="G17" s="98" t="str">
        <f>IFERROR(IF(VLOOKUP($A17,'Annex 2 EHV charges'!$A:$P,10,FALSE)=0,"",VLOOKUP($A17,'Annex 2 EHV charges'!$A:$P,10,FALSE)),"")</f>
        <v/>
      </c>
      <c r="H17" s="98" t="str">
        <f>IFERROR(IF(VLOOKUP($A17,'Annex 2 EHV charges'!$A:$P,11,FALSE)=0,"",VLOOKUP($A17,'Annex 2 EHV charges'!$A:$P,11,FALSE)),"")</f>
        <v/>
      </c>
    </row>
    <row r="18" spans="1:8" ht="12.75" customHeight="1">
      <c r="A18" s="91" t="str">
        <f t="array" ref="A18">IFERROR(INDEX('Annex 2 EHV charges'!#REF!, MATCH(0, IF(ISBLANK('Annex 2 EHV charges'!#REF!),1, COUNTIF(A$4:$A17, 'Annex 2 EHV charges'!#REF!)), 0)),"")</f>
        <v/>
      </c>
      <c r="B18" s="91" t="str">
        <f>IF($A18="","",VLOOKUP($A18,'Annex 2 EHV charges'!$A:$P,2,0))</f>
        <v/>
      </c>
      <c r="C18" s="92" t="str">
        <f>IF($A18="","",VLOOKUP($A18,'Annex 2 EHV charges'!$A:$P,3,0))</f>
        <v/>
      </c>
      <c r="D18" s="91" t="str">
        <f>IF($A18="","",VLOOKUP($A18,'Annex 2 EHV charges'!$A:$P,7,0))</f>
        <v/>
      </c>
      <c r="E18" s="96" t="str">
        <f>IFERROR(IF(VLOOKUP($A18,'Annex 2 EHV charges'!$A:$P,8,FALSE)=0,"",VLOOKUP($A18,'Annex 2 EHV charges'!$A:$P,8,FALSE)),"")</f>
        <v/>
      </c>
      <c r="F18" s="97" t="str">
        <f>IFERROR(IF(VLOOKUP($A18,'Annex 2 EHV charges'!$A:$P,9,FALSE)=0,"",VLOOKUP($A18,'Annex 2 EHV charges'!$A:$P,9,FALSE)),"")</f>
        <v/>
      </c>
      <c r="G18" s="98" t="str">
        <f>IFERROR(IF(VLOOKUP($A18,'Annex 2 EHV charges'!$A:$P,10,FALSE)=0,"",VLOOKUP($A18,'Annex 2 EHV charges'!$A:$P,10,FALSE)),"")</f>
        <v/>
      </c>
      <c r="H18" s="98" t="str">
        <f>IFERROR(IF(VLOOKUP($A18,'Annex 2 EHV charges'!$A:$P,11,FALSE)=0,"",VLOOKUP($A18,'Annex 2 EHV charges'!$A:$P,11,FALSE)),"")</f>
        <v/>
      </c>
    </row>
    <row r="19" spans="1:8" ht="12.75" customHeight="1">
      <c r="A19" s="91" t="str">
        <f t="array" ref="A19">IFERROR(INDEX('Annex 2 EHV charges'!#REF!, MATCH(0, IF(ISBLANK('Annex 2 EHV charges'!#REF!),1, COUNTIF(A$4:$A18, 'Annex 2 EHV charges'!#REF!)), 0)),"")</f>
        <v/>
      </c>
      <c r="B19" s="91" t="str">
        <f>IF($A19="","",VLOOKUP($A19,'Annex 2 EHV charges'!$A:$P,2,0))</f>
        <v/>
      </c>
      <c r="C19" s="92" t="str">
        <f>IF($A19="","",VLOOKUP($A19,'Annex 2 EHV charges'!$A:$P,3,0))</f>
        <v/>
      </c>
      <c r="D19" s="91" t="str">
        <f>IF($A19="","",VLOOKUP($A19,'Annex 2 EHV charges'!$A:$P,7,0))</f>
        <v/>
      </c>
      <c r="E19" s="96" t="str">
        <f>IFERROR(IF(VLOOKUP($A19,'Annex 2 EHV charges'!$A:$P,8,FALSE)=0,"",VLOOKUP($A19,'Annex 2 EHV charges'!$A:$P,8,FALSE)),"")</f>
        <v/>
      </c>
      <c r="F19" s="97" t="str">
        <f>IFERROR(IF(VLOOKUP($A19,'Annex 2 EHV charges'!$A:$P,9,FALSE)=0,"",VLOOKUP($A19,'Annex 2 EHV charges'!$A:$P,9,FALSE)),"")</f>
        <v/>
      </c>
      <c r="G19" s="98" t="str">
        <f>IFERROR(IF(VLOOKUP($A19,'Annex 2 EHV charges'!$A:$P,10,FALSE)=0,"",VLOOKUP($A19,'Annex 2 EHV charges'!$A:$P,10,FALSE)),"")</f>
        <v/>
      </c>
      <c r="H19" s="98" t="str">
        <f>IFERROR(IF(VLOOKUP($A19,'Annex 2 EHV charges'!$A:$P,11,FALSE)=0,"",VLOOKUP($A19,'Annex 2 EHV charges'!$A:$P,11,FALSE)),"")</f>
        <v/>
      </c>
    </row>
    <row r="20" spans="1:8" ht="12.75" customHeight="1">
      <c r="A20" s="91" t="str">
        <f t="array" ref="A20">IFERROR(INDEX('Annex 2 EHV charges'!#REF!, MATCH(0, IF(ISBLANK('Annex 2 EHV charges'!#REF!),1, COUNTIF(A$4:$A19, 'Annex 2 EHV charges'!#REF!)), 0)),"")</f>
        <v/>
      </c>
      <c r="B20" s="91" t="str">
        <f>IF($A20="","",VLOOKUP($A20,'Annex 2 EHV charges'!$A:$P,2,0))</f>
        <v/>
      </c>
      <c r="C20" s="92" t="str">
        <f>IF($A20="","",VLOOKUP($A20,'Annex 2 EHV charges'!$A:$P,3,0))</f>
        <v/>
      </c>
      <c r="D20" s="91" t="str">
        <f>IF($A20="","",VLOOKUP($A20,'Annex 2 EHV charges'!$A:$P,7,0))</f>
        <v/>
      </c>
      <c r="E20" s="96" t="str">
        <f>IFERROR(IF(VLOOKUP($A20,'Annex 2 EHV charges'!$A:$P,8,FALSE)=0,"",VLOOKUP($A20,'Annex 2 EHV charges'!$A:$P,8,FALSE)),"")</f>
        <v/>
      </c>
      <c r="F20" s="97" t="str">
        <f>IFERROR(IF(VLOOKUP($A20,'Annex 2 EHV charges'!$A:$P,9,FALSE)=0,"",VLOOKUP($A20,'Annex 2 EHV charges'!$A:$P,9,FALSE)),"")</f>
        <v/>
      </c>
      <c r="G20" s="98" t="str">
        <f>IFERROR(IF(VLOOKUP($A20,'Annex 2 EHV charges'!$A:$P,10,FALSE)=0,"",VLOOKUP($A20,'Annex 2 EHV charges'!$A:$P,10,FALSE)),"")</f>
        <v/>
      </c>
      <c r="H20" s="98" t="str">
        <f>IFERROR(IF(VLOOKUP($A20,'Annex 2 EHV charges'!$A:$P,11,FALSE)=0,"",VLOOKUP($A20,'Annex 2 EHV charges'!$A:$P,11,FALSE)),"")</f>
        <v/>
      </c>
    </row>
    <row r="21" spans="1:8" ht="12.75" customHeight="1">
      <c r="A21" s="91" t="str">
        <f t="array" ref="A21">IFERROR(INDEX('Annex 2 EHV charges'!#REF!, MATCH(0, IF(ISBLANK('Annex 2 EHV charges'!#REF!),1, COUNTIF(A$4:$A20, 'Annex 2 EHV charges'!#REF!)), 0)),"")</f>
        <v/>
      </c>
      <c r="B21" s="91" t="str">
        <f>IF($A21="","",VLOOKUP($A21,'Annex 2 EHV charges'!$A:$P,2,0))</f>
        <v/>
      </c>
      <c r="C21" s="92" t="str">
        <f>IF($A21="","",VLOOKUP($A21,'Annex 2 EHV charges'!$A:$P,3,0))</f>
        <v/>
      </c>
      <c r="D21" s="91" t="str">
        <f>IF($A21="","",VLOOKUP($A21,'Annex 2 EHV charges'!$A:$P,7,0))</f>
        <v/>
      </c>
      <c r="E21" s="96" t="str">
        <f>IFERROR(IF(VLOOKUP($A21,'Annex 2 EHV charges'!$A:$P,8,FALSE)=0,"",VLOOKUP($A21,'Annex 2 EHV charges'!$A:$P,8,FALSE)),"")</f>
        <v/>
      </c>
      <c r="F21" s="97" t="str">
        <f>IFERROR(IF(VLOOKUP($A21,'Annex 2 EHV charges'!$A:$P,9,FALSE)=0,"",VLOOKUP($A21,'Annex 2 EHV charges'!$A:$P,9,FALSE)),"")</f>
        <v/>
      </c>
      <c r="G21" s="98" t="str">
        <f>IFERROR(IF(VLOOKUP($A21,'Annex 2 EHV charges'!$A:$P,10,FALSE)=0,"",VLOOKUP($A21,'Annex 2 EHV charges'!$A:$P,10,FALSE)),"")</f>
        <v/>
      </c>
      <c r="H21" s="98" t="str">
        <f>IFERROR(IF(VLOOKUP($A21,'Annex 2 EHV charges'!$A:$P,11,FALSE)=0,"",VLOOKUP($A21,'Annex 2 EHV charges'!$A:$P,11,FALSE)),"")</f>
        <v/>
      </c>
    </row>
    <row r="22" spans="1:8" ht="12.75" customHeight="1">
      <c r="A22" s="91" t="str">
        <f t="array" ref="A22">IFERROR(INDEX('Annex 2 EHV charges'!#REF!, MATCH(0, IF(ISBLANK('Annex 2 EHV charges'!#REF!),1, COUNTIF(A$4:$A21, 'Annex 2 EHV charges'!#REF!)), 0)),"")</f>
        <v/>
      </c>
      <c r="B22" s="91" t="str">
        <f>IF($A22="","",VLOOKUP($A22,'Annex 2 EHV charges'!$A:$P,2,0))</f>
        <v/>
      </c>
      <c r="C22" s="92" t="str">
        <f>IF($A22="","",VLOOKUP($A22,'Annex 2 EHV charges'!$A:$P,3,0))</f>
        <v/>
      </c>
      <c r="D22" s="91" t="str">
        <f>IF($A22="","",VLOOKUP($A22,'Annex 2 EHV charges'!$A:$P,7,0))</f>
        <v/>
      </c>
      <c r="E22" s="96" t="str">
        <f>IFERROR(IF(VLOOKUP($A22,'Annex 2 EHV charges'!$A:$P,8,FALSE)=0,"",VLOOKUP($A22,'Annex 2 EHV charges'!$A:$P,8,FALSE)),"")</f>
        <v/>
      </c>
      <c r="F22" s="97" t="str">
        <f>IFERROR(IF(VLOOKUP($A22,'Annex 2 EHV charges'!$A:$P,9,FALSE)=0,"",VLOOKUP($A22,'Annex 2 EHV charges'!$A:$P,9,FALSE)),"")</f>
        <v/>
      </c>
      <c r="G22" s="98" t="str">
        <f>IFERROR(IF(VLOOKUP($A22,'Annex 2 EHV charges'!$A:$P,10,FALSE)=0,"",VLOOKUP($A22,'Annex 2 EHV charges'!$A:$P,10,FALSE)),"")</f>
        <v/>
      </c>
      <c r="H22" s="98" t="str">
        <f>IFERROR(IF(VLOOKUP($A22,'Annex 2 EHV charges'!$A:$P,11,FALSE)=0,"",VLOOKUP($A22,'Annex 2 EHV charges'!$A:$P,11,FALSE)),"")</f>
        <v/>
      </c>
    </row>
    <row r="23" spans="1:8" ht="12.75" customHeight="1">
      <c r="A23" s="91" t="str">
        <f t="array" ref="A23">IFERROR(INDEX('Annex 2 EHV charges'!#REF!, MATCH(0, IF(ISBLANK('Annex 2 EHV charges'!#REF!),1, COUNTIF(A$4:$A22, 'Annex 2 EHV charges'!#REF!)), 0)),"")</f>
        <v/>
      </c>
      <c r="B23" s="91" t="str">
        <f>IF($A23="","",VLOOKUP($A23,'Annex 2 EHV charges'!$A:$P,2,0))</f>
        <v/>
      </c>
      <c r="C23" s="92" t="str">
        <f>IF($A23="","",VLOOKUP($A23,'Annex 2 EHV charges'!$A:$P,3,0))</f>
        <v/>
      </c>
      <c r="D23" s="91" t="str">
        <f>IF($A23="","",VLOOKUP($A23,'Annex 2 EHV charges'!$A:$P,7,0))</f>
        <v/>
      </c>
      <c r="E23" s="96" t="str">
        <f>IFERROR(IF(VLOOKUP($A23,'Annex 2 EHV charges'!$A:$P,8,FALSE)=0,"",VLOOKUP($A23,'Annex 2 EHV charges'!$A:$P,8,FALSE)),"")</f>
        <v/>
      </c>
      <c r="F23" s="97" t="str">
        <f>IFERROR(IF(VLOOKUP($A23,'Annex 2 EHV charges'!$A:$P,9,FALSE)=0,"",VLOOKUP($A23,'Annex 2 EHV charges'!$A:$P,9,FALSE)),"")</f>
        <v/>
      </c>
      <c r="G23" s="98" t="str">
        <f>IFERROR(IF(VLOOKUP($A23,'Annex 2 EHV charges'!$A:$P,10,FALSE)=0,"",VLOOKUP($A23,'Annex 2 EHV charges'!$A:$P,10,FALSE)),"")</f>
        <v/>
      </c>
      <c r="H23" s="98" t="str">
        <f>IFERROR(IF(VLOOKUP($A23,'Annex 2 EHV charges'!$A:$P,11,FALSE)=0,"",VLOOKUP($A23,'Annex 2 EHV charges'!$A:$P,11,FALSE)),"")</f>
        <v/>
      </c>
    </row>
    <row r="24" spans="1:8" ht="12.75" customHeight="1">
      <c r="A24" s="91" t="str">
        <f t="array" ref="A24">IFERROR(INDEX('Annex 2 EHV charges'!#REF!, MATCH(0, IF(ISBLANK('Annex 2 EHV charges'!#REF!),1, COUNTIF(A$4:$A23, 'Annex 2 EHV charges'!#REF!)), 0)),"")</f>
        <v/>
      </c>
      <c r="B24" s="91" t="str">
        <f>IF($A24="","",VLOOKUP($A24,'Annex 2 EHV charges'!$A:$P,2,0))</f>
        <v/>
      </c>
      <c r="C24" s="92" t="str">
        <f>IF($A24="","",VLOOKUP($A24,'Annex 2 EHV charges'!$A:$P,3,0))</f>
        <v/>
      </c>
      <c r="D24" s="91" t="str">
        <f>IF($A24="","",VLOOKUP($A24,'Annex 2 EHV charges'!$A:$P,7,0))</f>
        <v/>
      </c>
      <c r="E24" s="96" t="str">
        <f>IFERROR(IF(VLOOKUP($A24,'Annex 2 EHV charges'!$A:$P,8,FALSE)=0,"",VLOOKUP($A24,'Annex 2 EHV charges'!$A:$P,8,FALSE)),"")</f>
        <v/>
      </c>
      <c r="F24" s="97" t="str">
        <f>IFERROR(IF(VLOOKUP($A24,'Annex 2 EHV charges'!$A:$P,9,FALSE)=0,"",VLOOKUP($A24,'Annex 2 EHV charges'!$A:$P,9,FALSE)),"")</f>
        <v/>
      </c>
      <c r="G24" s="98" t="str">
        <f>IFERROR(IF(VLOOKUP($A24,'Annex 2 EHV charges'!$A:$P,10,FALSE)=0,"",VLOOKUP($A24,'Annex 2 EHV charges'!$A:$P,10,FALSE)),"")</f>
        <v/>
      </c>
      <c r="H24" s="98" t="str">
        <f>IFERROR(IF(VLOOKUP($A24,'Annex 2 EHV charges'!$A:$P,11,FALSE)=0,"",VLOOKUP($A24,'Annex 2 EHV charges'!$A:$P,11,FALSE)),"")</f>
        <v/>
      </c>
    </row>
    <row r="25" spans="1:8" ht="12.75" customHeight="1">
      <c r="A25" s="91" t="str">
        <f t="array" ref="A25">IFERROR(INDEX('Annex 2 EHV charges'!#REF!, MATCH(0, IF(ISBLANK('Annex 2 EHV charges'!#REF!),1, COUNTIF(A$4:$A24, 'Annex 2 EHV charges'!#REF!)), 0)),"")</f>
        <v/>
      </c>
      <c r="B25" s="91" t="str">
        <f>IF($A25="","",VLOOKUP($A25,'Annex 2 EHV charges'!$A:$P,2,0))</f>
        <v/>
      </c>
      <c r="C25" s="92" t="str">
        <f>IF($A25="","",VLOOKUP($A25,'Annex 2 EHV charges'!$A:$P,3,0))</f>
        <v/>
      </c>
      <c r="D25" s="91" t="str">
        <f>IF($A25="","",VLOOKUP($A25,'Annex 2 EHV charges'!$A:$P,7,0))</f>
        <v/>
      </c>
      <c r="E25" s="96" t="str">
        <f>IFERROR(IF(VLOOKUP($A25,'Annex 2 EHV charges'!$A:$P,8,FALSE)=0,"",VLOOKUP($A25,'Annex 2 EHV charges'!$A:$P,8,FALSE)),"")</f>
        <v/>
      </c>
      <c r="F25" s="97" t="str">
        <f>IFERROR(IF(VLOOKUP($A25,'Annex 2 EHV charges'!$A:$P,9,FALSE)=0,"",VLOOKUP($A25,'Annex 2 EHV charges'!$A:$P,9,FALSE)),"")</f>
        <v/>
      </c>
      <c r="G25" s="98" t="str">
        <f>IFERROR(IF(VLOOKUP($A25,'Annex 2 EHV charges'!$A:$P,10,FALSE)=0,"",VLOOKUP($A25,'Annex 2 EHV charges'!$A:$P,10,FALSE)),"")</f>
        <v/>
      </c>
      <c r="H25" s="98" t="str">
        <f>IFERROR(IF(VLOOKUP($A25,'Annex 2 EHV charges'!$A:$P,11,FALSE)=0,"",VLOOKUP($A25,'Annex 2 EHV charges'!$A:$P,11,FALSE)),"")</f>
        <v/>
      </c>
    </row>
    <row r="26" spans="1:8" ht="12.75" customHeight="1">
      <c r="A26" s="91" t="str">
        <f t="array" ref="A26">IFERROR(INDEX('Annex 2 EHV charges'!#REF!, MATCH(0, IF(ISBLANK('Annex 2 EHV charges'!#REF!),1, COUNTIF(A$4:$A25, 'Annex 2 EHV charges'!#REF!)), 0)),"")</f>
        <v/>
      </c>
      <c r="B26" s="91" t="str">
        <f>IF($A26="","",VLOOKUP($A26,'Annex 2 EHV charges'!$A:$P,2,0))</f>
        <v/>
      </c>
      <c r="C26" s="92" t="str">
        <f>IF($A26="","",VLOOKUP($A26,'Annex 2 EHV charges'!$A:$P,3,0))</f>
        <v/>
      </c>
      <c r="D26" s="91" t="str">
        <f>IF($A26="","",VLOOKUP($A26,'Annex 2 EHV charges'!$A:$P,7,0))</f>
        <v/>
      </c>
      <c r="E26" s="96" t="str">
        <f>IFERROR(IF(VLOOKUP($A26,'Annex 2 EHV charges'!$A:$P,8,FALSE)=0,"",VLOOKUP($A26,'Annex 2 EHV charges'!$A:$P,8,FALSE)),"")</f>
        <v/>
      </c>
      <c r="F26" s="97" t="str">
        <f>IFERROR(IF(VLOOKUP($A26,'Annex 2 EHV charges'!$A:$P,9,FALSE)=0,"",VLOOKUP($A26,'Annex 2 EHV charges'!$A:$P,9,FALSE)),"")</f>
        <v/>
      </c>
      <c r="G26" s="98" t="str">
        <f>IFERROR(IF(VLOOKUP($A26,'Annex 2 EHV charges'!$A:$P,10,FALSE)=0,"",VLOOKUP($A26,'Annex 2 EHV charges'!$A:$P,10,FALSE)),"")</f>
        <v/>
      </c>
      <c r="H26" s="98" t="str">
        <f>IFERROR(IF(VLOOKUP($A26,'Annex 2 EHV charges'!$A:$P,11,FALSE)=0,"",VLOOKUP($A26,'Annex 2 EHV charges'!$A:$P,11,FALSE)),"")</f>
        <v/>
      </c>
    </row>
    <row r="27" spans="1:8" ht="12.75" customHeight="1">
      <c r="A27" s="91" t="str">
        <f t="array" ref="A27">IFERROR(INDEX('Annex 2 EHV charges'!#REF!, MATCH(0, IF(ISBLANK('Annex 2 EHV charges'!#REF!),1, COUNTIF(A$4:$A26, 'Annex 2 EHV charges'!#REF!)), 0)),"")</f>
        <v/>
      </c>
      <c r="B27" s="91" t="str">
        <f>IF($A27="","",VLOOKUP($A27,'Annex 2 EHV charges'!$A:$P,2,0))</f>
        <v/>
      </c>
      <c r="C27" s="92" t="str">
        <f>IF($A27="","",VLOOKUP($A27,'Annex 2 EHV charges'!$A:$P,3,0))</f>
        <v/>
      </c>
      <c r="D27" s="91" t="str">
        <f>IF($A27="","",VLOOKUP($A27,'Annex 2 EHV charges'!$A:$P,7,0))</f>
        <v/>
      </c>
      <c r="E27" s="96" t="str">
        <f>IFERROR(IF(VLOOKUP($A27,'Annex 2 EHV charges'!$A:$P,8,FALSE)=0,"",VLOOKUP($A27,'Annex 2 EHV charges'!$A:$P,8,FALSE)),"")</f>
        <v/>
      </c>
      <c r="F27" s="97" t="str">
        <f>IFERROR(IF(VLOOKUP($A27,'Annex 2 EHV charges'!$A:$P,9,FALSE)=0,"",VLOOKUP($A27,'Annex 2 EHV charges'!$A:$P,9,FALSE)),"")</f>
        <v/>
      </c>
      <c r="G27" s="98" t="str">
        <f>IFERROR(IF(VLOOKUP($A27,'Annex 2 EHV charges'!$A:$P,10,FALSE)=0,"",VLOOKUP($A27,'Annex 2 EHV charges'!$A:$P,10,FALSE)),"")</f>
        <v/>
      </c>
      <c r="H27" s="98" t="str">
        <f>IFERROR(IF(VLOOKUP($A27,'Annex 2 EHV charges'!$A:$P,11,FALSE)=0,"",VLOOKUP($A27,'Annex 2 EHV charges'!$A:$P,11,FALSE)),"")</f>
        <v/>
      </c>
    </row>
    <row r="28" spans="1:8" ht="12.75" customHeight="1">
      <c r="A28" s="91" t="str">
        <f t="array" ref="A28">IFERROR(INDEX('Annex 2 EHV charges'!#REF!, MATCH(0, IF(ISBLANK('Annex 2 EHV charges'!#REF!),1, COUNTIF(A$4:$A27, 'Annex 2 EHV charges'!#REF!)), 0)),"")</f>
        <v/>
      </c>
      <c r="B28" s="91" t="str">
        <f>IF($A28="","",VLOOKUP($A28,'Annex 2 EHV charges'!$A:$P,2,0))</f>
        <v/>
      </c>
      <c r="C28" s="92" t="str">
        <f>IF($A28="","",VLOOKUP($A28,'Annex 2 EHV charges'!$A:$P,3,0))</f>
        <v/>
      </c>
      <c r="D28" s="91" t="str">
        <f>IF($A28="","",VLOOKUP($A28,'Annex 2 EHV charges'!$A:$P,7,0))</f>
        <v/>
      </c>
      <c r="E28" s="96" t="str">
        <f>IFERROR(IF(VLOOKUP($A28,'Annex 2 EHV charges'!$A:$P,8,FALSE)=0,"",VLOOKUP($A28,'Annex 2 EHV charges'!$A:$P,8,FALSE)),"")</f>
        <v/>
      </c>
      <c r="F28" s="97" t="str">
        <f>IFERROR(IF(VLOOKUP($A28,'Annex 2 EHV charges'!$A:$P,9,FALSE)=0,"",VLOOKUP($A28,'Annex 2 EHV charges'!$A:$P,9,FALSE)),"")</f>
        <v/>
      </c>
      <c r="G28" s="98" t="str">
        <f>IFERROR(IF(VLOOKUP($A28,'Annex 2 EHV charges'!$A:$P,10,FALSE)=0,"",VLOOKUP($A28,'Annex 2 EHV charges'!$A:$P,10,FALSE)),"")</f>
        <v/>
      </c>
      <c r="H28" s="98" t="str">
        <f>IFERROR(IF(VLOOKUP($A28,'Annex 2 EHV charges'!$A:$P,11,FALSE)=0,"",VLOOKUP($A28,'Annex 2 EHV charges'!$A:$P,11,FALSE)),"")</f>
        <v/>
      </c>
    </row>
    <row r="29" spans="1:8" ht="12.75" customHeight="1">
      <c r="A29" s="91" t="str">
        <f t="array" ref="A29">IFERROR(INDEX('Annex 2 EHV charges'!#REF!, MATCH(0, IF(ISBLANK('Annex 2 EHV charges'!#REF!),1, COUNTIF(A$4:$A28, 'Annex 2 EHV charges'!#REF!)), 0)),"")</f>
        <v/>
      </c>
      <c r="B29" s="91" t="str">
        <f>IF($A29="","",VLOOKUP($A29,'Annex 2 EHV charges'!$A:$P,2,0))</f>
        <v/>
      </c>
      <c r="C29" s="92" t="str">
        <f>IF($A29="","",VLOOKUP($A29,'Annex 2 EHV charges'!$A:$P,3,0))</f>
        <v/>
      </c>
      <c r="D29" s="91" t="str">
        <f>IF($A29="","",VLOOKUP($A29,'Annex 2 EHV charges'!$A:$P,7,0))</f>
        <v/>
      </c>
      <c r="E29" s="96" t="str">
        <f>IFERROR(IF(VLOOKUP($A29,'Annex 2 EHV charges'!$A:$P,8,FALSE)=0,"",VLOOKUP($A29,'Annex 2 EHV charges'!$A:$P,8,FALSE)),"")</f>
        <v/>
      </c>
      <c r="F29" s="97" t="str">
        <f>IFERROR(IF(VLOOKUP($A29,'Annex 2 EHV charges'!$A:$P,9,FALSE)=0,"",VLOOKUP($A29,'Annex 2 EHV charges'!$A:$P,9,FALSE)),"")</f>
        <v/>
      </c>
      <c r="G29" s="98" t="str">
        <f>IFERROR(IF(VLOOKUP($A29,'Annex 2 EHV charges'!$A:$P,10,FALSE)=0,"",VLOOKUP($A29,'Annex 2 EHV charges'!$A:$P,10,FALSE)),"")</f>
        <v/>
      </c>
      <c r="H29" s="98" t="str">
        <f>IFERROR(IF(VLOOKUP($A29,'Annex 2 EHV charges'!$A:$P,11,FALSE)=0,"",VLOOKUP($A29,'Annex 2 EHV charges'!$A:$P,11,FALSE)),"")</f>
        <v/>
      </c>
    </row>
    <row r="30" spans="1:8" ht="12.75" customHeight="1">
      <c r="A30" s="91" t="str">
        <f t="array" ref="A30">IFERROR(INDEX('Annex 2 EHV charges'!#REF!, MATCH(0, IF(ISBLANK('Annex 2 EHV charges'!#REF!),1, COUNTIF(A$4:$A29, 'Annex 2 EHV charges'!#REF!)), 0)),"")</f>
        <v/>
      </c>
      <c r="B30" s="91" t="str">
        <f>IF($A30="","",VLOOKUP($A30,'Annex 2 EHV charges'!$A:$P,2,0))</f>
        <v/>
      </c>
      <c r="C30" s="92" t="str">
        <f>IF($A30="","",VLOOKUP($A30,'Annex 2 EHV charges'!$A:$P,3,0))</f>
        <v/>
      </c>
      <c r="D30" s="91" t="str">
        <f>IF($A30="","",VLOOKUP($A30,'Annex 2 EHV charges'!$A:$P,7,0))</f>
        <v/>
      </c>
      <c r="E30" s="96" t="str">
        <f>IFERROR(IF(VLOOKUP($A30,'Annex 2 EHV charges'!$A:$P,8,FALSE)=0,"",VLOOKUP($A30,'Annex 2 EHV charges'!$A:$P,8,FALSE)),"")</f>
        <v/>
      </c>
      <c r="F30" s="97" t="str">
        <f>IFERROR(IF(VLOOKUP($A30,'Annex 2 EHV charges'!$A:$P,9,FALSE)=0,"",VLOOKUP($A30,'Annex 2 EHV charges'!$A:$P,9,FALSE)),"")</f>
        <v/>
      </c>
      <c r="G30" s="98" t="str">
        <f>IFERROR(IF(VLOOKUP($A30,'Annex 2 EHV charges'!$A:$P,10,FALSE)=0,"",VLOOKUP($A30,'Annex 2 EHV charges'!$A:$P,10,FALSE)),"")</f>
        <v/>
      </c>
      <c r="H30" s="98" t="str">
        <f>IFERROR(IF(VLOOKUP($A30,'Annex 2 EHV charges'!$A:$P,11,FALSE)=0,"",VLOOKUP($A30,'Annex 2 EHV charges'!$A:$P,11,FALSE)),"")</f>
        <v/>
      </c>
    </row>
    <row r="31" spans="1:8" ht="12.75" customHeight="1">
      <c r="A31" s="91" t="str">
        <f t="array" ref="A31">IFERROR(INDEX('Annex 2 EHV charges'!#REF!, MATCH(0, IF(ISBLANK('Annex 2 EHV charges'!#REF!),1, COUNTIF(A$4:$A30, 'Annex 2 EHV charges'!#REF!)), 0)),"")</f>
        <v/>
      </c>
      <c r="B31" s="91" t="str">
        <f>IF($A31="","",VLOOKUP($A31,'Annex 2 EHV charges'!$A:$P,2,0))</f>
        <v/>
      </c>
      <c r="C31" s="92" t="str">
        <f>IF($A31="","",VLOOKUP($A31,'Annex 2 EHV charges'!$A:$P,3,0))</f>
        <v/>
      </c>
      <c r="D31" s="91" t="str">
        <f>IF($A31="","",VLOOKUP($A31,'Annex 2 EHV charges'!$A:$P,7,0))</f>
        <v/>
      </c>
      <c r="E31" s="96" t="str">
        <f>IFERROR(IF(VLOOKUP($A31,'Annex 2 EHV charges'!$A:$P,8,FALSE)=0,"",VLOOKUP($A31,'Annex 2 EHV charges'!$A:$P,8,FALSE)),"")</f>
        <v/>
      </c>
      <c r="F31" s="97" t="str">
        <f>IFERROR(IF(VLOOKUP($A31,'Annex 2 EHV charges'!$A:$P,9,FALSE)=0,"",VLOOKUP($A31,'Annex 2 EHV charges'!$A:$P,9,FALSE)),"")</f>
        <v/>
      </c>
      <c r="G31" s="98" t="str">
        <f>IFERROR(IF(VLOOKUP($A31,'Annex 2 EHV charges'!$A:$P,10,FALSE)=0,"",VLOOKUP($A31,'Annex 2 EHV charges'!$A:$P,10,FALSE)),"")</f>
        <v/>
      </c>
      <c r="H31" s="98" t="str">
        <f>IFERROR(IF(VLOOKUP($A31,'Annex 2 EHV charges'!$A:$P,11,FALSE)=0,"",VLOOKUP($A31,'Annex 2 EHV charges'!$A:$P,11,FALSE)),"")</f>
        <v/>
      </c>
    </row>
    <row r="32" spans="1:8" ht="12.75" customHeight="1">
      <c r="A32" s="91" t="str">
        <f t="array" ref="A32">IFERROR(INDEX('Annex 2 EHV charges'!#REF!, MATCH(0, IF(ISBLANK('Annex 2 EHV charges'!#REF!),1, COUNTIF(A$4:$A31, 'Annex 2 EHV charges'!#REF!)), 0)),"")</f>
        <v/>
      </c>
      <c r="B32" s="91" t="str">
        <f>IF($A32="","",VLOOKUP($A32,'Annex 2 EHV charges'!$A:$P,2,0))</f>
        <v/>
      </c>
      <c r="C32" s="92" t="str">
        <f>IF($A32="","",VLOOKUP($A32,'Annex 2 EHV charges'!$A:$P,3,0))</f>
        <v/>
      </c>
      <c r="D32" s="91" t="str">
        <f>IF($A32="","",VLOOKUP($A32,'Annex 2 EHV charges'!$A:$P,7,0))</f>
        <v/>
      </c>
      <c r="E32" s="96" t="str">
        <f>IFERROR(IF(VLOOKUP($A32,'Annex 2 EHV charges'!$A:$P,8,FALSE)=0,"",VLOOKUP($A32,'Annex 2 EHV charges'!$A:$P,8,FALSE)),"")</f>
        <v/>
      </c>
      <c r="F32" s="97" t="str">
        <f>IFERROR(IF(VLOOKUP($A32,'Annex 2 EHV charges'!$A:$P,9,FALSE)=0,"",VLOOKUP($A32,'Annex 2 EHV charges'!$A:$P,9,FALSE)),"")</f>
        <v/>
      </c>
      <c r="G32" s="98" t="str">
        <f>IFERROR(IF(VLOOKUP($A32,'Annex 2 EHV charges'!$A:$P,10,FALSE)=0,"",VLOOKUP($A32,'Annex 2 EHV charges'!$A:$P,10,FALSE)),"")</f>
        <v/>
      </c>
      <c r="H32" s="98" t="str">
        <f>IFERROR(IF(VLOOKUP($A32,'Annex 2 EHV charges'!$A:$P,11,FALSE)=0,"",VLOOKUP($A32,'Annex 2 EHV charges'!$A:$P,11,FALSE)),"")</f>
        <v/>
      </c>
    </row>
    <row r="33" spans="1:8" ht="12.75" customHeight="1">
      <c r="A33" s="91" t="str">
        <f t="array" ref="A33">IFERROR(INDEX('Annex 2 EHV charges'!#REF!, MATCH(0, IF(ISBLANK('Annex 2 EHV charges'!#REF!),1, COUNTIF(A$4:$A32, 'Annex 2 EHV charges'!#REF!)), 0)),"")</f>
        <v/>
      </c>
      <c r="B33" s="91" t="str">
        <f>IF($A33="","",VLOOKUP($A33,'Annex 2 EHV charges'!$A:$P,2,0))</f>
        <v/>
      </c>
      <c r="C33" s="92" t="str">
        <f>IF($A33="","",VLOOKUP($A33,'Annex 2 EHV charges'!$A:$P,3,0))</f>
        <v/>
      </c>
      <c r="D33" s="91" t="str">
        <f>IF($A33="","",VLOOKUP($A33,'Annex 2 EHV charges'!$A:$P,7,0))</f>
        <v/>
      </c>
      <c r="E33" s="96" t="str">
        <f>IFERROR(IF(VLOOKUP($A33,'Annex 2 EHV charges'!$A:$P,8,FALSE)=0,"",VLOOKUP($A33,'Annex 2 EHV charges'!$A:$P,8,FALSE)),"")</f>
        <v/>
      </c>
      <c r="F33" s="97" t="str">
        <f>IFERROR(IF(VLOOKUP($A33,'Annex 2 EHV charges'!$A:$P,9,FALSE)=0,"",VLOOKUP($A33,'Annex 2 EHV charges'!$A:$P,9,FALSE)),"")</f>
        <v/>
      </c>
      <c r="G33" s="98" t="str">
        <f>IFERROR(IF(VLOOKUP($A33,'Annex 2 EHV charges'!$A:$P,10,FALSE)=0,"",VLOOKUP($A33,'Annex 2 EHV charges'!$A:$P,10,FALSE)),"")</f>
        <v/>
      </c>
      <c r="H33" s="98" t="str">
        <f>IFERROR(IF(VLOOKUP($A33,'Annex 2 EHV charges'!$A:$P,11,FALSE)=0,"",VLOOKUP($A33,'Annex 2 EHV charges'!$A:$P,11,FALSE)),"")</f>
        <v/>
      </c>
    </row>
    <row r="34" spans="1:8" ht="12.75" customHeight="1">
      <c r="A34" s="91" t="str">
        <f t="array" ref="A34">IFERROR(INDEX('Annex 2 EHV charges'!#REF!, MATCH(0, IF(ISBLANK('Annex 2 EHV charges'!#REF!),1, COUNTIF(A$4:$A33, 'Annex 2 EHV charges'!#REF!)), 0)),"")</f>
        <v/>
      </c>
      <c r="B34" s="91" t="str">
        <f>IF($A34="","",VLOOKUP($A34,'Annex 2 EHV charges'!$A:$P,2,0))</f>
        <v/>
      </c>
      <c r="C34" s="92" t="str">
        <f>IF($A34="","",VLOOKUP($A34,'Annex 2 EHV charges'!$A:$P,3,0))</f>
        <v/>
      </c>
      <c r="D34" s="91" t="str">
        <f>IF($A34="","",VLOOKUP($A34,'Annex 2 EHV charges'!$A:$P,7,0))</f>
        <v/>
      </c>
      <c r="E34" s="96" t="str">
        <f>IFERROR(IF(VLOOKUP($A34,'Annex 2 EHV charges'!$A:$P,8,FALSE)=0,"",VLOOKUP($A34,'Annex 2 EHV charges'!$A:$P,8,FALSE)),"")</f>
        <v/>
      </c>
      <c r="F34" s="97" t="str">
        <f>IFERROR(IF(VLOOKUP($A34,'Annex 2 EHV charges'!$A:$P,9,FALSE)=0,"",VLOOKUP($A34,'Annex 2 EHV charges'!$A:$P,9,FALSE)),"")</f>
        <v/>
      </c>
      <c r="G34" s="98" t="str">
        <f>IFERROR(IF(VLOOKUP($A34,'Annex 2 EHV charges'!$A:$P,10,FALSE)=0,"",VLOOKUP($A34,'Annex 2 EHV charges'!$A:$P,10,FALSE)),"")</f>
        <v/>
      </c>
      <c r="H34" s="98" t="str">
        <f>IFERROR(IF(VLOOKUP($A34,'Annex 2 EHV charges'!$A:$P,11,FALSE)=0,"",VLOOKUP($A34,'Annex 2 EHV charges'!$A:$P,11,FALSE)),"")</f>
        <v/>
      </c>
    </row>
    <row r="35" spans="1:8" ht="12.75" customHeight="1">
      <c r="A35" s="91" t="str">
        <f t="array" ref="A35">IFERROR(INDEX('Annex 2 EHV charges'!#REF!, MATCH(0, IF(ISBLANK('Annex 2 EHV charges'!#REF!),1, COUNTIF(A$4:$A34, 'Annex 2 EHV charges'!#REF!)), 0)),"")</f>
        <v/>
      </c>
      <c r="B35" s="91" t="str">
        <f>IF($A35="","",VLOOKUP($A35,'Annex 2 EHV charges'!$A:$P,2,0))</f>
        <v/>
      </c>
      <c r="C35" s="92" t="str">
        <f>IF($A35="","",VLOOKUP($A35,'Annex 2 EHV charges'!$A:$P,3,0))</f>
        <v/>
      </c>
      <c r="D35" s="91" t="str">
        <f>IF($A35="","",VLOOKUP($A35,'Annex 2 EHV charges'!$A:$P,7,0))</f>
        <v/>
      </c>
      <c r="E35" s="96" t="str">
        <f>IFERROR(IF(VLOOKUP($A35,'Annex 2 EHV charges'!$A:$P,8,FALSE)=0,"",VLOOKUP($A35,'Annex 2 EHV charges'!$A:$P,8,FALSE)),"")</f>
        <v/>
      </c>
      <c r="F35" s="97" t="str">
        <f>IFERROR(IF(VLOOKUP($A35,'Annex 2 EHV charges'!$A:$P,9,FALSE)=0,"",VLOOKUP($A35,'Annex 2 EHV charges'!$A:$P,9,FALSE)),"")</f>
        <v/>
      </c>
      <c r="G35" s="98" t="str">
        <f>IFERROR(IF(VLOOKUP($A35,'Annex 2 EHV charges'!$A:$P,10,FALSE)=0,"",VLOOKUP($A35,'Annex 2 EHV charges'!$A:$P,10,FALSE)),"")</f>
        <v/>
      </c>
      <c r="H35" s="98" t="str">
        <f>IFERROR(IF(VLOOKUP($A35,'Annex 2 EHV charges'!$A:$P,11,FALSE)=0,"",VLOOKUP($A35,'Annex 2 EHV charges'!$A:$P,11,FALSE)),"")</f>
        <v/>
      </c>
    </row>
    <row r="36" spans="1:8" ht="12.75" customHeight="1">
      <c r="A36" s="91" t="str">
        <f t="array" ref="A36">IFERROR(INDEX('Annex 2 EHV charges'!#REF!, MATCH(0, IF(ISBLANK('Annex 2 EHV charges'!#REF!),1, COUNTIF(A$4:$A35, 'Annex 2 EHV charges'!#REF!)), 0)),"")</f>
        <v/>
      </c>
      <c r="B36" s="91" t="str">
        <f>IF($A36="","",VLOOKUP($A36,'Annex 2 EHV charges'!$A:$P,2,0))</f>
        <v/>
      </c>
      <c r="C36" s="92" t="str">
        <f>IF($A36="","",VLOOKUP($A36,'Annex 2 EHV charges'!$A:$P,3,0))</f>
        <v/>
      </c>
      <c r="D36" s="91" t="str">
        <f>IF($A36="","",VLOOKUP($A36,'Annex 2 EHV charges'!$A:$P,7,0))</f>
        <v/>
      </c>
      <c r="E36" s="96" t="str">
        <f>IFERROR(IF(VLOOKUP($A36,'Annex 2 EHV charges'!$A:$P,8,FALSE)=0,"",VLOOKUP($A36,'Annex 2 EHV charges'!$A:$P,8,FALSE)),"")</f>
        <v/>
      </c>
      <c r="F36" s="97" t="str">
        <f>IFERROR(IF(VLOOKUP($A36,'Annex 2 EHV charges'!$A:$P,9,FALSE)=0,"",VLOOKUP($A36,'Annex 2 EHV charges'!$A:$P,9,FALSE)),"")</f>
        <v/>
      </c>
      <c r="G36" s="98" t="str">
        <f>IFERROR(IF(VLOOKUP($A36,'Annex 2 EHV charges'!$A:$P,10,FALSE)=0,"",VLOOKUP($A36,'Annex 2 EHV charges'!$A:$P,10,FALSE)),"")</f>
        <v/>
      </c>
      <c r="H36" s="98" t="str">
        <f>IFERROR(IF(VLOOKUP($A36,'Annex 2 EHV charges'!$A:$P,11,FALSE)=0,"",VLOOKUP($A36,'Annex 2 EHV charges'!$A:$P,11,FALSE)),"")</f>
        <v/>
      </c>
    </row>
    <row r="37" spans="1:8" ht="12.75" customHeight="1">
      <c r="A37" s="91" t="str">
        <f t="array" ref="A37">IFERROR(INDEX('Annex 2 EHV charges'!#REF!, MATCH(0, IF(ISBLANK('Annex 2 EHV charges'!#REF!),1, COUNTIF(A$4:$A36, 'Annex 2 EHV charges'!#REF!)), 0)),"")</f>
        <v/>
      </c>
      <c r="B37" s="91" t="str">
        <f>IF($A37="","",VLOOKUP($A37,'Annex 2 EHV charges'!$A:$P,2,0))</f>
        <v/>
      </c>
      <c r="C37" s="92" t="str">
        <f>IF($A37="","",VLOOKUP($A37,'Annex 2 EHV charges'!$A:$P,3,0))</f>
        <v/>
      </c>
      <c r="D37" s="91" t="str">
        <f>IF($A37="","",VLOOKUP($A37,'Annex 2 EHV charges'!$A:$P,7,0))</f>
        <v/>
      </c>
      <c r="E37" s="96" t="str">
        <f>IFERROR(IF(VLOOKUP($A37,'Annex 2 EHV charges'!$A:$P,8,FALSE)=0,"",VLOOKUP($A37,'Annex 2 EHV charges'!$A:$P,8,FALSE)),"")</f>
        <v/>
      </c>
      <c r="F37" s="97" t="str">
        <f>IFERROR(IF(VLOOKUP($A37,'Annex 2 EHV charges'!$A:$P,9,FALSE)=0,"",VLOOKUP($A37,'Annex 2 EHV charges'!$A:$P,9,FALSE)),"")</f>
        <v/>
      </c>
      <c r="G37" s="98" t="str">
        <f>IFERROR(IF(VLOOKUP($A37,'Annex 2 EHV charges'!$A:$P,10,FALSE)=0,"",VLOOKUP($A37,'Annex 2 EHV charges'!$A:$P,10,FALSE)),"")</f>
        <v/>
      </c>
      <c r="H37" s="98" t="str">
        <f>IFERROR(IF(VLOOKUP($A37,'Annex 2 EHV charges'!$A:$P,11,FALSE)=0,"",VLOOKUP($A37,'Annex 2 EHV charges'!$A:$P,11,FALSE)),"")</f>
        <v/>
      </c>
    </row>
    <row r="38" spans="1:8" ht="12.75" customHeight="1">
      <c r="A38" s="91" t="str">
        <f t="array" ref="A38">IFERROR(INDEX('Annex 2 EHV charges'!#REF!, MATCH(0, IF(ISBLANK('Annex 2 EHV charges'!#REF!),1, COUNTIF(A$4:$A37, 'Annex 2 EHV charges'!#REF!)), 0)),"")</f>
        <v/>
      </c>
      <c r="B38" s="91" t="str">
        <f>IF($A38="","",VLOOKUP($A38,'Annex 2 EHV charges'!$A:$P,2,0))</f>
        <v/>
      </c>
      <c r="C38" s="92" t="str">
        <f>IF($A38="","",VLOOKUP($A38,'Annex 2 EHV charges'!$A:$P,3,0))</f>
        <v/>
      </c>
      <c r="D38" s="91" t="str">
        <f>IF($A38="","",VLOOKUP($A38,'Annex 2 EHV charges'!$A:$P,7,0))</f>
        <v/>
      </c>
      <c r="E38" s="96" t="str">
        <f>IFERROR(IF(VLOOKUP($A38,'Annex 2 EHV charges'!$A:$P,8,FALSE)=0,"",VLOOKUP($A38,'Annex 2 EHV charges'!$A:$P,8,FALSE)),"")</f>
        <v/>
      </c>
      <c r="F38" s="97" t="str">
        <f>IFERROR(IF(VLOOKUP($A38,'Annex 2 EHV charges'!$A:$P,9,FALSE)=0,"",VLOOKUP($A38,'Annex 2 EHV charges'!$A:$P,9,FALSE)),"")</f>
        <v/>
      </c>
      <c r="G38" s="98" t="str">
        <f>IFERROR(IF(VLOOKUP($A38,'Annex 2 EHV charges'!$A:$P,10,FALSE)=0,"",VLOOKUP($A38,'Annex 2 EHV charges'!$A:$P,10,FALSE)),"")</f>
        <v/>
      </c>
      <c r="H38" s="98" t="str">
        <f>IFERROR(IF(VLOOKUP($A38,'Annex 2 EHV charges'!$A:$P,11,FALSE)=0,"",VLOOKUP($A38,'Annex 2 EHV charges'!$A:$P,11,FALSE)),"")</f>
        <v/>
      </c>
    </row>
    <row r="39" spans="1:8" ht="12.75" customHeight="1">
      <c r="A39" s="91" t="str">
        <f t="array" ref="A39">IFERROR(INDEX('Annex 2 EHV charges'!#REF!, MATCH(0, IF(ISBLANK('Annex 2 EHV charges'!#REF!),1, COUNTIF(A$4:$A38, 'Annex 2 EHV charges'!#REF!)), 0)),"")</f>
        <v/>
      </c>
      <c r="B39" s="91" t="str">
        <f>IF($A39="","",VLOOKUP($A39,'Annex 2 EHV charges'!$A:$P,2,0))</f>
        <v/>
      </c>
      <c r="C39" s="92" t="str">
        <f>IF($A39="","",VLOOKUP($A39,'Annex 2 EHV charges'!$A:$P,3,0))</f>
        <v/>
      </c>
      <c r="D39" s="91" t="str">
        <f>IF($A39="","",VLOOKUP($A39,'Annex 2 EHV charges'!$A:$P,7,0))</f>
        <v/>
      </c>
      <c r="E39" s="96" t="str">
        <f>IFERROR(IF(VLOOKUP($A39,'Annex 2 EHV charges'!$A:$P,8,FALSE)=0,"",VLOOKUP($A39,'Annex 2 EHV charges'!$A:$P,8,FALSE)),"")</f>
        <v/>
      </c>
      <c r="F39" s="97" t="str">
        <f>IFERROR(IF(VLOOKUP($A39,'Annex 2 EHV charges'!$A:$P,9,FALSE)=0,"",VLOOKUP($A39,'Annex 2 EHV charges'!$A:$P,9,FALSE)),"")</f>
        <v/>
      </c>
      <c r="G39" s="98" t="str">
        <f>IFERROR(IF(VLOOKUP($A39,'Annex 2 EHV charges'!$A:$P,10,FALSE)=0,"",VLOOKUP($A39,'Annex 2 EHV charges'!$A:$P,10,FALSE)),"")</f>
        <v/>
      </c>
      <c r="H39" s="98" t="str">
        <f>IFERROR(IF(VLOOKUP($A39,'Annex 2 EHV charges'!$A:$P,11,FALSE)=0,"",VLOOKUP($A39,'Annex 2 EHV charges'!$A:$P,11,FALSE)),"")</f>
        <v/>
      </c>
    </row>
    <row r="40" spans="1:8" ht="12.75" customHeight="1">
      <c r="A40" s="91" t="str">
        <f t="array" ref="A40">IFERROR(INDEX('Annex 2 EHV charges'!#REF!, MATCH(0, IF(ISBLANK('Annex 2 EHV charges'!#REF!),1, COUNTIF(A$4:$A39, 'Annex 2 EHV charges'!#REF!)), 0)),"")</f>
        <v/>
      </c>
      <c r="B40" s="91" t="str">
        <f>IF($A40="","",VLOOKUP($A40,'Annex 2 EHV charges'!$A:$P,2,0))</f>
        <v/>
      </c>
      <c r="C40" s="92" t="str">
        <f>IF($A40="","",VLOOKUP($A40,'Annex 2 EHV charges'!$A:$P,3,0))</f>
        <v/>
      </c>
      <c r="D40" s="91" t="str">
        <f>IF($A40="","",VLOOKUP($A40,'Annex 2 EHV charges'!$A:$P,7,0))</f>
        <v/>
      </c>
      <c r="E40" s="96" t="str">
        <f>IFERROR(IF(VLOOKUP($A40,'Annex 2 EHV charges'!$A:$P,8,FALSE)=0,"",VLOOKUP($A40,'Annex 2 EHV charges'!$A:$P,8,FALSE)),"")</f>
        <v/>
      </c>
      <c r="F40" s="97" t="str">
        <f>IFERROR(IF(VLOOKUP($A40,'Annex 2 EHV charges'!$A:$P,9,FALSE)=0,"",VLOOKUP($A40,'Annex 2 EHV charges'!$A:$P,9,FALSE)),"")</f>
        <v/>
      </c>
      <c r="G40" s="98" t="str">
        <f>IFERROR(IF(VLOOKUP($A40,'Annex 2 EHV charges'!$A:$P,10,FALSE)=0,"",VLOOKUP($A40,'Annex 2 EHV charges'!$A:$P,10,FALSE)),"")</f>
        <v/>
      </c>
      <c r="H40" s="98" t="str">
        <f>IFERROR(IF(VLOOKUP($A40,'Annex 2 EHV charges'!$A:$P,11,FALSE)=0,"",VLOOKUP($A40,'Annex 2 EHV charges'!$A:$P,11,FALSE)),"")</f>
        <v/>
      </c>
    </row>
    <row r="41" spans="1:8" ht="12.75" customHeight="1">
      <c r="A41" s="91" t="str">
        <f t="array" ref="A41">IFERROR(INDEX('Annex 2 EHV charges'!#REF!, MATCH(0, IF(ISBLANK('Annex 2 EHV charges'!#REF!),1, COUNTIF(A$4:$A40, 'Annex 2 EHV charges'!#REF!)), 0)),"")</f>
        <v/>
      </c>
      <c r="B41" s="91" t="str">
        <f>IF($A41="","",VLOOKUP($A41,'Annex 2 EHV charges'!$A:$P,2,0))</f>
        <v/>
      </c>
      <c r="C41" s="92" t="str">
        <f>IF($A41="","",VLOOKUP($A41,'Annex 2 EHV charges'!$A:$P,3,0))</f>
        <v/>
      </c>
      <c r="D41" s="91" t="str">
        <f>IF($A41="","",VLOOKUP($A41,'Annex 2 EHV charges'!$A:$P,7,0))</f>
        <v/>
      </c>
      <c r="E41" s="96" t="str">
        <f>IFERROR(IF(VLOOKUP($A41,'Annex 2 EHV charges'!$A:$P,8,FALSE)=0,"",VLOOKUP($A41,'Annex 2 EHV charges'!$A:$P,8,FALSE)),"")</f>
        <v/>
      </c>
      <c r="F41" s="97" t="str">
        <f>IFERROR(IF(VLOOKUP($A41,'Annex 2 EHV charges'!$A:$P,9,FALSE)=0,"",VLOOKUP($A41,'Annex 2 EHV charges'!$A:$P,9,FALSE)),"")</f>
        <v/>
      </c>
      <c r="G41" s="98" t="str">
        <f>IFERROR(IF(VLOOKUP($A41,'Annex 2 EHV charges'!$A:$P,10,FALSE)=0,"",VLOOKUP($A41,'Annex 2 EHV charges'!$A:$P,10,FALSE)),"")</f>
        <v/>
      </c>
      <c r="H41" s="98" t="str">
        <f>IFERROR(IF(VLOOKUP($A41,'Annex 2 EHV charges'!$A:$P,11,FALSE)=0,"",VLOOKUP($A41,'Annex 2 EHV charges'!$A:$P,11,FALSE)),"")</f>
        <v/>
      </c>
    </row>
    <row r="42" spans="1:8" ht="12.75" customHeight="1">
      <c r="A42" s="91" t="str">
        <f t="array" ref="A42">IFERROR(INDEX('Annex 2 EHV charges'!#REF!, MATCH(0, IF(ISBLANK('Annex 2 EHV charges'!#REF!),1, COUNTIF(A$4:$A41, 'Annex 2 EHV charges'!#REF!)), 0)),"")</f>
        <v/>
      </c>
      <c r="B42" s="91" t="str">
        <f>IF($A42="","",VLOOKUP($A42,'Annex 2 EHV charges'!$A:$P,2,0))</f>
        <v/>
      </c>
      <c r="C42" s="92" t="str">
        <f>IF($A42="","",VLOOKUP($A42,'Annex 2 EHV charges'!$A:$P,3,0))</f>
        <v/>
      </c>
      <c r="D42" s="91" t="str">
        <f>IF($A42="","",VLOOKUP($A42,'Annex 2 EHV charges'!$A:$P,7,0))</f>
        <v/>
      </c>
      <c r="E42" s="96" t="str">
        <f>IFERROR(IF(VLOOKUP($A42,'Annex 2 EHV charges'!$A:$P,8,FALSE)=0,"",VLOOKUP($A42,'Annex 2 EHV charges'!$A:$P,8,FALSE)),"")</f>
        <v/>
      </c>
      <c r="F42" s="97" t="str">
        <f>IFERROR(IF(VLOOKUP($A42,'Annex 2 EHV charges'!$A:$P,9,FALSE)=0,"",VLOOKUP($A42,'Annex 2 EHV charges'!$A:$P,9,FALSE)),"")</f>
        <v/>
      </c>
      <c r="G42" s="98" t="str">
        <f>IFERROR(IF(VLOOKUP($A42,'Annex 2 EHV charges'!$A:$P,10,FALSE)=0,"",VLOOKUP($A42,'Annex 2 EHV charges'!$A:$P,10,FALSE)),"")</f>
        <v/>
      </c>
      <c r="H42" s="98" t="str">
        <f>IFERROR(IF(VLOOKUP($A42,'Annex 2 EHV charges'!$A:$P,11,FALSE)=0,"",VLOOKUP($A42,'Annex 2 EHV charges'!$A:$P,11,FALSE)),"")</f>
        <v/>
      </c>
    </row>
    <row r="43" spans="1:8" ht="12.75" customHeight="1">
      <c r="A43" s="91" t="str">
        <f t="array" ref="A43">IFERROR(INDEX('Annex 2 EHV charges'!#REF!, MATCH(0, IF(ISBLANK('Annex 2 EHV charges'!#REF!),1, COUNTIF(A$4:$A42, 'Annex 2 EHV charges'!#REF!)), 0)),"")</f>
        <v/>
      </c>
      <c r="B43" s="91" t="str">
        <f>IF($A43="","",VLOOKUP($A43,'Annex 2 EHV charges'!$A:$P,2,0))</f>
        <v/>
      </c>
      <c r="C43" s="92" t="str">
        <f>IF($A43="","",VLOOKUP($A43,'Annex 2 EHV charges'!$A:$P,3,0))</f>
        <v/>
      </c>
      <c r="D43" s="91" t="str">
        <f>IF($A43="","",VLOOKUP($A43,'Annex 2 EHV charges'!$A:$P,7,0))</f>
        <v/>
      </c>
      <c r="E43" s="96" t="str">
        <f>IFERROR(IF(VLOOKUP($A43,'Annex 2 EHV charges'!$A:$P,8,FALSE)=0,"",VLOOKUP($A43,'Annex 2 EHV charges'!$A:$P,8,FALSE)),"")</f>
        <v/>
      </c>
      <c r="F43" s="97" t="str">
        <f>IFERROR(IF(VLOOKUP($A43,'Annex 2 EHV charges'!$A:$P,9,FALSE)=0,"",VLOOKUP($A43,'Annex 2 EHV charges'!$A:$P,9,FALSE)),"")</f>
        <v/>
      </c>
      <c r="G43" s="98" t="str">
        <f>IFERROR(IF(VLOOKUP($A43,'Annex 2 EHV charges'!$A:$P,10,FALSE)=0,"",VLOOKUP($A43,'Annex 2 EHV charges'!$A:$P,10,FALSE)),"")</f>
        <v/>
      </c>
      <c r="H43" s="98" t="str">
        <f>IFERROR(IF(VLOOKUP($A43,'Annex 2 EHV charges'!$A:$P,11,FALSE)=0,"",VLOOKUP($A43,'Annex 2 EHV charges'!$A:$P,11,FALSE)),"")</f>
        <v/>
      </c>
    </row>
    <row r="44" spans="1:8" ht="12.75" customHeight="1">
      <c r="A44" s="91" t="str">
        <f t="array" ref="A44">IFERROR(INDEX('Annex 2 EHV charges'!#REF!, MATCH(0, IF(ISBLANK('Annex 2 EHV charges'!#REF!),1, COUNTIF(A$4:$A43, 'Annex 2 EHV charges'!#REF!)), 0)),"")</f>
        <v/>
      </c>
      <c r="B44" s="91" t="str">
        <f>IF($A44="","",VLOOKUP($A44,'Annex 2 EHV charges'!$A:$P,2,0))</f>
        <v/>
      </c>
      <c r="C44" s="92" t="str">
        <f>IF($A44="","",VLOOKUP($A44,'Annex 2 EHV charges'!$A:$P,3,0))</f>
        <v/>
      </c>
      <c r="D44" s="91" t="str">
        <f>IF($A44="","",VLOOKUP($A44,'Annex 2 EHV charges'!$A:$P,7,0))</f>
        <v/>
      </c>
      <c r="E44" s="96" t="str">
        <f>IFERROR(IF(VLOOKUP($A44,'Annex 2 EHV charges'!$A:$P,8,FALSE)=0,"",VLOOKUP($A44,'Annex 2 EHV charges'!$A:$P,8,FALSE)),"")</f>
        <v/>
      </c>
      <c r="F44" s="97" t="str">
        <f>IFERROR(IF(VLOOKUP($A44,'Annex 2 EHV charges'!$A:$P,9,FALSE)=0,"",VLOOKUP($A44,'Annex 2 EHV charges'!$A:$P,9,FALSE)),"")</f>
        <v/>
      </c>
      <c r="G44" s="98" t="str">
        <f>IFERROR(IF(VLOOKUP($A44,'Annex 2 EHV charges'!$A:$P,10,FALSE)=0,"",VLOOKUP($A44,'Annex 2 EHV charges'!$A:$P,10,FALSE)),"")</f>
        <v/>
      </c>
      <c r="H44" s="98" t="str">
        <f>IFERROR(IF(VLOOKUP($A44,'Annex 2 EHV charges'!$A:$P,11,FALSE)=0,"",VLOOKUP($A44,'Annex 2 EHV charges'!$A:$P,11,FALSE)),"")</f>
        <v/>
      </c>
    </row>
    <row r="45" spans="1:8" ht="12.75" customHeight="1">
      <c r="A45" s="91" t="str">
        <f t="array" ref="A45">IFERROR(INDEX('Annex 2 EHV charges'!#REF!, MATCH(0, IF(ISBLANK('Annex 2 EHV charges'!#REF!),1, COUNTIF(A$4:$A44, 'Annex 2 EHV charges'!#REF!)), 0)),"")</f>
        <v/>
      </c>
      <c r="B45" s="91" t="str">
        <f>IF($A45="","",VLOOKUP($A45,'Annex 2 EHV charges'!$A:$P,2,0))</f>
        <v/>
      </c>
      <c r="C45" s="92" t="str">
        <f>IF($A45="","",VLOOKUP($A45,'Annex 2 EHV charges'!$A:$P,3,0))</f>
        <v/>
      </c>
      <c r="D45" s="91" t="str">
        <f>IF($A45="","",VLOOKUP($A45,'Annex 2 EHV charges'!$A:$P,7,0))</f>
        <v/>
      </c>
      <c r="E45" s="96" t="str">
        <f>IFERROR(IF(VLOOKUP($A45,'Annex 2 EHV charges'!$A:$P,8,FALSE)=0,"",VLOOKUP($A45,'Annex 2 EHV charges'!$A:$P,8,FALSE)),"")</f>
        <v/>
      </c>
      <c r="F45" s="97" t="str">
        <f>IFERROR(IF(VLOOKUP($A45,'Annex 2 EHV charges'!$A:$P,9,FALSE)=0,"",VLOOKUP($A45,'Annex 2 EHV charges'!$A:$P,9,FALSE)),"")</f>
        <v/>
      </c>
      <c r="G45" s="98" t="str">
        <f>IFERROR(IF(VLOOKUP($A45,'Annex 2 EHV charges'!$A:$P,10,FALSE)=0,"",VLOOKUP($A45,'Annex 2 EHV charges'!$A:$P,10,FALSE)),"")</f>
        <v/>
      </c>
      <c r="H45" s="98" t="str">
        <f>IFERROR(IF(VLOOKUP($A45,'Annex 2 EHV charges'!$A:$P,11,FALSE)=0,"",VLOOKUP($A45,'Annex 2 EHV charges'!$A:$P,11,FALSE)),"")</f>
        <v/>
      </c>
    </row>
    <row r="46" spans="1:8" ht="12.75" customHeight="1">
      <c r="A46" s="91" t="str">
        <f t="array" ref="A46">IFERROR(INDEX('Annex 2 EHV charges'!#REF!, MATCH(0, IF(ISBLANK('Annex 2 EHV charges'!#REF!),1, COUNTIF(A$4:$A45, 'Annex 2 EHV charges'!#REF!)), 0)),"")</f>
        <v/>
      </c>
      <c r="B46" s="91" t="str">
        <f>IF($A46="","",VLOOKUP($A46,'Annex 2 EHV charges'!$A:$P,2,0))</f>
        <v/>
      </c>
      <c r="C46" s="92" t="str">
        <f>IF($A46="","",VLOOKUP($A46,'Annex 2 EHV charges'!$A:$P,3,0))</f>
        <v/>
      </c>
      <c r="D46" s="91" t="str">
        <f>IF($A46="","",VLOOKUP($A46,'Annex 2 EHV charges'!$A:$P,7,0))</f>
        <v/>
      </c>
      <c r="E46" s="96" t="str">
        <f>IFERROR(IF(VLOOKUP($A46,'Annex 2 EHV charges'!$A:$P,8,FALSE)=0,"",VLOOKUP($A46,'Annex 2 EHV charges'!$A:$P,8,FALSE)),"")</f>
        <v/>
      </c>
      <c r="F46" s="97" t="str">
        <f>IFERROR(IF(VLOOKUP($A46,'Annex 2 EHV charges'!$A:$P,9,FALSE)=0,"",VLOOKUP($A46,'Annex 2 EHV charges'!$A:$P,9,FALSE)),"")</f>
        <v/>
      </c>
      <c r="G46" s="98" t="str">
        <f>IFERROR(IF(VLOOKUP($A46,'Annex 2 EHV charges'!$A:$P,10,FALSE)=0,"",VLOOKUP($A46,'Annex 2 EHV charges'!$A:$P,10,FALSE)),"")</f>
        <v/>
      </c>
      <c r="H46" s="98" t="str">
        <f>IFERROR(IF(VLOOKUP($A46,'Annex 2 EHV charges'!$A:$P,11,FALSE)=0,"",VLOOKUP($A46,'Annex 2 EHV charges'!$A:$P,11,FALSE)),"")</f>
        <v/>
      </c>
    </row>
    <row r="47" spans="1:8" ht="12.75" customHeight="1">
      <c r="A47" s="91" t="str">
        <f t="array" ref="A47">IFERROR(INDEX('Annex 2 EHV charges'!#REF!, MATCH(0, IF(ISBLANK('Annex 2 EHV charges'!#REF!),1, COUNTIF(A$4:$A46, 'Annex 2 EHV charges'!#REF!)), 0)),"")</f>
        <v/>
      </c>
      <c r="B47" s="91" t="str">
        <f>IF($A47="","",VLOOKUP($A47,'Annex 2 EHV charges'!$A:$P,2,0))</f>
        <v/>
      </c>
      <c r="C47" s="92" t="str">
        <f>IF($A47="","",VLOOKUP($A47,'Annex 2 EHV charges'!$A:$P,3,0))</f>
        <v/>
      </c>
      <c r="D47" s="91" t="str">
        <f>IF($A47="","",VLOOKUP($A47,'Annex 2 EHV charges'!$A:$P,7,0))</f>
        <v/>
      </c>
      <c r="E47" s="96" t="str">
        <f>IFERROR(IF(VLOOKUP($A47,'Annex 2 EHV charges'!$A:$P,8,FALSE)=0,"",VLOOKUP($A47,'Annex 2 EHV charges'!$A:$P,8,FALSE)),"")</f>
        <v/>
      </c>
      <c r="F47" s="97" t="str">
        <f>IFERROR(IF(VLOOKUP($A47,'Annex 2 EHV charges'!$A:$P,9,FALSE)=0,"",VLOOKUP($A47,'Annex 2 EHV charges'!$A:$P,9,FALSE)),"")</f>
        <v/>
      </c>
      <c r="G47" s="98" t="str">
        <f>IFERROR(IF(VLOOKUP($A47,'Annex 2 EHV charges'!$A:$P,10,FALSE)=0,"",VLOOKUP($A47,'Annex 2 EHV charges'!$A:$P,10,FALSE)),"")</f>
        <v/>
      </c>
      <c r="H47" s="98" t="str">
        <f>IFERROR(IF(VLOOKUP($A47,'Annex 2 EHV charges'!$A:$P,11,FALSE)=0,"",VLOOKUP($A47,'Annex 2 EHV charges'!$A:$P,11,FALSE)),"")</f>
        <v/>
      </c>
    </row>
    <row r="48" spans="1:8" ht="12.75" customHeight="1">
      <c r="A48" s="91" t="str">
        <f t="array" ref="A48">IFERROR(INDEX('Annex 2 EHV charges'!#REF!, MATCH(0, IF(ISBLANK('Annex 2 EHV charges'!#REF!),1, COUNTIF(A$4:$A47, 'Annex 2 EHV charges'!#REF!)), 0)),"")</f>
        <v/>
      </c>
      <c r="B48" s="91" t="str">
        <f>IF($A48="","",VLOOKUP($A48,'Annex 2 EHV charges'!$A:$P,2,0))</f>
        <v/>
      </c>
      <c r="C48" s="92" t="str">
        <f>IF($A48="","",VLOOKUP($A48,'Annex 2 EHV charges'!$A:$P,3,0))</f>
        <v/>
      </c>
      <c r="D48" s="91" t="str">
        <f>IF($A48="","",VLOOKUP($A48,'Annex 2 EHV charges'!$A:$P,7,0))</f>
        <v/>
      </c>
      <c r="E48" s="96" t="str">
        <f>IFERROR(IF(VLOOKUP($A48,'Annex 2 EHV charges'!$A:$P,8,FALSE)=0,"",VLOOKUP($A48,'Annex 2 EHV charges'!$A:$P,8,FALSE)),"")</f>
        <v/>
      </c>
      <c r="F48" s="97" t="str">
        <f>IFERROR(IF(VLOOKUP($A48,'Annex 2 EHV charges'!$A:$P,9,FALSE)=0,"",VLOOKUP($A48,'Annex 2 EHV charges'!$A:$P,9,FALSE)),"")</f>
        <v/>
      </c>
      <c r="G48" s="98" t="str">
        <f>IFERROR(IF(VLOOKUP($A48,'Annex 2 EHV charges'!$A:$P,10,FALSE)=0,"",VLOOKUP($A48,'Annex 2 EHV charges'!$A:$P,10,FALSE)),"")</f>
        <v/>
      </c>
      <c r="H48" s="98" t="str">
        <f>IFERROR(IF(VLOOKUP($A48,'Annex 2 EHV charges'!$A:$P,11,FALSE)=0,"",VLOOKUP($A48,'Annex 2 EHV charges'!$A:$P,11,FALSE)),"")</f>
        <v/>
      </c>
    </row>
    <row r="49" spans="1:8" ht="12.75" customHeight="1">
      <c r="A49" s="91" t="str">
        <f t="array" ref="A49">IFERROR(INDEX('Annex 2 EHV charges'!#REF!, MATCH(0, IF(ISBLANK('Annex 2 EHV charges'!#REF!),1, COUNTIF(A$4:$A48, 'Annex 2 EHV charges'!#REF!)), 0)),"")</f>
        <v/>
      </c>
      <c r="B49" s="91" t="str">
        <f>IF($A49="","",VLOOKUP($A49,'Annex 2 EHV charges'!$A:$P,2,0))</f>
        <v/>
      </c>
      <c r="C49" s="92" t="str">
        <f>IF($A49="","",VLOOKUP($A49,'Annex 2 EHV charges'!$A:$P,3,0))</f>
        <v/>
      </c>
      <c r="D49" s="91" t="str">
        <f>IF($A49="","",VLOOKUP($A49,'Annex 2 EHV charges'!$A:$P,7,0))</f>
        <v/>
      </c>
      <c r="E49" s="96" t="str">
        <f>IFERROR(IF(VLOOKUP($A49,'Annex 2 EHV charges'!$A:$P,8,FALSE)=0,"",VLOOKUP($A49,'Annex 2 EHV charges'!$A:$P,8,FALSE)),"")</f>
        <v/>
      </c>
      <c r="F49" s="97" t="str">
        <f>IFERROR(IF(VLOOKUP($A49,'Annex 2 EHV charges'!$A:$P,9,FALSE)=0,"",VLOOKUP($A49,'Annex 2 EHV charges'!$A:$P,9,FALSE)),"")</f>
        <v/>
      </c>
      <c r="G49" s="98" t="str">
        <f>IFERROR(IF(VLOOKUP($A49,'Annex 2 EHV charges'!$A:$P,10,FALSE)=0,"",VLOOKUP($A49,'Annex 2 EHV charges'!$A:$P,10,FALSE)),"")</f>
        <v/>
      </c>
      <c r="H49" s="98" t="str">
        <f>IFERROR(IF(VLOOKUP($A49,'Annex 2 EHV charges'!$A:$P,11,FALSE)=0,"",VLOOKUP($A49,'Annex 2 EHV charges'!$A:$P,11,FALSE)),"")</f>
        <v/>
      </c>
    </row>
    <row r="50" spans="1:8" ht="12.75" customHeight="1">
      <c r="A50" s="91" t="str">
        <f t="array" ref="A50">IFERROR(INDEX('Annex 2 EHV charges'!#REF!, MATCH(0, IF(ISBLANK('Annex 2 EHV charges'!#REF!),1, COUNTIF(A$4:$A49, 'Annex 2 EHV charges'!#REF!)), 0)),"")</f>
        <v/>
      </c>
      <c r="B50" s="91" t="str">
        <f>IF($A50="","",VLOOKUP($A50,'Annex 2 EHV charges'!$A:$P,2,0))</f>
        <v/>
      </c>
      <c r="C50" s="92" t="str">
        <f>IF($A50="","",VLOOKUP($A50,'Annex 2 EHV charges'!$A:$P,3,0))</f>
        <v/>
      </c>
      <c r="D50" s="91" t="str">
        <f>IF($A50="","",VLOOKUP($A50,'Annex 2 EHV charges'!$A:$P,7,0))</f>
        <v/>
      </c>
      <c r="E50" s="96" t="str">
        <f>IFERROR(IF(VLOOKUP($A50,'Annex 2 EHV charges'!$A:$P,8,FALSE)=0,"",VLOOKUP($A50,'Annex 2 EHV charges'!$A:$P,8,FALSE)),"")</f>
        <v/>
      </c>
      <c r="F50" s="97" t="str">
        <f>IFERROR(IF(VLOOKUP($A50,'Annex 2 EHV charges'!$A:$P,9,FALSE)=0,"",VLOOKUP($A50,'Annex 2 EHV charges'!$A:$P,9,FALSE)),"")</f>
        <v/>
      </c>
      <c r="G50" s="98" t="str">
        <f>IFERROR(IF(VLOOKUP($A50,'Annex 2 EHV charges'!$A:$P,10,FALSE)=0,"",VLOOKUP($A50,'Annex 2 EHV charges'!$A:$P,10,FALSE)),"")</f>
        <v/>
      </c>
      <c r="H50" s="98" t="str">
        <f>IFERROR(IF(VLOOKUP($A50,'Annex 2 EHV charges'!$A:$P,11,FALSE)=0,"",VLOOKUP($A50,'Annex 2 EHV charges'!$A:$P,11,FALSE)),"")</f>
        <v/>
      </c>
    </row>
    <row r="51" spans="1:8" ht="12.75" customHeight="1">
      <c r="A51" s="91" t="str">
        <f t="array" ref="A51">IFERROR(INDEX('Annex 2 EHV charges'!#REF!, MATCH(0, IF(ISBLANK('Annex 2 EHV charges'!#REF!),1, COUNTIF(A$4:$A50, 'Annex 2 EHV charges'!#REF!)), 0)),"")</f>
        <v/>
      </c>
      <c r="B51" s="91" t="str">
        <f>IF($A51="","",VLOOKUP($A51,'Annex 2 EHV charges'!$A:$P,2,0))</f>
        <v/>
      </c>
      <c r="C51" s="92" t="str">
        <f>IF($A51="","",VLOOKUP($A51,'Annex 2 EHV charges'!$A:$P,3,0))</f>
        <v/>
      </c>
      <c r="D51" s="91" t="str">
        <f>IF($A51="","",VLOOKUP($A51,'Annex 2 EHV charges'!$A:$P,7,0))</f>
        <v/>
      </c>
      <c r="E51" s="96" t="str">
        <f>IFERROR(IF(VLOOKUP($A51,'Annex 2 EHV charges'!$A:$P,8,FALSE)=0,"",VLOOKUP($A51,'Annex 2 EHV charges'!$A:$P,8,FALSE)),"")</f>
        <v/>
      </c>
      <c r="F51" s="97" t="str">
        <f>IFERROR(IF(VLOOKUP($A51,'Annex 2 EHV charges'!$A:$P,9,FALSE)=0,"",VLOOKUP($A51,'Annex 2 EHV charges'!$A:$P,9,FALSE)),"")</f>
        <v/>
      </c>
      <c r="G51" s="98" t="str">
        <f>IFERROR(IF(VLOOKUP($A51,'Annex 2 EHV charges'!$A:$P,10,FALSE)=0,"",VLOOKUP($A51,'Annex 2 EHV charges'!$A:$P,10,FALSE)),"")</f>
        <v/>
      </c>
      <c r="H51" s="98" t="str">
        <f>IFERROR(IF(VLOOKUP($A51,'Annex 2 EHV charges'!$A:$P,11,FALSE)=0,"",VLOOKUP($A51,'Annex 2 EHV charges'!$A:$P,11,FALSE)),"")</f>
        <v/>
      </c>
    </row>
    <row r="52" spans="1:8" ht="12.75" customHeight="1">
      <c r="A52" s="91" t="str">
        <f t="array" ref="A52">IFERROR(INDEX('Annex 2 EHV charges'!#REF!, MATCH(0, IF(ISBLANK('Annex 2 EHV charges'!#REF!),1, COUNTIF(A$4:$A51, 'Annex 2 EHV charges'!#REF!)), 0)),"")</f>
        <v/>
      </c>
      <c r="B52" s="91" t="str">
        <f>IF($A52="","",VLOOKUP($A52,'Annex 2 EHV charges'!$A:$P,2,0))</f>
        <v/>
      </c>
      <c r="C52" s="92" t="str">
        <f>IF($A52="","",VLOOKUP($A52,'Annex 2 EHV charges'!$A:$P,3,0))</f>
        <v/>
      </c>
      <c r="D52" s="91" t="str">
        <f>IF($A52="","",VLOOKUP($A52,'Annex 2 EHV charges'!$A:$P,7,0))</f>
        <v/>
      </c>
      <c r="E52" s="96" t="str">
        <f>IFERROR(IF(VLOOKUP($A52,'Annex 2 EHV charges'!$A:$P,8,FALSE)=0,"",VLOOKUP($A52,'Annex 2 EHV charges'!$A:$P,8,FALSE)),"")</f>
        <v/>
      </c>
      <c r="F52" s="97" t="str">
        <f>IFERROR(IF(VLOOKUP($A52,'Annex 2 EHV charges'!$A:$P,9,FALSE)=0,"",VLOOKUP($A52,'Annex 2 EHV charges'!$A:$P,9,FALSE)),"")</f>
        <v/>
      </c>
      <c r="G52" s="98" t="str">
        <f>IFERROR(IF(VLOOKUP($A52,'Annex 2 EHV charges'!$A:$P,10,FALSE)=0,"",VLOOKUP($A52,'Annex 2 EHV charges'!$A:$P,10,FALSE)),"")</f>
        <v/>
      </c>
      <c r="H52" s="98" t="str">
        <f>IFERROR(IF(VLOOKUP($A52,'Annex 2 EHV charges'!$A:$P,11,FALSE)=0,"",VLOOKUP($A52,'Annex 2 EHV charges'!$A:$P,11,FALSE)),"")</f>
        <v/>
      </c>
    </row>
    <row r="53" spans="1:8" ht="12.75" customHeight="1">
      <c r="A53" s="91" t="str">
        <f t="array" ref="A53">IFERROR(INDEX('Annex 2 EHV charges'!#REF!, MATCH(0, IF(ISBLANK('Annex 2 EHV charges'!#REF!),1, COUNTIF(A$4:$A52, 'Annex 2 EHV charges'!#REF!)), 0)),"")</f>
        <v/>
      </c>
      <c r="B53" s="91" t="str">
        <f>IF($A53="","",VLOOKUP($A53,'Annex 2 EHV charges'!$A:$P,2,0))</f>
        <v/>
      </c>
      <c r="C53" s="92" t="str">
        <f>IF($A53="","",VLOOKUP($A53,'Annex 2 EHV charges'!$A:$P,3,0))</f>
        <v/>
      </c>
      <c r="D53" s="91" t="str">
        <f>IF($A53="","",VLOOKUP($A53,'Annex 2 EHV charges'!$A:$P,7,0))</f>
        <v/>
      </c>
      <c r="E53" s="96" t="str">
        <f>IFERROR(IF(VLOOKUP($A53,'Annex 2 EHV charges'!$A:$P,8,FALSE)=0,"",VLOOKUP($A53,'Annex 2 EHV charges'!$A:$P,8,FALSE)),"")</f>
        <v/>
      </c>
      <c r="F53" s="97" t="str">
        <f>IFERROR(IF(VLOOKUP($A53,'Annex 2 EHV charges'!$A:$P,9,FALSE)=0,"",VLOOKUP($A53,'Annex 2 EHV charges'!$A:$P,9,FALSE)),"")</f>
        <v/>
      </c>
      <c r="G53" s="98" t="str">
        <f>IFERROR(IF(VLOOKUP($A53,'Annex 2 EHV charges'!$A:$P,10,FALSE)=0,"",VLOOKUP($A53,'Annex 2 EHV charges'!$A:$P,10,FALSE)),"")</f>
        <v/>
      </c>
      <c r="H53" s="98" t="str">
        <f>IFERROR(IF(VLOOKUP($A53,'Annex 2 EHV charges'!$A:$P,11,FALSE)=0,"",VLOOKUP($A53,'Annex 2 EHV charges'!$A:$P,11,FALSE)),"")</f>
        <v/>
      </c>
    </row>
    <row r="54" spans="1:8" ht="12.75" customHeight="1">
      <c r="A54" s="91" t="str">
        <f t="array" ref="A54">IFERROR(INDEX('Annex 2 EHV charges'!#REF!, MATCH(0, IF(ISBLANK('Annex 2 EHV charges'!#REF!),1, COUNTIF(A$4:$A53, 'Annex 2 EHV charges'!#REF!)), 0)),"")</f>
        <v/>
      </c>
      <c r="B54" s="91" t="str">
        <f>IF($A54="","",VLOOKUP($A54,'Annex 2 EHV charges'!$A:$P,2,0))</f>
        <v/>
      </c>
      <c r="C54" s="92" t="str">
        <f>IF($A54="","",VLOOKUP($A54,'Annex 2 EHV charges'!$A:$P,3,0))</f>
        <v/>
      </c>
      <c r="D54" s="91" t="str">
        <f>IF($A54="","",VLOOKUP($A54,'Annex 2 EHV charges'!$A:$P,7,0))</f>
        <v/>
      </c>
      <c r="E54" s="96" t="str">
        <f>IFERROR(IF(VLOOKUP($A54,'Annex 2 EHV charges'!$A:$P,8,FALSE)=0,"",VLOOKUP($A54,'Annex 2 EHV charges'!$A:$P,8,FALSE)),"")</f>
        <v/>
      </c>
      <c r="F54" s="97" t="str">
        <f>IFERROR(IF(VLOOKUP($A54,'Annex 2 EHV charges'!$A:$P,9,FALSE)=0,"",VLOOKUP($A54,'Annex 2 EHV charges'!$A:$P,9,FALSE)),"")</f>
        <v/>
      </c>
      <c r="G54" s="98" t="str">
        <f>IFERROR(IF(VLOOKUP($A54,'Annex 2 EHV charges'!$A:$P,10,FALSE)=0,"",VLOOKUP($A54,'Annex 2 EHV charges'!$A:$P,10,FALSE)),"")</f>
        <v/>
      </c>
      <c r="H54" s="98" t="str">
        <f>IFERROR(IF(VLOOKUP($A54,'Annex 2 EHV charges'!$A:$P,11,FALSE)=0,"",VLOOKUP($A54,'Annex 2 EHV charges'!$A:$P,11,FALSE)),"")</f>
        <v/>
      </c>
    </row>
    <row r="55" spans="1:8" ht="12.75" customHeight="1">
      <c r="A55" s="91" t="str">
        <f t="array" ref="A55">IFERROR(INDEX('Annex 2 EHV charges'!#REF!, MATCH(0, IF(ISBLANK('Annex 2 EHV charges'!#REF!),1, COUNTIF(A$4:$A54, 'Annex 2 EHV charges'!#REF!)), 0)),"")</f>
        <v/>
      </c>
      <c r="B55" s="91" t="str">
        <f>IF($A55="","",VLOOKUP($A55,'Annex 2 EHV charges'!$A:$P,2,0))</f>
        <v/>
      </c>
      <c r="C55" s="92" t="str">
        <f>IF($A55="","",VLOOKUP($A55,'Annex 2 EHV charges'!$A:$P,3,0))</f>
        <v/>
      </c>
      <c r="D55" s="91" t="str">
        <f>IF($A55="","",VLOOKUP($A55,'Annex 2 EHV charges'!$A:$P,7,0))</f>
        <v/>
      </c>
      <c r="E55" s="96" t="str">
        <f>IFERROR(IF(VLOOKUP($A55,'Annex 2 EHV charges'!$A:$P,8,FALSE)=0,"",VLOOKUP($A55,'Annex 2 EHV charges'!$A:$P,8,FALSE)),"")</f>
        <v/>
      </c>
      <c r="F55" s="97" t="str">
        <f>IFERROR(IF(VLOOKUP($A55,'Annex 2 EHV charges'!$A:$P,9,FALSE)=0,"",VLOOKUP($A55,'Annex 2 EHV charges'!$A:$P,9,FALSE)),"")</f>
        <v/>
      </c>
      <c r="G55" s="98" t="str">
        <f>IFERROR(IF(VLOOKUP($A55,'Annex 2 EHV charges'!$A:$P,10,FALSE)=0,"",VLOOKUP($A55,'Annex 2 EHV charges'!$A:$P,10,FALSE)),"")</f>
        <v/>
      </c>
      <c r="H55" s="98" t="str">
        <f>IFERROR(IF(VLOOKUP($A55,'Annex 2 EHV charges'!$A:$P,11,FALSE)=0,"",VLOOKUP($A55,'Annex 2 EHV charges'!$A:$P,11,FALSE)),"")</f>
        <v/>
      </c>
    </row>
    <row r="56" spans="1:8" ht="12.75" customHeight="1">
      <c r="A56" s="91" t="str">
        <f t="array" ref="A56">IFERROR(INDEX('Annex 2 EHV charges'!#REF!, MATCH(0, IF(ISBLANK('Annex 2 EHV charges'!#REF!),1, COUNTIF(A$4:$A55, 'Annex 2 EHV charges'!#REF!)), 0)),"")</f>
        <v/>
      </c>
      <c r="B56" s="91" t="str">
        <f>IF($A56="","",VLOOKUP($A56,'Annex 2 EHV charges'!$A:$P,2,0))</f>
        <v/>
      </c>
      <c r="C56" s="92" t="str">
        <f>IF($A56="","",VLOOKUP($A56,'Annex 2 EHV charges'!$A:$P,3,0))</f>
        <v/>
      </c>
      <c r="D56" s="91" t="str">
        <f>IF($A56="","",VLOOKUP($A56,'Annex 2 EHV charges'!$A:$P,7,0))</f>
        <v/>
      </c>
      <c r="E56" s="96" t="str">
        <f>IFERROR(IF(VLOOKUP($A56,'Annex 2 EHV charges'!$A:$P,8,FALSE)=0,"",VLOOKUP($A56,'Annex 2 EHV charges'!$A:$P,8,FALSE)),"")</f>
        <v/>
      </c>
      <c r="F56" s="97" t="str">
        <f>IFERROR(IF(VLOOKUP($A56,'Annex 2 EHV charges'!$A:$P,9,FALSE)=0,"",VLOOKUP($A56,'Annex 2 EHV charges'!$A:$P,9,FALSE)),"")</f>
        <v/>
      </c>
      <c r="G56" s="98" t="str">
        <f>IFERROR(IF(VLOOKUP($A56,'Annex 2 EHV charges'!$A:$P,10,FALSE)=0,"",VLOOKUP($A56,'Annex 2 EHV charges'!$A:$P,10,FALSE)),"")</f>
        <v/>
      </c>
      <c r="H56" s="98" t="str">
        <f>IFERROR(IF(VLOOKUP($A56,'Annex 2 EHV charges'!$A:$P,11,FALSE)=0,"",VLOOKUP($A56,'Annex 2 EHV charges'!$A:$P,11,FALSE)),"")</f>
        <v/>
      </c>
    </row>
    <row r="57" spans="1:8" ht="12.75" customHeight="1">
      <c r="A57" s="91" t="str">
        <f t="array" ref="A57">IFERROR(INDEX('Annex 2 EHV charges'!#REF!, MATCH(0, IF(ISBLANK('Annex 2 EHV charges'!#REF!),1, COUNTIF(A$4:$A56, 'Annex 2 EHV charges'!#REF!)), 0)),"")</f>
        <v/>
      </c>
      <c r="B57" s="91" t="str">
        <f>IF($A57="","",VLOOKUP($A57,'Annex 2 EHV charges'!$A:$P,2,0))</f>
        <v/>
      </c>
      <c r="C57" s="92" t="str">
        <f>IF($A57="","",VLOOKUP($A57,'Annex 2 EHV charges'!$A:$P,3,0))</f>
        <v/>
      </c>
      <c r="D57" s="91" t="str">
        <f>IF($A57="","",VLOOKUP($A57,'Annex 2 EHV charges'!$A:$P,7,0))</f>
        <v/>
      </c>
      <c r="E57" s="96" t="str">
        <f>IFERROR(IF(VLOOKUP($A57,'Annex 2 EHV charges'!$A:$P,8,FALSE)=0,"",VLOOKUP($A57,'Annex 2 EHV charges'!$A:$P,8,FALSE)),"")</f>
        <v/>
      </c>
      <c r="F57" s="97" t="str">
        <f>IFERROR(IF(VLOOKUP($A57,'Annex 2 EHV charges'!$A:$P,9,FALSE)=0,"",VLOOKUP($A57,'Annex 2 EHV charges'!$A:$P,9,FALSE)),"")</f>
        <v/>
      </c>
      <c r="G57" s="98" t="str">
        <f>IFERROR(IF(VLOOKUP($A57,'Annex 2 EHV charges'!$A:$P,10,FALSE)=0,"",VLOOKUP($A57,'Annex 2 EHV charges'!$A:$P,10,FALSE)),"")</f>
        <v/>
      </c>
      <c r="H57" s="98" t="str">
        <f>IFERROR(IF(VLOOKUP($A57,'Annex 2 EHV charges'!$A:$P,11,FALSE)=0,"",VLOOKUP($A57,'Annex 2 EHV charges'!$A:$P,11,FALSE)),"")</f>
        <v/>
      </c>
    </row>
    <row r="58" spans="1:8" ht="12.75" customHeight="1">
      <c r="A58" s="91" t="str">
        <f t="array" ref="A58">IFERROR(INDEX('Annex 2 EHV charges'!#REF!, MATCH(0, IF(ISBLANK('Annex 2 EHV charges'!#REF!),1, COUNTIF(A$4:$A57, 'Annex 2 EHV charges'!#REF!)), 0)),"")</f>
        <v/>
      </c>
      <c r="B58" s="91" t="str">
        <f>IF($A58="","",VLOOKUP($A58,'Annex 2 EHV charges'!$A:$P,2,0))</f>
        <v/>
      </c>
      <c r="C58" s="92" t="str">
        <f>IF($A58="","",VLOOKUP($A58,'Annex 2 EHV charges'!$A:$P,3,0))</f>
        <v/>
      </c>
      <c r="D58" s="91" t="str">
        <f>IF($A58="","",VLOOKUP($A58,'Annex 2 EHV charges'!$A:$P,7,0))</f>
        <v/>
      </c>
      <c r="E58" s="96" t="str">
        <f>IFERROR(IF(VLOOKUP($A58,'Annex 2 EHV charges'!$A:$P,8,FALSE)=0,"",VLOOKUP($A58,'Annex 2 EHV charges'!$A:$P,8,FALSE)),"")</f>
        <v/>
      </c>
      <c r="F58" s="97" t="str">
        <f>IFERROR(IF(VLOOKUP($A58,'Annex 2 EHV charges'!$A:$P,9,FALSE)=0,"",VLOOKUP($A58,'Annex 2 EHV charges'!$A:$P,9,FALSE)),"")</f>
        <v/>
      </c>
      <c r="G58" s="98" t="str">
        <f>IFERROR(IF(VLOOKUP($A58,'Annex 2 EHV charges'!$A:$P,10,FALSE)=0,"",VLOOKUP($A58,'Annex 2 EHV charges'!$A:$P,10,FALSE)),"")</f>
        <v/>
      </c>
      <c r="H58" s="98" t="str">
        <f>IFERROR(IF(VLOOKUP($A58,'Annex 2 EHV charges'!$A:$P,11,FALSE)=0,"",VLOOKUP($A58,'Annex 2 EHV charges'!$A:$P,11,FALSE)),"")</f>
        <v/>
      </c>
    </row>
    <row r="59" spans="1:8" ht="12.75" customHeight="1">
      <c r="A59" s="91" t="str">
        <f t="array" ref="A59">IFERROR(INDEX('Annex 2 EHV charges'!#REF!, MATCH(0, IF(ISBLANK('Annex 2 EHV charges'!#REF!),1, COUNTIF(A$4:$A58, 'Annex 2 EHV charges'!#REF!)), 0)),"")</f>
        <v/>
      </c>
      <c r="B59" s="91" t="str">
        <f>IF($A59="","",VLOOKUP($A59,'Annex 2 EHV charges'!$A:$P,2,0))</f>
        <v/>
      </c>
      <c r="C59" s="92" t="str">
        <f>IF($A59="","",VLOOKUP($A59,'Annex 2 EHV charges'!$A:$P,3,0))</f>
        <v/>
      </c>
      <c r="D59" s="91" t="str">
        <f>IF($A59="","",VLOOKUP($A59,'Annex 2 EHV charges'!$A:$P,7,0))</f>
        <v/>
      </c>
      <c r="E59" s="96" t="str">
        <f>IFERROR(IF(VLOOKUP($A59,'Annex 2 EHV charges'!$A:$P,8,FALSE)=0,"",VLOOKUP($A59,'Annex 2 EHV charges'!$A:$P,8,FALSE)),"")</f>
        <v/>
      </c>
      <c r="F59" s="97" t="str">
        <f>IFERROR(IF(VLOOKUP($A59,'Annex 2 EHV charges'!$A:$P,9,FALSE)=0,"",VLOOKUP($A59,'Annex 2 EHV charges'!$A:$P,9,FALSE)),"")</f>
        <v/>
      </c>
      <c r="G59" s="98" t="str">
        <f>IFERROR(IF(VLOOKUP($A59,'Annex 2 EHV charges'!$A:$P,10,FALSE)=0,"",VLOOKUP($A59,'Annex 2 EHV charges'!$A:$P,10,FALSE)),"")</f>
        <v/>
      </c>
      <c r="H59" s="98" t="str">
        <f>IFERROR(IF(VLOOKUP($A59,'Annex 2 EHV charges'!$A:$P,11,FALSE)=0,"",VLOOKUP($A59,'Annex 2 EHV charges'!$A:$P,11,FALSE)),"")</f>
        <v/>
      </c>
    </row>
    <row r="60" spans="1:8" ht="12.75" customHeight="1">
      <c r="A60" s="91" t="str">
        <f t="array" ref="A60">IFERROR(INDEX('Annex 2 EHV charges'!#REF!, MATCH(0, IF(ISBLANK('Annex 2 EHV charges'!#REF!),1, COUNTIF(A$4:$A59, 'Annex 2 EHV charges'!#REF!)), 0)),"")</f>
        <v/>
      </c>
      <c r="B60" s="91" t="str">
        <f>IF($A60="","",VLOOKUP($A60,'Annex 2 EHV charges'!$A:$P,2,0))</f>
        <v/>
      </c>
      <c r="C60" s="92" t="str">
        <f>IF($A60="","",VLOOKUP($A60,'Annex 2 EHV charges'!$A:$P,3,0))</f>
        <v/>
      </c>
      <c r="D60" s="91" t="str">
        <f>IF($A60="","",VLOOKUP($A60,'Annex 2 EHV charges'!$A:$P,7,0))</f>
        <v/>
      </c>
      <c r="E60" s="96" t="str">
        <f>IFERROR(IF(VLOOKUP($A60,'Annex 2 EHV charges'!$A:$P,8,FALSE)=0,"",VLOOKUP($A60,'Annex 2 EHV charges'!$A:$P,8,FALSE)),"")</f>
        <v/>
      </c>
      <c r="F60" s="97" t="str">
        <f>IFERROR(IF(VLOOKUP($A60,'Annex 2 EHV charges'!$A:$P,9,FALSE)=0,"",VLOOKUP($A60,'Annex 2 EHV charges'!$A:$P,9,FALSE)),"")</f>
        <v/>
      </c>
      <c r="G60" s="98" t="str">
        <f>IFERROR(IF(VLOOKUP($A60,'Annex 2 EHV charges'!$A:$P,10,FALSE)=0,"",VLOOKUP($A60,'Annex 2 EHV charges'!$A:$P,10,FALSE)),"")</f>
        <v/>
      </c>
      <c r="H60" s="98" t="str">
        <f>IFERROR(IF(VLOOKUP($A60,'Annex 2 EHV charges'!$A:$P,11,FALSE)=0,"",VLOOKUP($A60,'Annex 2 EHV charges'!$A:$P,11,FALSE)),"")</f>
        <v/>
      </c>
    </row>
    <row r="61" spans="1:8" ht="12.75" customHeight="1">
      <c r="A61" s="91" t="str">
        <f t="array" ref="A61">IFERROR(INDEX('Annex 2 EHV charges'!#REF!, MATCH(0, IF(ISBLANK('Annex 2 EHV charges'!#REF!),1, COUNTIF(A$4:$A60, 'Annex 2 EHV charges'!#REF!)), 0)),"")</f>
        <v/>
      </c>
      <c r="B61" s="91" t="str">
        <f>IF($A61="","",VLOOKUP($A61,'Annex 2 EHV charges'!$A:$P,2,0))</f>
        <v/>
      </c>
      <c r="C61" s="92" t="str">
        <f>IF($A61="","",VLOOKUP($A61,'Annex 2 EHV charges'!$A:$P,3,0))</f>
        <v/>
      </c>
      <c r="D61" s="91" t="str">
        <f>IF($A61="","",VLOOKUP($A61,'Annex 2 EHV charges'!$A:$P,7,0))</f>
        <v/>
      </c>
      <c r="E61" s="96" t="str">
        <f>IFERROR(IF(VLOOKUP($A61,'Annex 2 EHV charges'!$A:$P,8,FALSE)=0,"",VLOOKUP($A61,'Annex 2 EHV charges'!$A:$P,8,FALSE)),"")</f>
        <v/>
      </c>
      <c r="F61" s="97" t="str">
        <f>IFERROR(IF(VLOOKUP($A61,'Annex 2 EHV charges'!$A:$P,9,FALSE)=0,"",VLOOKUP($A61,'Annex 2 EHV charges'!$A:$P,9,FALSE)),"")</f>
        <v/>
      </c>
      <c r="G61" s="98" t="str">
        <f>IFERROR(IF(VLOOKUP($A61,'Annex 2 EHV charges'!$A:$P,10,FALSE)=0,"",VLOOKUP($A61,'Annex 2 EHV charges'!$A:$P,10,FALSE)),"")</f>
        <v/>
      </c>
      <c r="H61" s="98" t="str">
        <f>IFERROR(IF(VLOOKUP($A61,'Annex 2 EHV charges'!$A:$P,11,FALSE)=0,"",VLOOKUP($A61,'Annex 2 EHV charges'!$A:$P,11,FALSE)),"")</f>
        <v/>
      </c>
    </row>
    <row r="62" spans="1:8" ht="12.75" customHeight="1">
      <c r="A62" s="91" t="str">
        <f t="array" ref="A62">IFERROR(INDEX('Annex 2 EHV charges'!#REF!, MATCH(0, IF(ISBLANK('Annex 2 EHV charges'!#REF!),1, COUNTIF(A$4:$A61, 'Annex 2 EHV charges'!#REF!)), 0)),"")</f>
        <v/>
      </c>
      <c r="B62" s="91" t="str">
        <f>IF($A62="","",VLOOKUP($A62,'Annex 2 EHV charges'!$A:$P,2,0))</f>
        <v/>
      </c>
      <c r="C62" s="92" t="str">
        <f>IF($A62="","",VLOOKUP($A62,'Annex 2 EHV charges'!$A:$P,3,0))</f>
        <v/>
      </c>
      <c r="D62" s="91" t="str">
        <f>IF($A62="","",VLOOKUP($A62,'Annex 2 EHV charges'!$A:$P,7,0))</f>
        <v/>
      </c>
      <c r="E62" s="96" t="str">
        <f>IFERROR(IF(VLOOKUP($A62,'Annex 2 EHV charges'!$A:$P,8,FALSE)=0,"",VLOOKUP($A62,'Annex 2 EHV charges'!$A:$P,8,FALSE)),"")</f>
        <v/>
      </c>
      <c r="F62" s="97" t="str">
        <f>IFERROR(IF(VLOOKUP($A62,'Annex 2 EHV charges'!$A:$P,9,FALSE)=0,"",VLOOKUP($A62,'Annex 2 EHV charges'!$A:$P,9,FALSE)),"")</f>
        <v/>
      </c>
      <c r="G62" s="98" t="str">
        <f>IFERROR(IF(VLOOKUP($A62,'Annex 2 EHV charges'!$A:$P,10,FALSE)=0,"",VLOOKUP($A62,'Annex 2 EHV charges'!$A:$P,10,FALSE)),"")</f>
        <v/>
      </c>
      <c r="H62" s="98" t="str">
        <f>IFERROR(IF(VLOOKUP($A62,'Annex 2 EHV charges'!$A:$P,11,FALSE)=0,"",VLOOKUP($A62,'Annex 2 EHV charges'!$A:$P,11,FALSE)),"")</f>
        <v/>
      </c>
    </row>
    <row r="63" spans="1:8" ht="12.75" customHeight="1">
      <c r="A63" s="91" t="str">
        <f t="array" ref="A63">IFERROR(INDEX('Annex 2 EHV charges'!#REF!, MATCH(0, IF(ISBLANK('Annex 2 EHV charges'!#REF!),1, COUNTIF(A$4:$A62, 'Annex 2 EHV charges'!#REF!)), 0)),"")</f>
        <v/>
      </c>
      <c r="B63" s="91" t="str">
        <f>IF($A63="","",VLOOKUP($A63,'Annex 2 EHV charges'!$A:$P,2,0))</f>
        <v/>
      </c>
      <c r="C63" s="92" t="str">
        <f>IF($A63="","",VLOOKUP($A63,'Annex 2 EHV charges'!$A:$P,3,0))</f>
        <v/>
      </c>
      <c r="D63" s="91" t="str">
        <f>IF($A63="","",VLOOKUP($A63,'Annex 2 EHV charges'!$A:$P,7,0))</f>
        <v/>
      </c>
      <c r="E63" s="96" t="str">
        <f>IFERROR(IF(VLOOKUP($A63,'Annex 2 EHV charges'!$A:$P,8,FALSE)=0,"",VLOOKUP($A63,'Annex 2 EHV charges'!$A:$P,8,FALSE)),"")</f>
        <v/>
      </c>
      <c r="F63" s="97" t="str">
        <f>IFERROR(IF(VLOOKUP($A63,'Annex 2 EHV charges'!$A:$P,9,FALSE)=0,"",VLOOKUP($A63,'Annex 2 EHV charges'!$A:$P,9,FALSE)),"")</f>
        <v/>
      </c>
      <c r="G63" s="98" t="str">
        <f>IFERROR(IF(VLOOKUP($A63,'Annex 2 EHV charges'!$A:$P,10,FALSE)=0,"",VLOOKUP($A63,'Annex 2 EHV charges'!$A:$P,10,FALSE)),"")</f>
        <v/>
      </c>
      <c r="H63" s="98" t="str">
        <f>IFERROR(IF(VLOOKUP($A63,'Annex 2 EHV charges'!$A:$P,11,FALSE)=0,"",VLOOKUP($A63,'Annex 2 EHV charges'!$A:$P,11,FALSE)),"")</f>
        <v/>
      </c>
    </row>
    <row r="64" spans="1:8" ht="12.75" customHeight="1">
      <c r="A64" s="91" t="str">
        <f t="array" ref="A64">IFERROR(INDEX('Annex 2 EHV charges'!#REF!, MATCH(0, IF(ISBLANK('Annex 2 EHV charges'!#REF!),1, COUNTIF(A$4:$A63, 'Annex 2 EHV charges'!#REF!)), 0)),"")</f>
        <v/>
      </c>
      <c r="B64" s="91" t="str">
        <f>IF($A64="","",VLOOKUP($A64,'Annex 2 EHV charges'!$A:$P,2,0))</f>
        <v/>
      </c>
      <c r="C64" s="92" t="str">
        <f>IF($A64="","",VLOOKUP($A64,'Annex 2 EHV charges'!$A:$P,3,0))</f>
        <v/>
      </c>
      <c r="D64" s="91" t="str">
        <f>IF($A64="","",VLOOKUP($A64,'Annex 2 EHV charges'!$A:$P,7,0))</f>
        <v/>
      </c>
      <c r="E64" s="96" t="str">
        <f>IFERROR(IF(VLOOKUP($A64,'Annex 2 EHV charges'!$A:$P,8,FALSE)=0,"",VLOOKUP($A64,'Annex 2 EHV charges'!$A:$P,8,FALSE)),"")</f>
        <v/>
      </c>
      <c r="F64" s="97" t="str">
        <f>IFERROR(IF(VLOOKUP($A64,'Annex 2 EHV charges'!$A:$P,9,FALSE)=0,"",VLOOKUP($A64,'Annex 2 EHV charges'!$A:$P,9,FALSE)),"")</f>
        <v/>
      </c>
      <c r="G64" s="98" t="str">
        <f>IFERROR(IF(VLOOKUP($A64,'Annex 2 EHV charges'!$A:$P,10,FALSE)=0,"",VLOOKUP($A64,'Annex 2 EHV charges'!$A:$P,10,FALSE)),"")</f>
        <v/>
      </c>
      <c r="H64" s="98" t="str">
        <f>IFERROR(IF(VLOOKUP($A64,'Annex 2 EHV charges'!$A:$P,11,FALSE)=0,"",VLOOKUP($A64,'Annex 2 EHV charges'!$A:$P,11,FALSE)),"")</f>
        <v/>
      </c>
    </row>
    <row r="65" spans="1:8" ht="12.75" customHeight="1">
      <c r="A65" s="91" t="str">
        <f t="array" ref="A65">IFERROR(INDEX('Annex 2 EHV charges'!#REF!, MATCH(0, IF(ISBLANK('Annex 2 EHV charges'!#REF!),1, COUNTIF(A$4:$A64, 'Annex 2 EHV charges'!#REF!)), 0)),"")</f>
        <v/>
      </c>
      <c r="B65" s="91" t="str">
        <f>IF($A65="","",VLOOKUP($A65,'Annex 2 EHV charges'!$A:$P,2,0))</f>
        <v/>
      </c>
      <c r="C65" s="92" t="str">
        <f>IF($A65="","",VLOOKUP($A65,'Annex 2 EHV charges'!$A:$P,3,0))</f>
        <v/>
      </c>
      <c r="D65" s="91" t="str">
        <f>IF($A65="","",VLOOKUP($A65,'Annex 2 EHV charges'!$A:$P,7,0))</f>
        <v/>
      </c>
      <c r="E65" s="96" t="str">
        <f>IFERROR(IF(VLOOKUP($A65,'Annex 2 EHV charges'!$A:$P,8,FALSE)=0,"",VLOOKUP($A65,'Annex 2 EHV charges'!$A:$P,8,FALSE)),"")</f>
        <v/>
      </c>
      <c r="F65" s="97" t="str">
        <f>IFERROR(IF(VLOOKUP($A65,'Annex 2 EHV charges'!$A:$P,9,FALSE)=0,"",VLOOKUP($A65,'Annex 2 EHV charges'!$A:$P,9,FALSE)),"")</f>
        <v/>
      </c>
      <c r="G65" s="98" t="str">
        <f>IFERROR(IF(VLOOKUP($A65,'Annex 2 EHV charges'!$A:$P,10,FALSE)=0,"",VLOOKUP($A65,'Annex 2 EHV charges'!$A:$P,10,FALSE)),"")</f>
        <v/>
      </c>
      <c r="H65" s="98" t="str">
        <f>IFERROR(IF(VLOOKUP($A65,'Annex 2 EHV charges'!$A:$P,11,FALSE)=0,"",VLOOKUP($A65,'Annex 2 EHV charges'!$A:$P,11,FALSE)),"")</f>
        <v/>
      </c>
    </row>
    <row r="66" spans="1:8" ht="12.75" customHeight="1">
      <c r="A66" s="91" t="str">
        <f t="array" ref="A66">IFERROR(INDEX('Annex 2 EHV charges'!#REF!, MATCH(0, IF(ISBLANK('Annex 2 EHV charges'!#REF!),1, COUNTIF(A$4:$A65, 'Annex 2 EHV charges'!#REF!)), 0)),"")</f>
        <v/>
      </c>
      <c r="B66" s="91" t="str">
        <f>IF($A66="","",VLOOKUP($A66,'Annex 2 EHV charges'!$A:$P,2,0))</f>
        <v/>
      </c>
      <c r="C66" s="92" t="str">
        <f>IF($A66="","",VLOOKUP($A66,'Annex 2 EHV charges'!$A:$P,3,0))</f>
        <v/>
      </c>
      <c r="D66" s="91" t="str">
        <f>IF($A66="","",VLOOKUP($A66,'Annex 2 EHV charges'!$A:$P,7,0))</f>
        <v/>
      </c>
      <c r="E66" s="96" t="str">
        <f>IFERROR(IF(VLOOKUP($A66,'Annex 2 EHV charges'!$A:$P,8,FALSE)=0,"",VLOOKUP($A66,'Annex 2 EHV charges'!$A:$P,8,FALSE)),"")</f>
        <v/>
      </c>
      <c r="F66" s="97" t="str">
        <f>IFERROR(IF(VLOOKUP($A66,'Annex 2 EHV charges'!$A:$P,9,FALSE)=0,"",VLOOKUP($A66,'Annex 2 EHV charges'!$A:$P,9,FALSE)),"")</f>
        <v/>
      </c>
      <c r="G66" s="98" t="str">
        <f>IFERROR(IF(VLOOKUP($A66,'Annex 2 EHV charges'!$A:$P,10,FALSE)=0,"",VLOOKUP($A66,'Annex 2 EHV charges'!$A:$P,10,FALSE)),"")</f>
        <v/>
      </c>
      <c r="H66" s="98" t="str">
        <f>IFERROR(IF(VLOOKUP($A66,'Annex 2 EHV charges'!$A:$P,11,FALSE)=0,"",VLOOKUP($A66,'Annex 2 EHV charges'!$A:$P,11,FALSE)),"")</f>
        <v/>
      </c>
    </row>
    <row r="67" spans="1:8" ht="12.75" customHeight="1">
      <c r="A67" s="91" t="str">
        <f t="array" ref="A67">IFERROR(INDEX('Annex 2 EHV charges'!#REF!, MATCH(0, IF(ISBLANK('Annex 2 EHV charges'!#REF!),1, COUNTIF(A$4:$A66, 'Annex 2 EHV charges'!#REF!)), 0)),"")</f>
        <v/>
      </c>
      <c r="B67" s="91" t="str">
        <f>IF($A67="","",VLOOKUP($A67,'Annex 2 EHV charges'!$A:$P,2,0))</f>
        <v/>
      </c>
      <c r="C67" s="92" t="str">
        <f>IF($A67="","",VLOOKUP($A67,'Annex 2 EHV charges'!$A:$P,3,0))</f>
        <v/>
      </c>
      <c r="D67" s="91" t="str">
        <f>IF($A67="","",VLOOKUP($A67,'Annex 2 EHV charges'!$A:$P,7,0))</f>
        <v/>
      </c>
      <c r="E67" s="96" t="str">
        <f>IFERROR(IF(VLOOKUP($A67,'Annex 2 EHV charges'!$A:$P,8,FALSE)=0,"",VLOOKUP($A67,'Annex 2 EHV charges'!$A:$P,8,FALSE)),"")</f>
        <v/>
      </c>
      <c r="F67" s="97" t="str">
        <f>IFERROR(IF(VLOOKUP($A67,'Annex 2 EHV charges'!$A:$P,9,FALSE)=0,"",VLOOKUP($A67,'Annex 2 EHV charges'!$A:$P,9,FALSE)),"")</f>
        <v/>
      </c>
      <c r="G67" s="98" t="str">
        <f>IFERROR(IF(VLOOKUP($A67,'Annex 2 EHV charges'!$A:$P,10,FALSE)=0,"",VLOOKUP($A67,'Annex 2 EHV charges'!$A:$P,10,FALSE)),"")</f>
        <v/>
      </c>
      <c r="H67" s="98" t="str">
        <f>IFERROR(IF(VLOOKUP($A67,'Annex 2 EHV charges'!$A:$P,11,FALSE)=0,"",VLOOKUP($A67,'Annex 2 EHV charges'!$A:$P,11,FALSE)),"")</f>
        <v/>
      </c>
    </row>
    <row r="68" spans="1:8" ht="12.75" customHeight="1">
      <c r="A68" s="91" t="str">
        <f t="array" ref="A68">IFERROR(INDEX('Annex 2 EHV charges'!#REF!, MATCH(0, IF(ISBLANK('Annex 2 EHV charges'!#REF!),1, COUNTIF(A$4:$A67, 'Annex 2 EHV charges'!#REF!)), 0)),"")</f>
        <v/>
      </c>
      <c r="B68" s="91" t="str">
        <f>IF($A68="","",VLOOKUP($A68,'Annex 2 EHV charges'!$A:$P,2,0))</f>
        <v/>
      </c>
      <c r="C68" s="92" t="str">
        <f>IF($A68="","",VLOOKUP($A68,'Annex 2 EHV charges'!$A:$P,3,0))</f>
        <v/>
      </c>
      <c r="D68" s="91" t="str">
        <f>IF($A68="","",VLOOKUP($A68,'Annex 2 EHV charges'!$A:$P,7,0))</f>
        <v/>
      </c>
      <c r="E68" s="96" t="str">
        <f>IFERROR(IF(VLOOKUP($A68,'Annex 2 EHV charges'!$A:$P,8,FALSE)=0,"",VLOOKUP($A68,'Annex 2 EHV charges'!$A:$P,8,FALSE)),"")</f>
        <v/>
      </c>
      <c r="F68" s="97" t="str">
        <f>IFERROR(IF(VLOOKUP($A68,'Annex 2 EHV charges'!$A:$P,9,FALSE)=0,"",VLOOKUP($A68,'Annex 2 EHV charges'!$A:$P,9,FALSE)),"")</f>
        <v/>
      </c>
      <c r="G68" s="98" t="str">
        <f>IFERROR(IF(VLOOKUP($A68,'Annex 2 EHV charges'!$A:$P,10,FALSE)=0,"",VLOOKUP($A68,'Annex 2 EHV charges'!$A:$P,10,FALSE)),"")</f>
        <v/>
      </c>
      <c r="H68" s="98" t="str">
        <f>IFERROR(IF(VLOOKUP($A68,'Annex 2 EHV charges'!$A:$P,11,FALSE)=0,"",VLOOKUP($A68,'Annex 2 EHV charges'!$A:$P,11,FALSE)),"")</f>
        <v/>
      </c>
    </row>
    <row r="69" spans="1:8" ht="12.75" customHeight="1">
      <c r="A69" s="91" t="str">
        <f t="array" ref="A69">IFERROR(INDEX('Annex 2 EHV charges'!#REF!, MATCH(0, IF(ISBLANK('Annex 2 EHV charges'!#REF!),1, COUNTIF(A$4:$A68, 'Annex 2 EHV charges'!#REF!)), 0)),"")</f>
        <v/>
      </c>
      <c r="B69" s="91" t="str">
        <f>IF($A69="","",VLOOKUP($A69,'Annex 2 EHV charges'!$A:$P,2,0))</f>
        <v/>
      </c>
      <c r="C69" s="92" t="str">
        <f>IF($A69="","",VLOOKUP($A69,'Annex 2 EHV charges'!$A:$P,3,0))</f>
        <v/>
      </c>
      <c r="D69" s="91" t="str">
        <f>IF($A69="","",VLOOKUP($A69,'Annex 2 EHV charges'!$A:$P,7,0))</f>
        <v/>
      </c>
      <c r="E69" s="96" t="str">
        <f>IFERROR(IF(VLOOKUP($A69,'Annex 2 EHV charges'!$A:$P,8,FALSE)=0,"",VLOOKUP($A69,'Annex 2 EHV charges'!$A:$P,8,FALSE)),"")</f>
        <v/>
      </c>
      <c r="F69" s="97" t="str">
        <f>IFERROR(IF(VLOOKUP($A69,'Annex 2 EHV charges'!$A:$P,9,FALSE)=0,"",VLOOKUP($A69,'Annex 2 EHV charges'!$A:$P,9,FALSE)),"")</f>
        <v/>
      </c>
      <c r="G69" s="98" t="str">
        <f>IFERROR(IF(VLOOKUP($A69,'Annex 2 EHV charges'!$A:$P,10,FALSE)=0,"",VLOOKUP($A69,'Annex 2 EHV charges'!$A:$P,10,FALSE)),"")</f>
        <v/>
      </c>
      <c r="H69" s="98" t="str">
        <f>IFERROR(IF(VLOOKUP($A69,'Annex 2 EHV charges'!$A:$P,11,FALSE)=0,"",VLOOKUP($A69,'Annex 2 EHV charges'!$A:$P,11,FALSE)),"")</f>
        <v/>
      </c>
    </row>
    <row r="70" spans="1:8" ht="12.75" customHeight="1">
      <c r="A70" s="91" t="str">
        <f t="array" ref="A70">IFERROR(INDEX('Annex 2 EHV charges'!#REF!, MATCH(0, IF(ISBLANK('Annex 2 EHV charges'!#REF!),1, COUNTIF(A$4:$A69, 'Annex 2 EHV charges'!#REF!)), 0)),"")</f>
        <v/>
      </c>
      <c r="B70" s="91" t="str">
        <f>IF($A70="","",VLOOKUP($A70,'Annex 2 EHV charges'!$A:$P,2,0))</f>
        <v/>
      </c>
      <c r="C70" s="92" t="str">
        <f>IF($A70="","",VLOOKUP($A70,'Annex 2 EHV charges'!$A:$P,3,0))</f>
        <v/>
      </c>
      <c r="D70" s="91" t="str">
        <f>IF($A70="","",VLOOKUP($A70,'Annex 2 EHV charges'!$A:$P,7,0))</f>
        <v/>
      </c>
      <c r="E70" s="96" t="str">
        <f>IFERROR(IF(VLOOKUP($A70,'Annex 2 EHV charges'!$A:$P,8,FALSE)=0,"",VLOOKUP($A70,'Annex 2 EHV charges'!$A:$P,8,FALSE)),"")</f>
        <v/>
      </c>
      <c r="F70" s="97" t="str">
        <f>IFERROR(IF(VLOOKUP($A70,'Annex 2 EHV charges'!$A:$P,9,FALSE)=0,"",VLOOKUP($A70,'Annex 2 EHV charges'!$A:$P,9,FALSE)),"")</f>
        <v/>
      </c>
      <c r="G70" s="98" t="str">
        <f>IFERROR(IF(VLOOKUP($A70,'Annex 2 EHV charges'!$A:$P,10,FALSE)=0,"",VLOOKUP($A70,'Annex 2 EHV charges'!$A:$P,10,FALSE)),"")</f>
        <v/>
      </c>
      <c r="H70" s="98" t="str">
        <f>IFERROR(IF(VLOOKUP($A70,'Annex 2 EHV charges'!$A:$P,11,FALSE)=0,"",VLOOKUP($A70,'Annex 2 EHV charges'!$A:$P,11,FALSE)),"")</f>
        <v/>
      </c>
    </row>
    <row r="71" spans="1:8" ht="12.75" customHeight="1">
      <c r="A71" s="91" t="str">
        <f t="array" ref="A71">IFERROR(INDEX('Annex 2 EHV charges'!#REF!, MATCH(0, IF(ISBLANK('Annex 2 EHV charges'!#REF!),1, COUNTIF(A$4:$A70, 'Annex 2 EHV charges'!#REF!)), 0)),"")</f>
        <v/>
      </c>
      <c r="B71" s="91" t="str">
        <f>IF($A71="","",VLOOKUP($A71,'Annex 2 EHV charges'!$A:$P,2,0))</f>
        <v/>
      </c>
      <c r="C71" s="92" t="str">
        <f>IF($A71="","",VLOOKUP($A71,'Annex 2 EHV charges'!$A:$P,3,0))</f>
        <v/>
      </c>
      <c r="D71" s="91" t="str">
        <f>IF($A71="","",VLOOKUP($A71,'Annex 2 EHV charges'!$A:$P,7,0))</f>
        <v/>
      </c>
      <c r="E71" s="96" t="str">
        <f>IFERROR(IF(VLOOKUP($A71,'Annex 2 EHV charges'!$A:$P,8,FALSE)=0,"",VLOOKUP($A71,'Annex 2 EHV charges'!$A:$P,8,FALSE)),"")</f>
        <v/>
      </c>
      <c r="F71" s="97" t="str">
        <f>IFERROR(IF(VLOOKUP($A71,'Annex 2 EHV charges'!$A:$P,9,FALSE)=0,"",VLOOKUP($A71,'Annex 2 EHV charges'!$A:$P,9,FALSE)),"")</f>
        <v/>
      </c>
      <c r="G71" s="98" t="str">
        <f>IFERROR(IF(VLOOKUP($A71,'Annex 2 EHV charges'!$A:$P,10,FALSE)=0,"",VLOOKUP($A71,'Annex 2 EHV charges'!$A:$P,10,FALSE)),"")</f>
        <v/>
      </c>
      <c r="H71" s="98" t="str">
        <f>IFERROR(IF(VLOOKUP($A71,'Annex 2 EHV charges'!$A:$P,11,FALSE)=0,"",VLOOKUP($A71,'Annex 2 EHV charges'!$A:$P,11,FALSE)),"")</f>
        <v/>
      </c>
    </row>
    <row r="72" spans="1:8" ht="12.75" customHeight="1">
      <c r="A72" s="91" t="str">
        <f t="array" ref="A72">IFERROR(INDEX('Annex 2 EHV charges'!#REF!, MATCH(0, IF(ISBLANK('Annex 2 EHV charges'!#REF!),1, COUNTIF(A$4:$A71, 'Annex 2 EHV charges'!#REF!)), 0)),"")</f>
        <v/>
      </c>
      <c r="B72" s="91" t="str">
        <f>IF($A72="","",VLOOKUP($A72,'Annex 2 EHV charges'!$A:$P,2,0))</f>
        <v/>
      </c>
      <c r="C72" s="92" t="str">
        <f>IF($A72="","",VLOOKUP($A72,'Annex 2 EHV charges'!$A:$P,3,0))</f>
        <v/>
      </c>
      <c r="D72" s="91" t="str">
        <f>IF($A72="","",VLOOKUP($A72,'Annex 2 EHV charges'!$A:$P,7,0))</f>
        <v/>
      </c>
      <c r="E72" s="96" t="str">
        <f>IFERROR(IF(VLOOKUP($A72,'Annex 2 EHV charges'!$A:$P,8,FALSE)=0,"",VLOOKUP($A72,'Annex 2 EHV charges'!$A:$P,8,FALSE)),"")</f>
        <v/>
      </c>
      <c r="F72" s="97" t="str">
        <f>IFERROR(IF(VLOOKUP($A72,'Annex 2 EHV charges'!$A:$P,9,FALSE)=0,"",VLOOKUP($A72,'Annex 2 EHV charges'!$A:$P,9,FALSE)),"")</f>
        <v/>
      </c>
      <c r="G72" s="98" t="str">
        <f>IFERROR(IF(VLOOKUP($A72,'Annex 2 EHV charges'!$A:$P,10,FALSE)=0,"",VLOOKUP($A72,'Annex 2 EHV charges'!$A:$P,10,FALSE)),"")</f>
        <v/>
      </c>
      <c r="H72" s="98" t="str">
        <f>IFERROR(IF(VLOOKUP($A72,'Annex 2 EHV charges'!$A:$P,11,FALSE)=0,"",VLOOKUP($A72,'Annex 2 EHV charges'!$A:$P,11,FALSE)),"")</f>
        <v/>
      </c>
    </row>
    <row r="73" spans="1:8" ht="12.75" customHeight="1">
      <c r="A73" s="91" t="str">
        <f t="array" ref="A73">IFERROR(INDEX('Annex 2 EHV charges'!#REF!, MATCH(0, IF(ISBLANK('Annex 2 EHV charges'!#REF!),1, COUNTIF(A$4:$A72, 'Annex 2 EHV charges'!#REF!)), 0)),"")</f>
        <v/>
      </c>
      <c r="B73" s="91" t="str">
        <f>IF($A73="","",VLOOKUP($A73,'Annex 2 EHV charges'!$A:$P,2,0))</f>
        <v/>
      </c>
      <c r="C73" s="92" t="str">
        <f>IF($A73="","",VLOOKUP($A73,'Annex 2 EHV charges'!$A:$P,3,0))</f>
        <v/>
      </c>
      <c r="D73" s="91" t="str">
        <f>IF($A73="","",VLOOKUP($A73,'Annex 2 EHV charges'!$A:$P,7,0))</f>
        <v/>
      </c>
      <c r="E73" s="96" t="str">
        <f>IFERROR(IF(VLOOKUP($A73,'Annex 2 EHV charges'!$A:$P,8,FALSE)=0,"",VLOOKUP($A73,'Annex 2 EHV charges'!$A:$P,8,FALSE)),"")</f>
        <v/>
      </c>
      <c r="F73" s="97" t="str">
        <f>IFERROR(IF(VLOOKUP($A73,'Annex 2 EHV charges'!$A:$P,9,FALSE)=0,"",VLOOKUP($A73,'Annex 2 EHV charges'!$A:$P,9,FALSE)),"")</f>
        <v/>
      </c>
      <c r="G73" s="98" t="str">
        <f>IFERROR(IF(VLOOKUP($A73,'Annex 2 EHV charges'!$A:$P,10,FALSE)=0,"",VLOOKUP($A73,'Annex 2 EHV charges'!$A:$P,10,FALSE)),"")</f>
        <v/>
      </c>
      <c r="H73" s="98" t="str">
        <f>IFERROR(IF(VLOOKUP($A73,'Annex 2 EHV charges'!$A:$P,11,FALSE)=0,"",VLOOKUP($A73,'Annex 2 EHV charges'!$A:$P,11,FALSE)),"")</f>
        <v/>
      </c>
    </row>
    <row r="74" spans="1:8" ht="12.75" customHeight="1">
      <c r="A74" s="91" t="str">
        <f t="array" ref="A74">IFERROR(INDEX('Annex 2 EHV charges'!#REF!, MATCH(0, IF(ISBLANK('Annex 2 EHV charges'!#REF!),1, COUNTIF(A$4:$A73, 'Annex 2 EHV charges'!#REF!)), 0)),"")</f>
        <v/>
      </c>
      <c r="B74" s="91" t="str">
        <f>IF($A74="","",VLOOKUP($A74,'Annex 2 EHV charges'!$A:$P,2,0))</f>
        <v/>
      </c>
      <c r="C74" s="92" t="str">
        <f>IF($A74="","",VLOOKUP($A74,'Annex 2 EHV charges'!$A:$P,3,0))</f>
        <v/>
      </c>
      <c r="D74" s="91" t="str">
        <f>IF($A74="","",VLOOKUP($A74,'Annex 2 EHV charges'!$A:$P,7,0))</f>
        <v/>
      </c>
      <c r="E74" s="96" t="str">
        <f>IFERROR(IF(VLOOKUP($A74,'Annex 2 EHV charges'!$A:$P,8,FALSE)=0,"",VLOOKUP($A74,'Annex 2 EHV charges'!$A:$P,8,FALSE)),"")</f>
        <v/>
      </c>
      <c r="F74" s="97" t="str">
        <f>IFERROR(IF(VLOOKUP($A74,'Annex 2 EHV charges'!$A:$P,9,FALSE)=0,"",VLOOKUP($A74,'Annex 2 EHV charges'!$A:$P,9,FALSE)),"")</f>
        <v/>
      </c>
      <c r="G74" s="98" t="str">
        <f>IFERROR(IF(VLOOKUP($A74,'Annex 2 EHV charges'!$A:$P,10,FALSE)=0,"",VLOOKUP($A74,'Annex 2 EHV charges'!$A:$P,10,FALSE)),"")</f>
        <v/>
      </c>
      <c r="H74" s="98" t="str">
        <f>IFERROR(IF(VLOOKUP($A74,'Annex 2 EHV charges'!$A:$P,11,FALSE)=0,"",VLOOKUP($A74,'Annex 2 EHV charges'!$A:$P,11,FALSE)),"")</f>
        <v/>
      </c>
    </row>
    <row r="75" spans="1:8" ht="12.75" customHeight="1">
      <c r="A75" s="91" t="str">
        <f t="array" ref="A75">IFERROR(INDEX('Annex 2 EHV charges'!#REF!, MATCH(0, IF(ISBLANK('Annex 2 EHV charges'!#REF!),1, COUNTIF(A$4:$A74, 'Annex 2 EHV charges'!#REF!)), 0)),"")</f>
        <v/>
      </c>
      <c r="B75" s="91" t="str">
        <f>IF($A75="","",VLOOKUP($A75,'Annex 2 EHV charges'!$A:$P,2,0))</f>
        <v/>
      </c>
      <c r="C75" s="92" t="str">
        <f>IF($A75="","",VLOOKUP($A75,'Annex 2 EHV charges'!$A:$P,3,0))</f>
        <v/>
      </c>
      <c r="D75" s="91" t="str">
        <f>IF($A75="","",VLOOKUP($A75,'Annex 2 EHV charges'!$A:$P,7,0))</f>
        <v/>
      </c>
      <c r="E75" s="96" t="str">
        <f>IFERROR(IF(VLOOKUP($A75,'Annex 2 EHV charges'!$A:$P,8,FALSE)=0,"",VLOOKUP($A75,'Annex 2 EHV charges'!$A:$P,8,FALSE)),"")</f>
        <v/>
      </c>
      <c r="F75" s="97" t="str">
        <f>IFERROR(IF(VLOOKUP($A75,'Annex 2 EHV charges'!$A:$P,9,FALSE)=0,"",VLOOKUP($A75,'Annex 2 EHV charges'!$A:$P,9,FALSE)),"")</f>
        <v/>
      </c>
      <c r="G75" s="98" t="str">
        <f>IFERROR(IF(VLOOKUP($A75,'Annex 2 EHV charges'!$A:$P,10,FALSE)=0,"",VLOOKUP($A75,'Annex 2 EHV charges'!$A:$P,10,FALSE)),"")</f>
        <v/>
      </c>
      <c r="H75" s="98" t="str">
        <f>IFERROR(IF(VLOOKUP($A75,'Annex 2 EHV charges'!$A:$P,11,FALSE)=0,"",VLOOKUP($A75,'Annex 2 EHV charges'!$A:$P,11,FALSE)),"")</f>
        <v/>
      </c>
    </row>
    <row r="76" spans="1:8" ht="12.75" customHeight="1">
      <c r="A76" s="91" t="str">
        <f t="array" ref="A76">IFERROR(INDEX('Annex 2 EHV charges'!#REF!, MATCH(0, IF(ISBLANK('Annex 2 EHV charges'!#REF!),1, COUNTIF(A$4:$A75, 'Annex 2 EHV charges'!#REF!)), 0)),"")</f>
        <v/>
      </c>
      <c r="B76" s="91" t="str">
        <f>IF($A76="","",VLOOKUP($A76,'Annex 2 EHV charges'!$A:$P,2,0))</f>
        <v/>
      </c>
      <c r="C76" s="92" t="str">
        <f>IF($A76="","",VLOOKUP($A76,'Annex 2 EHV charges'!$A:$P,3,0))</f>
        <v/>
      </c>
      <c r="D76" s="91" t="str">
        <f>IF($A76="","",VLOOKUP($A76,'Annex 2 EHV charges'!$A:$P,7,0))</f>
        <v/>
      </c>
      <c r="E76" s="96" t="str">
        <f>IFERROR(IF(VLOOKUP($A76,'Annex 2 EHV charges'!$A:$P,8,FALSE)=0,"",VLOOKUP($A76,'Annex 2 EHV charges'!$A:$P,8,FALSE)),"")</f>
        <v/>
      </c>
      <c r="F76" s="97" t="str">
        <f>IFERROR(IF(VLOOKUP($A76,'Annex 2 EHV charges'!$A:$P,9,FALSE)=0,"",VLOOKUP($A76,'Annex 2 EHV charges'!$A:$P,9,FALSE)),"")</f>
        <v/>
      </c>
      <c r="G76" s="98" t="str">
        <f>IFERROR(IF(VLOOKUP($A76,'Annex 2 EHV charges'!$A:$P,10,FALSE)=0,"",VLOOKUP($A76,'Annex 2 EHV charges'!$A:$P,10,FALSE)),"")</f>
        <v/>
      </c>
      <c r="H76" s="98" t="str">
        <f>IFERROR(IF(VLOOKUP($A76,'Annex 2 EHV charges'!$A:$P,11,FALSE)=0,"",VLOOKUP($A76,'Annex 2 EHV charges'!$A:$P,11,FALSE)),"")</f>
        <v/>
      </c>
    </row>
    <row r="77" spans="1:8" ht="12.75" customHeight="1">
      <c r="A77" s="91" t="str">
        <f t="array" ref="A77">IFERROR(INDEX('Annex 2 EHV charges'!#REF!, MATCH(0, IF(ISBLANK('Annex 2 EHV charges'!#REF!),1, COUNTIF(A$4:$A76, 'Annex 2 EHV charges'!#REF!)), 0)),"")</f>
        <v/>
      </c>
      <c r="B77" s="91" t="str">
        <f>IF($A77="","",VLOOKUP($A77,'Annex 2 EHV charges'!$A:$P,2,0))</f>
        <v/>
      </c>
      <c r="C77" s="92" t="str">
        <f>IF($A77="","",VLOOKUP($A77,'Annex 2 EHV charges'!$A:$P,3,0))</f>
        <v/>
      </c>
      <c r="D77" s="91" t="str">
        <f>IF($A77="","",VLOOKUP($A77,'Annex 2 EHV charges'!$A:$P,7,0))</f>
        <v/>
      </c>
      <c r="E77" s="96" t="str">
        <f>IFERROR(IF(VLOOKUP($A77,'Annex 2 EHV charges'!$A:$P,8,FALSE)=0,"",VLOOKUP($A77,'Annex 2 EHV charges'!$A:$P,8,FALSE)),"")</f>
        <v/>
      </c>
      <c r="F77" s="97" t="str">
        <f>IFERROR(IF(VLOOKUP($A77,'Annex 2 EHV charges'!$A:$P,9,FALSE)=0,"",VLOOKUP($A77,'Annex 2 EHV charges'!$A:$P,9,FALSE)),"")</f>
        <v/>
      </c>
      <c r="G77" s="98" t="str">
        <f>IFERROR(IF(VLOOKUP($A77,'Annex 2 EHV charges'!$A:$P,10,FALSE)=0,"",VLOOKUP($A77,'Annex 2 EHV charges'!$A:$P,10,FALSE)),"")</f>
        <v/>
      </c>
      <c r="H77" s="98" t="str">
        <f>IFERROR(IF(VLOOKUP($A77,'Annex 2 EHV charges'!$A:$P,11,FALSE)=0,"",VLOOKUP($A77,'Annex 2 EHV charges'!$A:$P,11,FALSE)),"")</f>
        <v/>
      </c>
    </row>
    <row r="78" spans="1:8" ht="12.75" customHeight="1">
      <c r="A78" s="91" t="str">
        <f t="array" ref="A78">IFERROR(INDEX('Annex 2 EHV charges'!#REF!, MATCH(0, IF(ISBLANK('Annex 2 EHV charges'!#REF!),1, COUNTIF(A$4:$A77, 'Annex 2 EHV charges'!#REF!)), 0)),"")</f>
        <v/>
      </c>
      <c r="B78" s="91" t="str">
        <f>IF($A78="","",VLOOKUP($A78,'Annex 2 EHV charges'!$A:$P,2,0))</f>
        <v/>
      </c>
      <c r="C78" s="92" t="str">
        <f>IF($A78="","",VLOOKUP($A78,'Annex 2 EHV charges'!$A:$P,3,0))</f>
        <v/>
      </c>
      <c r="D78" s="91" t="str">
        <f>IF($A78="","",VLOOKUP($A78,'Annex 2 EHV charges'!$A:$P,7,0))</f>
        <v/>
      </c>
      <c r="E78" s="96" t="str">
        <f>IFERROR(IF(VLOOKUP($A78,'Annex 2 EHV charges'!$A:$P,8,FALSE)=0,"",VLOOKUP($A78,'Annex 2 EHV charges'!$A:$P,8,FALSE)),"")</f>
        <v/>
      </c>
      <c r="F78" s="97" t="str">
        <f>IFERROR(IF(VLOOKUP($A78,'Annex 2 EHV charges'!$A:$P,9,FALSE)=0,"",VLOOKUP($A78,'Annex 2 EHV charges'!$A:$P,9,FALSE)),"")</f>
        <v/>
      </c>
      <c r="G78" s="98" t="str">
        <f>IFERROR(IF(VLOOKUP($A78,'Annex 2 EHV charges'!$A:$P,10,FALSE)=0,"",VLOOKUP($A78,'Annex 2 EHV charges'!$A:$P,10,FALSE)),"")</f>
        <v/>
      </c>
      <c r="H78" s="98" t="str">
        <f>IFERROR(IF(VLOOKUP($A78,'Annex 2 EHV charges'!$A:$P,11,FALSE)=0,"",VLOOKUP($A78,'Annex 2 EHV charges'!$A:$P,11,FALSE)),"")</f>
        <v/>
      </c>
    </row>
    <row r="79" spans="1:8" ht="12.75" customHeight="1">
      <c r="A79" s="91" t="str">
        <f t="array" ref="A79">IFERROR(INDEX('Annex 2 EHV charges'!#REF!, MATCH(0, IF(ISBLANK('Annex 2 EHV charges'!#REF!),1, COUNTIF(A$4:$A78, 'Annex 2 EHV charges'!#REF!)), 0)),"")</f>
        <v/>
      </c>
      <c r="B79" s="91" t="str">
        <f>IF($A79="","",VLOOKUP($A79,'Annex 2 EHV charges'!$A:$P,2,0))</f>
        <v/>
      </c>
      <c r="C79" s="92" t="str">
        <f>IF($A79="","",VLOOKUP($A79,'Annex 2 EHV charges'!$A:$P,3,0))</f>
        <v/>
      </c>
      <c r="D79" s="91" t="str">
        <f>IF($A79="","",VLOOKUP($A79,'Annex 2 EHV charges'!$A:$P,7,0))</f>
        <v/>
      </c>
      <c r="E79" s="96" t="str">
        <f>IFERROR(IF(VLOOKUP($A79,'Annex 2 EHV charges'!$A:$P,8,FALSE)=0,"",VLOOKUP($A79,'Annex 2 EHV charges'!$A:$P,8,FALSE)),"")</f>
        <v/>
      </c>
      <c r="F79" s="97" t="str">
        <f>IFERROR(IF(VLOOKUP($A79,'Annex 2 EHV charges'!$A:$P,9,FALSE)=0,"",VLOOKUP($A79,'Annex 2 EHV charges'!$A:$P,9,FALSE)),"")</f>
        <v/>
      </c>
      <c r="G79" s="98" t="str">
        <f>IFERROR(IF(VLOOKUP($A79,'Annex 2 EHV charges'!$A:$P,10,FALSE)=0,"",VLOOKUP($A79,'Annex 2 EHV charges'!$A:$P,10,FALSE)),"")</f>
        <v/>
      </c>
      <c r="H79" s="98" t="str">
        <f>IFERROR(IF(VLOOKUP($A79,'Annex 2 EHV charges'!$A:$P,11,FALSE)=0,"",VLOOKUP($A79,'Annex 2 EHV charges'!$A:$P,11,FALSE)),"")</f>
        <v/>
      </c>
    </row>
    <row r="80" spans="1:8" ht="12.75" customHeight="1">
      <c r="A80" s="91" t="str">
        <f t="array" ref="A80">IFERROR(INDEX('Annex 2 EHV charges'!#REF!, MATCH(0, IF(ISBLANK('Annex 2 EHV charges'!#REF!),1, COUNTIF(A$4:$A79, 'Annex 2 EHV charges'!#REF!)), 0)),"")</f>
        <v/>
      </c>
      <c r="B80" s="91" t="str">
        <f>IF($A80="","",VLOOKUP($A80,'Annex 2 EHV charges'!$A:$P,2,0))</f>
        <v/>
      </c>
      <c r="C80" s="92" t="str">
        <f>IF($A80="","",VLOOKUP($A80,'Annex 2 EHV charges'!$A:$P,3,0))</f>
        <v/>
      </c>
      <c r="D80" s="91" t="str">
        <f>IF($A80="","",VLOOKUP($A80,'Annex 2 EHV charges'!$A:$P,7,0))</f>
        <v/>
      </c>
      <c r="E80" s="96" t="str">
        <f>IFERROR(IF(VLOOKUP($A80,'Annex 2 EHV charges'!$A:$P,8,FALSE)=0,"",VLOOKUP($A80,'Annex 2 EHV charges'!$A:$P,8,FALSE)),"")</f>
        <v/>
      </c>
      <c r="F80" s="97" t="str">
        <f>IFERROR(IF(VLOOKUP($A80,'Annex 2 EHV charges'!$A:$P,9,FALSE)=0,"",VLOOKUP($A80,'Annex 2 EHV charges'!$A:$P,9,FALSE)),"")</f>
        <v/>
      </c>
      <c r="G80" s="98" t="str">
        <f>IFERROR(IF(VLOOKUP($A80,'Annex 2 EHV charges'!$A:$P,10,FALSE)=0,"",VLOOKUP($A80,'Annex 2 EHV charges'!$A:$P,10,FALSE)),"")</f>
        <v/>
      </c>
      <c r="H80" s="98" t="str">
        <f>IFERROR(IF(VLOOKUP($A80,'Annex 2 EHV charges'!$A:$P,11,FALSE)=0,"",VLOOKUP($A80,'Annex 2 EHV charges'!$A:$P,11,FALSE)),"")</f>
        <v/>
      </c>
    </row>
    <row r="81" spans="1:8" ht="12.75" customHeight="1">
      <c r="A81" s="91" t="str">
        <f t="array" ref="A81">IFERROR(INDEX('Annex 2 EHV charges'!#REF!, MATCH(0, IF(ISBLANK('Annex 2 EHV charges'!#REF!),1, COUNTIF(A$4:$A80, 'Annex 2 EHV charges'!#REF!)), 0)),"")</f>
        <v/>
      </c>
      <c r="B81" s="91" t="str">
        <f>IF($A81="","",VLOOKUP($A81,'Annex 2 EHV charges'!$A:$P,2,0))</f>
        <v/>
      </c>
      <c r="C81" s="92" t="str">
        <f>IF($A81="","",VLOOKUP($A81,'Annex 2 EHV charges'!$A:$P,3,0))</f>
        <v/>
      </c>
      <c r="D81" s="91" t="str">
        <f>IF($A81="","",VLOOKUP($A81,'Annex 2 EHV charges'!$A:$P,7,0))</f>
        <v/>
      </c>
      <c r="E81" s="96" t="str">
        <f>IFERROR(IF(VLOOKUP($A81,'Annex 2 EHV charges'!$A:$P,8,FALSE)=0,"",VLOOKUP($A81,'Annex 2 EHV charges'!$A:$P,8,FALSE)),"")</f>
        <v/>
      </c>
      <c r="F81" s="97" t="str">
        <f>IFERROR(IF(VLOOKUP($A81,'Annex 2 EHV charges'!$A:$P,9,FALSE)=0,"",VLOOKUP($A81,'Annex 2 EHV charges'!$A:$P,9,FALSE)),"")</f>
        <v/>
      </c>
      <c r="G81" s="98" t="str">
        <f>IFERROR(IF(VLOOKUP($A81,'Annex 2 EHV charges'!$A:$P,10,FALSE)=0,"",VLOOKUP($A81,'Annex 2 EHV charges'!$A:$P,10,FALSE)),"")</f>
        <v/>
      </c>
      <c r="H81" s="98" t="str">
        <f>IFERROR(IF(VLOOKUP($A81,'Annex 2 EHV charges'!$A:$P,11,FALSE)=0,"",VLOOKUP($A81,'Annex 2 EHV charges'!$A:$P,11,FALSE)),"")</f>
        <v/>
      </c>
    </row>
    <row r="82" spans="1:8" ht="12.75" customHeight="1">
      <c r="A82" s="91" t="str">
        <f t="array" ref="A82">IFERROR(INDEX('Annex 2 EHV charges'!#REF!, MATCH(0, IF(ISBLANK('Annex 2 EHV charges'!#REF!),1, COUNTIF(A$4:$A81, 'Annex 2 EHV charges'!#REF!)), 0)),"")</f>
        <v/>
      </c>
      <c r="B82" s="91" t="str">
        <f>IF($A82="","",VLOOKUP($A82,'Annex 2 EHV charges'!$A:$P,2,0))</f>
        <v/>
      </c>
      <c r="C82" s="92" t="str">
        <f>IF($A82="","",VLOOKUP($A82,'Annex 2 EHV charges'!$A:$P,3,0))</f>
        <v/>
      </c>
      <c r="D82" s="91" t="str">
        <f>IF($A82="","",VLOOKUP($A82,'Annex 2 EHV charges'!$A:$P,7,0))</f>
        <v/>
      </c>
      <c r="E82" s="96" t="str">
        <f>IFERROR(IF(VLOOKUP($A82,'Annex 2 EHV charges'!$A:$P,8,FALSE)=0,"",VLOOKUP($A82,'Annex 2 EHV charges'!$A:$P,8,FALSE)),"")</f>
        <v/>
      </c>
      <c r="F82" s="97" t="str">
        <f>IFERROR(IF(VLOOKUP($A82,'Annex 2 EHV charges'!$A:$P,9,FALSE)=0,"",VLOOKUP($A82,'Annex 2 EHV charges'!$A:$P,9,FALSE)),"")</f>
        <v/>
      </c>
      <c r="G82" s="98" t="str">
        <f>IFERROR(IF(VLOOKUP($A82,'Annex 2 EHV charges'!$A:$P,10,FALSE)=0,"",VLOOKUP($A82,'Annex 2 EHV charges'!$A:$P,10,FALSE)),"")</f>
        <v/>
      </c>
      <c r="H82" s="98" t="str">
        <f>IFERROR(IF(VLOOKUP($A82,'Annex 2 EHV charges'!$A:$P,11,FALSE)=0,"",VLOOKUP($A82,'Annex 2 EHV charges'!$A:$P,11,FALSE)),"")</f>
        <v/>
      </c>
    </row>
    <row r="83" spans="1:8" ht="12.75" customHeight="1">
      <c r="A83" s="91" t="str">
        <f t="array" ref="A83">IFERROR(INDEX('Annex 2 EHV charges'!#REF!, MATCH(0, IF(ISBLANK('Annex 2 EHV charges'!#REF!),1, COUNTIF(A$4:$A82, 'Annex 2 EHV charges'!#REF!)), 0)),"")</f>
        <v/>
      </c>
      <c r="B83" s="91" t="str">
        <f>IF($A83="","",VLOOKUP($A83,'Annex 2 EHV charges'!$A:$P,2,0))</f>
        <v/>
      </c>
      <c r="C83" s="92" t="str">
        <f>IF($A83="","",VLOOKUP($A83,'Annex 2 EHV charges'!$A:$P,3,0))</f>
        <v/>
      </c>
      <c r="D83" s="91" t="str">
        <f>IF($A83="","",VLOOKUP($A83,'Annex 2 EHV charges'!$A:$P,7,0))</f>
        <v/>
      </c>
      <c r="E83" s="96" t="str">
        <f>IFERROR(IF(VLOOKUP($A83,'Annex 2 EHV charges'!$A:$P,8,FALSE)=0,"",VLOOKUP($A83,'Annex 2 EHV charges'!$A:$P,8,FALSE)),"")</f>
        <v/>
      </c>
      <c r="F83" s="97" t="str">
        <f>IFERROR(IF(VLOOKUP($A83,'Annex 2 EHV charges'!$A:$P,9,FALSE)=0,"",VLOOKUP($A83,'Annex 2 EHV charges'!$A:$P,9,FALSE)),"")</f>
        <v/>
      </c>
      <c r="G83" s="98" t="str">
        <f>IFERROR(IF(VLOOKUP($A83,'Annex 2 EHV charges'!$A:$P,10,FALSE)=0,"",VLOOKUP($A83,'Annex 2 EHV charges'!$A:$P,10,FALSE)),"")</f>
        <v/>
      </c>
      <c r="H83" s="98" t="str">
        <f>IFERROR(IF(VLOOKUP($A83,'Annex 2 EHV charges'!$A:$P,11,FALSE)=0,"",VLOOKUP($A83,'Annex 2 EHV charges'!$A:$P,11,FALSE)),"")</f>
        <v/>
      </c>
    </row>
    <row r="84" spans="1:8" ht="12.75" customHeight="1">
      <c r="A84" s="91" t="str">
        <f t="array" ref="A84">IFERROR(INDEX('Annex 2 EHV charges'!#REF!, MATCH(0, IF(ISBLANK('Annex 2 EHV charges'!#REF!),1, COUNTIF(A$4:$A83, 'Annex 2 EHV charges'!#REF!)), 0)),"")</f>
        <v/>
      </c>
      <c r="B84" s="91" t="str">
        <f>IF($A84="","",VLOOKUP($A84,'Annex 2 EHV charges'!$A:$P,2,0))</f>
        <v/>
      </c>
      <c r="C84" s="92" t="str">
        <f>IF($A84="","",VLOOKUP($A84,'Annex 2 EHV charges'!$A:$P,3,0))</f>
        <v/>
      </c>
      <c r="D84" s="91" t="str">
        <f>IF($A84="","",VLOOKUP($A84,'Annex 2 EHV charges'!$A:$P,7,0))</f>
        <v/>
      </c>
      <c r="E84" s="96" t="str">
        <f>IFERROR(IF(VLOOKUP($A84,'Annex 2 EHV charges'!$A:$P,8,FALSE)=0,"",VLOOKUP($A84,'Annex 2 EHV charges'!$A:$P,8,FALSE)),"")</f>
        <v/>
      </c>
      <c r="F84" s="97" t="str">
        <f>IFERROR(IF(VLOOKUP($A84,'Annex 2 EHV charges'!$A:$P,9,FALSE)=0,"",VLOOKUP($A84,'Annex 2 EHV charges'!$A:$P,9,FALSE)),"")</f>
        <v/>
      </c>
      <c r="G84" s="98" t="str">
        <f>IFERROR(IF(VLOOKUP($A84,'Annex 2 EHV charges'!$A:$P,10,FALSE)=0,"",VLOOKUP($A84,'Annex 2 EHV charges'!$A:$P,10,FALSE)),"")</f>
        <v/>
      </c>
      <c r="H84" s="98" t="str">
        <f>IFERROR(IF(VLOOKUP($A84,'Annex 2 EHV charges'!$A:$P,11,FALSE)=0,"",VLOOKUP($A84,'Annex 2 EHV charges'!$A:$P,11,FALSE)),"")</f>
        <v/>
      </c>
    </row>
    <row r="85" spans="1:8" ht="12.75" customHeight="1">
      <c r="A85" s="91" t="str">
        <f t="array" ref="A85">IFERROR(INDEX('Annex 2 EHV charges'!#REF!, MATCH(0, IF(ISBLANK('Annex 2 EHV charges'!#REF!),1, COUNTIF(A$4:$A84, 'Annex 2 EHV charges'!#REF!)), 0)),"")</f>
        <v/>
      </c>
      <c r="B85" s="91" t="str">
        <f>IF($A85="","",VLOOKUP($A85,'Annex 2 EHV charges'!$A:$P,2,0))</f>
        <v/>
      </c>
      <c r="C85" s="92" t="str">
        <f>IF($A85="","",VLOOKUP($A85,'Annex 2 EHV charges'!$A:$P,3,0))</f>
        <v/>
      </c>
      <c r="D85" s="91" t="str">
        <f>IF($A85="","",VLOOKUP($A85,'Annex 2 EHV charges'!$A:$P,7,0))</f>
        <v/>
      </c>
      <c r="E85" s="96" t="str">
        <f>IFERROR(IF(VLOOKUP($A85,'Annex 2 EHV charges'!$A:$P,8,FALSE)=0,"",VLOOKUP($A85,'Annex 2 EHV charges'!$A:$P,8,FALSE)),"")</f>
        <v/>
      </c>
      <c r="F85" s="97" t="str">
        <f>IFERROR(IF(VLOOKUP($A85,'Annex 2 EHV charges'!$A:$P,9,FALSE)=0,"",VLOOKUP($A85,'Annex 2 EHV charges'!$A:$P,9,FALSE)),"")</f>
        <v/>
      </c>
      <c r="G85" s="98" t="str">
        <f>IFERROR(IF(VLOOKUP($A85,'Annex 2 EHV charges'!$A:$P,10,FALSE)=0,"",VLOOKUP($A85,'Annex 2 EHV charges'!$A:$P,10,FALSE)),"")</f>
        <v/>
      </c>
      <c r="H85" s="98" t="str">
        <f>IFERROR(IF(VLOOKUP($A85,'Annex 2 EHV charges'!$A:$P,11,FALSE)=0,"",VLOOKUP($A85,'Annex 2 EHV charges'!$A:$P,11,FALSE)),"")</f>
        <v/>
      </c>
    </row>
    <row r="86" spans="1:8" ht="12.75" customHeight="1">
      <c r="A86" s="91" t="str">
        <f t="array" ref="A86">IFERROR(INDEX('Annex 2 EHV charges'!#REF!, MATCH(0, IF(ISBLANK('Annex 2 EHV charges'!#REF!),1, COUNTIF(A$4:$A85, 'Annex 2 EHV charges'!#REF!)), 0)),"")</f>
        <v/>
      </c>
      <c r="B86" s="91" t="str">
        <f>IF($A86="","",VLOOKUP($A86,'Annex 2 EHV charges'!$A:$P,2,0))</f>
        <v/>
      </c>
      <c r="C86" s="92" t="str">
        <f>IF($A86="","",VLOOKUP($A86,'Annex 2 EHV charges'!$A:$P,3,0))</f>
        <v/>
      </c>
      <c r="D86" s="91" t="str">
        <f>IF($A86="","",VLOOKUP($A86,'Annex 2 EHV charges'!$A:$P,7,0))</f>
        <v/>
      </c>
      <c r="E86" s="96" t="str">
        <f>IFERROR(IF(VLOOKUP($A86,'Annex 2 EHV charges'!$A:$P,8,FALSE)=0,"",VLOOKUP($A86,'Annex 2 EHV charges'!$A:$P,8,FALSE)),"")</f>
        <v/>
      </c>
      <c r="F86" s="97" t="str">
        <f>IFERROR(IF(VLOOKUP($A86,'Annex 2 EHV charges'!$A:$P,9,FALSE)=0,"",VLOOKUP($A86,'Annex 2 EHV charges'!$A:$P,9,FALSE)),"")</f>
        <v/>
      </c>
      <c r="G86" s="98" t="str">
        <f>IFERROR(IF(VLOOKUP($A86,'Annex 2 EHV charges'!$A:$P,10,FALSE)=0,"",VLOOKUP($A86,'Annex 2 EHV charges'!$A:$P,10,FALSE)),"")</f>
        <v/>
      </c>
      <c r="H86" s="98" t="str">
        <f>IFERROR(IF(VLOOKUP($A86,'Annex 2 EHV charges'!$A:$P,11,FALSE)=0,"",VLOOKUP($A86,'Annex 2 EHV charges'!$A:$P,11,FALSE)),"")</f>
        <v/>
      </c>
    </row>
    <row r="87" spans="1:8" ht="12.75" customHeight="1">
      <c r="A87" s="91" t="str">
        <f t="array" ref="A87">IFERROR(INDEX('Annex 2 EHV charges'!#REF!, MATCH(0, IF(ISBLANK('Annex 2 EHV charges'!#REF!),1, COUNTIF(A$4:$A86, 'Annex 2 EHV charges'!#REF!)), 0)),"")</f>
        <v/>
      </c>
      <c r="B87" s="91" t="str">
        <f>IF($A87="","",VLOOKUP($A87,'Annex 2 EHV charges'!$A:$P,2,0))</f>
        <v/>
      </c>
      <c r="C87" s="92" t="str">
        <f>IF($A87="","",VLOOKUP($A87,'Annex 2 EHV charges'!$A:$P,3,0))</f>
        <v/>
      </c>
      <c r="D87" s="91" t="str">
        <f>IF($A87="","",VLOOKUP($A87,'Annex 2 EHV charges'!$A:$P,7,0))</f>
        <v/>
      </c>
      <c r="E87" s="96" t="str">
        <f>IFERROR(IF(VLOOKUP($A87,'Annex 2 EHV charges'!$A:$P,8,FALSE)=0,"",VLOOKUP($A87,'Annex 2 EHV charges'!$A:$P,8,FALSE)),"")</f>
        <v/>
      </c>
      <c r="F87" s="97" t="str">
        <f>IFERROR(IF(VLOOKUP($A87,'Annex 2 EHV charges'!$A:$P,9,FALSE)=0,"",VLOOKUP($A87,'Annex 2 EHV charges'!$A:$P,9,FALSE)),"")</f>
        <v/>
      </c>
      <c r="G87" s="98" t="str">
        <f>IFERROR(IF(VLOOKUP($A87,'Annex 2 EHV charges'!$A:$P,10,FALSE)=0,"",VLOOKUP($A87,'Annex 2 EHV charges'!$A:$P,10,FALSE)),"")</f>
        <v/>
      </c>
      <c r="H87" s="98" t="str">
        <f>IFERROR(IF(VLOOKUP($A87,'Annex 2 EHV charges'!$A:$P,11,FALSE)=0,"",VLOOKUP($A87,'Annex 2 EHV charges'!$A:$P,11,FALSE)),"")</f>
        <v/>
      </c>
    </row>
    <row r="88" spans="1:8" ht="12.75" customHeight="1">
      <c r="A88" s="91" t="str">
        <f t="array" ref="A88">IFERROR(INDEX('Annex 2 EHV charges'!#REF!, MATCH(0, IF(ISBLANK('Annex 2 EHV charges'!#REF!),1, COUNTIF(A$4:$A87, 'Annex 2 EHV charges'!#REF!)), 0)),"")</f>
        <v/>
      </c>
      <c r="B88" s="91" t="str">
        <f>IF($A88="","",VLOOKUP($A88,'Annex 2 EHV charges'!$A:$P,2,0))</f>
        <v/>
      </c>
      <c r="C88" s="92" t="str">
        <f>IF($A88="","",VLOOKUP($A88,'Annex 2 EHV charges'!$A:$P,3,0))</f>
        <v/>
      </c>
      <c r="D88" s="91" t="str">
        <f>IF($A88="","",VLOOKUP($A88,'Annex 2 EHV charges'!$A:$P,7,0))</f>
        <v/>
      </c>
      <c r="E88" s="96" t="str">
        <f>IFERROR(IF(VLOOKUP($A88,'Annex 2 EHV charges'!$A:$P,8,FALSE)=0,"",VLOOKUP($A88,'Annex 2 EHV charges'!$A:$P,8,FALSE)),"")</f>
        <v/>
      </c>
      <c r="F88" s="97" t="str">
        <f>IFERROR(IF(VLOOKUP($A88,'Annex 2 EHV charges'!$A:$P,9,FALSE)=0,"",VLOOKUP($A88,'Annex 2 EHV charges'!$A:$P,9,FALSE)),"")</f>
        <v/>
      </c>
      <c r="G88" s="98" t="str">
        <f>IFERROR(IF(VLOOKUP($A88,'Annex 2 EHV charges'!$A:$P,10,FALSE)=0,"",VLOOKUP($A88,'Annex 2 EHV charges'!$A:$P,10,FALSE)),"")</f>
        <v/>
      </c>
      <c r="H88" s="98" t="str">
        <f>IFERROR(IF(VLOOKUP($A88,'Annex 2 EHV charges'!$A:$P,11,FALSE)=0,"",VLOOKUP($A88,'Annex 2 EHV charges'!$A:$P,11,FALSE)),"")</f>
        <v/>
      </c>
    </row>
    <row r="89" spans="1:8" ht="12.75" customHeight="1">
      <c r="A89" s="91" t="str">
        <f t="array" ref="A89">IFERROR(INDEX('Annex 2 EHV charges'!#REF!, MATCH(0, IF(ISBLANK('Annex 2 EHV charges'!#REF!),1, COUNTIF(A$4:$A88, 'Annex 2 EHV charges'!#REF!)), 0)),"")</f>
        <v/>
      </c>
      <c r="B89" s="91" t="str">
        <f>IF($A89="","",VLOOKUP($A89,'Annex 2 EHV charges'!$A:$P,2,0))</f>
        <v/>
      </c>
      <c r="C89" s="92" t="str">
        <f>IF($A89="","",VLOOKUP($A89,'Annex 2 EHV charges'!$A:$P,3,0))</f>
        <v/>
      </c>
      <c r="D89" s="91" t="str">
        <f>IF($A89="","",VLOOKUP($A89,'Annex 2 EHV charges'!$A:$P,7,0))</f>
        <v/>
      </c>
      <c r="E89" s="96" t="str">
        <f>IFERROR(IF(VLOOKUP($A89,'Annex 2 EHV charges'!$A:$P,8,FALSE)=0,"",VLOOKUP($A89,'Annex 2 EHV charges'!$A:$P,8,FALSE)),"")</f>
        <v/>
      </c>
      <c r="F89" s="97" t="str">
        <f>IFERROR(IF(VLOOKUP($A89,'Annex 2 EHV charges'!$A:$P,9,FALSE)=0,"",VLOOKUP($A89,'Annex 2 EHV charges'!$A:$P,9,FALSE)),"")</f>
        <v/>
      </c>
      <c r="G89" s="98" t="str">
        <f>IFERROR(IF(VLOOKUP($A89,'Annex 2 EHV charges'!$A:$P,10,FALSE)=0,"",VLOOKUP($A89,'Annex 2 EHV charges'!$A:$P,10,FALSE)),"")</f>
        <v/>
      </c>
      <c r="H89" s="98" t="str">
        <f>IFERROR(IF(VLOOKUP($A89,'Annex 2 EHV charges'!$A:$P,11,FALSE)=0,"",VLOOKUP($A89,'Annex 2 EHV charges'!$A:$P,11,FALSE)),"")</f>
        <v/>
      </c>
    </row>
    <row r="90" spans="1:8" ht="12.75" customHeight="1">
      <c r="A90" s="91" t="str">
        <f t="array" ref="A90">IFERROR(INDEX('Annex 2 EHV charges'!#REF!, MATCH(0, IF(ISBLANK('Annex 2 EHV charges'!#REF!),1, COUNTIF(A$4:$A89, 'Annex 2 EHV charges'!#REF!)), 0)),"")</f>
        <v/>
      </c>
      <c r="B90" s="91" t="str">
        <f>IF($A90="","",VLOOKUP($A90,'Annex 2 EHV charges'!$A:$P,2,0))</f>
        <v/>
      </c>
      <c r="C90" s="92" t="str">
        <f>IF($A90="","",VLOOKUP($A90,'Annex 2 EHV charges'!$A:$P,3,0))</f>
        <v/>
      </c>
      <c r="D90" s="91" t="str">
        <f>IF($A90="","",VLOOKUP($A90,'Annex 2 EHV charges'!$A:$P,7,0))</f>
        <v/>
      </c>
      <c r="E90" s="96" t="str">
        <f>IFERROR(IF(VLOOKUP($A90,'Annex 2 EHV charges'!$A:$P,8,FALSE)=0,"",VLOOKUP($A90,'Annex 2 EHV charges'!$A:$P,8,FALSE)),"")</f>
        <v/>
      </c>
      <c r="F90" s="97" t="str">
        <f>IFERROR(IF(VLOOKUP($A90,'Annex 2 EHV charges'!$A:$P,9,FALSE)=0,"",VLOOKUP($A90,'Annex 2 EHV charges'!$A:$P,9,FALSE)),"")</f>
        <v/>
      </c>
      <c r="G90" s="98" t="str">
        <f>IFERROR(IF(VLOOKUP($A90,'Annex 2 EHV charges'!$A:$P,10,FALSE)=0,"",VLOOKUP($A90,'Annex 2 EHV charges'!$A:$P,10,FALSE)),"")</f>
        <v/>
      </c>
      <c r="H90" s="98" t="str">
        <f>IFERROR(IF(VLOOKUP($A90,'Annex 2 EHV charges'!$A:$P,11,FALSE)=0,"",VLOOKUP($A90,'Annex 2 EHV charges'!$A:$P,11,FALSE)),"")</f>
        <v/>
      </c>
    </row>
    <row r="91" spans="1:8" ht="12.75" customHeight="1">
      <c r="A91" s="91" t="str">
        <f t="array" ref="A91">IFERROR(INDEX('Annex 2 EHV charges'!#REF!, MATCH(0, IF(ISBLANK('Annex 2 EHV charges'!#REF!),1, COUNTIF(A$4:$A90, 'Annex 2 EHV charges'!#REF!)), 0)),"")</f>
        <v/>
      </c>
      <c r="B91" s="91" t="str">
        <f>IF($A91="","",VLOOKUP($A91,'Annex 2 EHV charges'!$A:$P,2,0))</f>
        <v/>
      </c>
      <c r="C91" s="92" t="str">
        <f>IF($A91="","",VLOOKUP($A91,'Annex 2 EHV charges'!$A:$P,3,0))</f>
        <v/>
      </c>
      <c r="D91" s="91" t="str">
        <f>IF($A91="","",VLOOKUP($A91,'Annex 2 EHV charges'!$A:$P,7,0))</f>
        <v/>
      </c>
      <c r="E91" s="96" t="str">
        <f>IFERROR(IF(VLOOKUP($A91,'Annex 2 EHV charges'!$A:$P,8,FALSE)=0,"",VLOOKUP($A91,'Annex 2 EHV charges'!$A:$P,8,FALSE)),"")</f>
        <v/>
      </c>
      <c r="F91" s="97" t="str">
        <f>IFERROR(IF(VLOOKUP($A91,'Annex 2 EHV charges'!$A:$P,9,FALSE)=0,"",VLOOKUP($A91,'Annex 2 EHV charges'!$A:$P,9,FALSE)),"")</f>
        <v/>
      </c>
      <c r="G91" s="98" t="str">
        <f>IFERROR(IF(VLOOKUP($A91,'Annex 2 EHV charges'!$A:$P,10,FALSE)=0,"",VLOOKUP($A91,'Annex 2 EHV charges'!$A:$P,10,FALSE)),"")</f>
        <v/>
      </c>
      <c r="H91" s="98" t="str">
        <f>IFERROR(IF(VLOOKUP($A91,'Annex 2 EHV charges'!$A:$P,11,FALSE)=0,"",VLOOKUP($A91,'Annex 2 EHV charges'!$A:$P,11,FALSE)),"")</f>
        <v/>
      </c>
    </row>
    <row r="92" spans="1:8" ht="12.75" customHeight="1">
      <c r="A92" s="91" t="str">
        <f t="array" ref="A92">IFERROR(INDEX('Annex 2 EHV charges'!#REF!, MATCH(0, IF(ISBLANK('Annex 2 EHV charges'!#REF!),1, COUNTIF(A$4:$A91, 'Annex 2 EHV charges'!#REF!)), 0)),"")</f>
        <v/>
      </c>
      <c r="B92" s="91" t="str">
        <f>IF($A92="","",VLOOKUP($A92,'Annex 2 EHV charges'!$A:$P,2,0))</f>
        <v/>
      </c>
      <c r="C92" s="92" t="str">
        <f>IF($A92="","",VLOOKUP($A92,'Annex 2 EHV charges'!$A:$P,3,0))</f>
        <v/>
      </c>
      <c r="D92" s="91" t="str">
        <f>IF($A92="","",VLOOKUP($A92,'Annex 2 EHV charges'!$A:$P,7,0))</f>
        <v/>
      </c>
      <c r="E92" s="96" t="str">
        <f>IFERROR(IF(VLOOKUP($A92,'Annex 2 EHV charges'!$A:$P,8,FALSE)=0,"",VLOOKUP($A92,'Annex 2 EHV charges'!$A:$P,8,FALSE)),"")</f>
        <v/>
      </c>
      <c r="F92" s="97" t="str">
        <f>IFERROR(IF(VLOOKUP($A92,'Annex 2 EHV charges'!$A:$P,9,FALSE)=0,"",VLOOKUP($A92,'Annex 2 EHV charges'!$A:$P,9,FALSE)),"")</f>
        <v/>
      </c>
      <c r="G92" s="98" t="str">
        <f>IFERROR(IF(VLOOKUP($A92,'Annex 2 EHV charges'!$A:$P,10,FALSE)=0,"",VLOOKUP($A92,'Annex 2 EHV charges'!$A:$P,10,FALSE)),"")</f>
        <v/>
      </c>
      <c r="H92" s="98" t="str">
        <f>IFERROR(IF(VLOOKUP($A92,'Annex 2 EHV charges'!$A:$P,11,FALSE)=0,"",VLOOKUP($A92,'Annex 2 EHV charges'!$A:$P,11,FALSE)),"")</f>
        <v/>
      </c>
    </row>
    <row r="93" spans="1:8" ht="12.75" customHeight="1">
      <c r="A93" s="91" t="str">
        <f t="array" ref="A93">IFERROR(INDEX('Annex 2 EHV charges'!#REF!, MATCH(0, IF(ISBLANK('Annex 2 EHV charges'!#REF!),1, COUNTIF(A$4:$A92, 'Annex 2 EHV charges'!#REF!)), 0)),"")</f>
        <v/>
      </c>
      <c r="B93" s="91" t="str">
        <f>IF($A93="","",VLOOKUP($A93,'Annex 2 EHV charges'!$A:$P,2,0))</f>
        <v/>
      </c>
      <c r="C93" s="92" t="str">
        <f>IF($A93="","",VLOOKUP($A93,'Annex 2 EHV charges'!$A:$P,3,0))</f>
        <v/>
      </c>
      <c r="D93" s="91" t="str">
        <f>IF($A93="","",VLOOKUP($A93,'Annex 2 EHV charges'!$A:$P,7,0))</f>
        <v/>
      </c>
      <c r="E93" s="96" t="str">
        <f>IFERROR(IF(VLOOKUP($A93,'Annex 2 EHV charges'!$A:$P,8,FALSE)=0,"",VLOOKUP($A93,'Annex 2 EHV charges'!$A:$P,8,FALSE)),"")</f>
        <v/>
      </c>
      <c r="F93" s="97" t="str">
        <f>IFERROR(IF(VLOOKUP($A93,'Annex 2 EHV charges'!$A:$P,9,FALSE)=0,"",VLOOKUP($A93,'Annex 2 EHV charges'!$A:$P,9,FALSE)),"")</f>
        <v/>
      </c>
      <c r="G93" s="98" t="str">
        <f>IFERROR(IF(VLOOKUP($A93,'Annex 2 EHV charges'!$A:$P,10,FALSE)=0,"",VLOOKUP($A93,'Annex 2 EHV charges'!$A:$P,10,FALSE)),"")</f>
        <v/>
      </c>
      <c r="H93" s="98" t="str">
        <f>IFERROR(IF(VLOOKUP($A93,'Annex 2 EHV charges'!$A:$P,11,FALSE)=0,"",VLOOKUP($A93,'Annex 2 EHV charges'!$A:$P,11,FALSE)),"")</f>
        <v/>
      </c>
    </row>
    <row r="94" spans="1:8" ht="12.75" customHeight="1">
      <c r="A94" s="91" t="str">
        <f t="array" ref="A94">IFERROR(INDEX('Annex 2 EHV charges'!#REF!, MATCH(0, IF(ISBLANK('Annex 2 EHV charges'!#REF!),1, COUNTIF(A$4:$A93, 'Annex 2 EHV charges'!#REF!)), 0)),"")</f>
        <v/>
      </c>
      <c r="B94" s="91" t="str">
        <f>IF($A94="","",VLOOKUP($A94,'Annex 2 EHV charges'!$A:$P,2,0))</f>
        <v/>
      </c>
      <c r="C94" s="92" t="str">
        <f>IF($A94="","",VLOOKUP($A94,'Annex 2 EHV charges'!$A:$P,3,0))</f>
        <v/>
      </c>
      <c r="D94" s="91" t="str">
        <f>IF($A94="","",VLOOKUP($A94,'Annex 2 EHV charges'!$A:$P,7,0))</f>
        <v/>
      </c>
      <c r="E94" s="96" t="str">
        <f>IFERROR(IF(VLOOKUP($A94,'Annex 2 EHV charges'!$A:$P,8,FALSE)=0,"",VLOOKUP($A94,'Annex 2 EHV charges'!$A:$P,8,FALSE)),"")</f>
        <v/>
      </c>
      <c r="F94" s="97" t="str">
        <f>IFERROR(IF(VLOOKUP($A94,'Annex 2 EHV charges'!$A:$P,9,FALSE)=0,"",VLOOKUP($A94,'Annex 2 EHV charges'!$A:$P,9,FALSE)),"")</f>
        <v/>
      </c>
      <c r="G94" s="98" t="str">
        <f>IFERROR(IF(VLOOKUP($A94,'Annex 2 EHV charges'!$A:$P,10,FALSE)=0,"",VLOOKUP($A94,'Annex 2 EHV charges'!$A:$P,10,FALSE)),"")</f>
        <v/>
      </c>
      <c r="H94" s="98" t="str">
        <f>IFERROR(IF(VLOOKUP($A94,'Annex 2 EHV charges'!$A:$P,11,FALSE)=0,"",VLOOKUP($A94,'Annex 2 EHV charges'!$A:$P,11,FALSE)),"")</f>
        <v/>
      </c>
    </row>
    <row r="95" spans="1:8" ht="12.75" customHeight="1">
      <c r="A95" s="91" t="str">
        <f t="array" ref="A95">IFERROR(INDEX('Annex 2 EHV charges'!#REF!, MATCH(0, IF(ISBLANK('Annex 2 EHV charges'!#REF!),1, COUNTIF(A$4:$A94, 'Annex 2 EHV charges'!#REF!)), 0)),"")</f>
        <v/>
      </c>
      <c r="B95" s="91" t="str">
        <f>IF($A95="","",VLOOKUP($A95,'Annex 2 EHV charges'!$A:$P,2,0))</f>
        <v/>
      </c>
      <c r="C95" s="92" t="str">
        <f>IF($A95="","",VLOOKUP($A95,'Annex 2 EHV charges'!$A:$P,3,0))</f>
        <v/>
      </c>
      <c r="D95" s="91" t="str">
        <f>IF($A95="","",VLOOKUP($A95,'Annex 2 EHV charges'!$A:$P,7,0))</f>
        <v/>
      </c>
      <c r="E95" s="96" t="str">
        <f>IFERROR(IF(VLOOKUP($A95,'Annex 2 EHV charges'!$A:$P,8,FALSE)=0,"",VLOOKUP($A95,'Annex 2 EHV charges'!$A:$P,8,FALSE)),"")</f>
        <v/>
      </c>
      <c r="F95" s="97" t="str">
        <f>IFERROR(IF(VLOOKUP($A95,'Annex 2 EHV charges'!$A:$P,9,FALSE)=0,"",VLOOKUP($A95,'Annex 2 EHV charges'!$A:$P,9,FALSE)),"")</f>
        <v/>
      </c>
      <c r="G95" s="98" t="str">
        <f>IFERROR(IF(VLOOKUP($A95,'Annex 2 EHV charges'!$A:$P,10,FALSE)=0,"",VLOOKUP($A95,'Annex 2 EHV charges'!$A:$P,10,FALSE)),"")</f>
        <v/>
      </c>
      <c r="H95" s="98" t="str">
        <f>IFERROR(IF(VLOOKUP($A95,'Annex 2 EHV charges'!$A:$P,11,FALSE)=0,"",VLOOKUP($A95,'Annex 2 EHV charges'!$A:$P,11,FALSE)),"")</f>
        <v/>
      </c>
    </row>
    <row r="96" spans="1:8" ht="12.75" customHeight="1">
      <c r="A96" s="91" t="str">
        <f t="array" ref="A96">IFERROR(INDEX('Annex 2 EHV charges'!#REF!, MATCH(0, IF(ISBLANK('Annex 2 EHV charges'!#REF!),1, COUNTIF(A$4:$A95, 'Annex 2 EHV charges'!#REF!)), 0)),"")</f>
        <v/>
      </c>
      <c r="B96" s="91" t="str">
        <f>IF($A96="","",VLOOKUP($A96,'Annex 2 EHV charges'!$A:$P,2,0))</f>
        <v/>
      </c>
      <c r="C96" s="92" t="str">
        <f>IF($A96="","",VLOOKUP($A96,'Annex 2 EHV charges'!$A:$P,3,0))</f>
        <v/>
      </c>
      <c r="D96" s="91" t="str">
        <f>IF($A96="","",VLOOKUP($A96,'Annex 2 EHV charges'!$A:$P,7,0))</f>
        <v/>
      </c>
      <c r="E96" s="96" t="str">
        <f>IFERROR(IF(VLOOKUP($A96,'Annex 2 EHV charges'!$A:$P,8,FALSE)=0,"",VLOOKUP($A96,'Annex 2 EHV charges'!$A:$P,8,FALSE)),"")</f>
        <v/>
      </c>
      <c r="F96" s="97" t="str">
        <f>IFERROR(IF(VLOOKUP($A96,'Annex 2 EHV charges'!$A:$P,9,FALSE)=0,"",VLOOKUP($A96,'Annex 2 EHV charges'!$A:$P,9,FALSE)),"")</f>
        <v/>
      </c>
      <c r="G96" s="98" t="str">
        <f>IFERROR(IF(VLOOKUP($A96,'Annex 2 EHV charges'!$A:$P,10,FALSE)=0,"",VLOOKUP($A96,'Annex 2 EHV charges'!$A:$P,10,FALSE)),"")</f>
        <v/>
      </c>
      <c r="H96" s="98" t="str">
        <f>IFERROR(IF(VLOOKUP($A96,'Annex 2 EHV charges'!$A:$P,11,FALSE)=0,"",VLOOKUP($A96,'Annex 2 EHV charges'!$A:$P,11,FALSE)),"")</f>
        <v/>
      </c>
    </row>
    <row r="97" spans="1:8" ht="12.75" customHeight="1">
      <c r="A97" s="91" t="str">
        <f t="array" ref="A97">IFERROR(INDEX('Annex 2 EHV charges'!#REF!, MATCH(0, IF(ISBLANK('Annex 2 EHV charges'!#REF!),1, COUNTIF(A$4:$A96, 'Annex 2 EHV charges'!#REF!)), 0)),"")</f>
        <v/>
      </c>
      <c r="B97" s="91" t="str">
        <f>IF($A97="","",VLOOKUP($A97,'Annex 2 EHV charges'!$A:$P,2,0))</f>
        <v/>
      </c>
      <c r="C97" s="92" t="str">
        <f>IF($A97="","",VLOOKUP($A97,'Annex 2 EHV charges'!$A:$P,3,0))</f>
        <v/>
      </c>
      <c r="D97" s="91" t="str">
        <f>IF($A97="","",VLOOKUP($A97,'Annex 2 EHV charges'!$A:$P,7,0))</f>
        <v/>
      </c>
      <c r="E97" s="96" t="str">
        <f>IFERROR(IF(VLOOKUP($A97,'Annex 2 EHV charges'!$A:$P,8,FALSE)=0,"",VLOOKUP($A97,'Annex 2 EHV charges'!$A:$P,8,FALSE)),"")</f>
        <v/>
      </c>
      <c r="F97" s="97" t="str">
        <f>IFERROR(IF(VLOOKUP($A97,'Annex 2 EHV charges'!$A:$P,9,FALSE)=0,"",VLOOKUP($A97,'Annex 2 EHV charges'!$A:$P,9,FALSE)),"")</f>
        <v/>
      </c>
      <c r="G97" s="98" t="str">
        <f>IFERROR(IF(VLOOKUP($A97,'Annex 2 EHV charges'!$A:$P,10,FALSE)=0,"",VLOOKUP($A97,'Annex 2 EHV charges'!$A:$P,10,FALSE)),"")</f>
        <v/>
      </c>
      <c r="H97" s="98" t="str">
        <f>IFERROR(IF(VLOOKUP($A97,'Annex 2 EHV charges'!$A:$P,11,FALSE)=0,"",VLOOKUP($A97,'Annex 2 EHV charges'!$A:$P,11,FALSE)),"")</f>
        <v/>
      </c>
    </row>
    <row r="98" spans="1:8" ht="12.75" customHeight="1">
      <c r="A98" s="91" t="str">
        <f t="array" ref="A98">IFERROR(INDEX('Annex 2 EHV charges'!#REF!, MATCH(0, IF(ISBLANK('Annex 2 EHV charges'!#REF!),1, COUNTIF(A$4:$A97, 'Annex 2 EHV charges'!#REF!)), 0)),"")</f>
        <v/>
      </c>
      <c r="B98" s="91" t="str">
        <f>IF($A98="","",VLOOKUP($A98,'Annex 2 EHV charges'!$A:$P,2,0))</f>
        <v/>
      </c>
      <c r="C98" s="92" t="str">
        <f>IF($A98="","",VLOOKUP($A98,'Annex 2 EHV charges'!$A:$P,3,0))</f>
        <v/>
      </c>
      <c r="D98" s="91" t="str">
        <f>IF($A98="","",VLOOKUP($A98,'Annex 2 EHV charges'!$A:$P,7,0))</f>
        <v/>
      </c>
      <c r="E98" s="96" t="str">
        <f>IFERROR(IF(VLOOKUP($A98,'Annex 2 EHV charges'!$A:$P,8,FALSE)=0,"",VLOOKUP($A98,'Annex 2 EHV charges'!$A:$P,8,FALSE)),"")</f>
        <v/>
      </c>
      <c r="F98" s="97" t="str">
        <f>IFERROR(IF(VLOOKUP($A98,'Annex 2 EHV charges'!$A:$P,9,FALSE)=0,"",VLOOKUP($A98,'Annex 2 EHV charges'!$A:$P,9,FALSE)),"")</f>
        <v/>
      </c>
      <c r="G98" s="98" t="str">
        <f>IFERROR(IF(VLOOKUP($A98,'Annex 2 EHV charges'!$A:$P,10,FALSE)=0,"",VLOOKUP($A98,'Annex 2 EHV charges'!$A:$P,10,FALSE)),"")</f>
        <v/>
      </c>
      <c r="H98" s="98" t="str">
        <f>IFERROR(IF(VLOOKUP($A98,'Annex 2 EHV charges'!$A:$P,11,FALSE)=0,"",VLOOKUP($A98,'Annex 2 EHV charges'!$A:$P,11,FALSE)),"")</f>
        <v/>
      </c>
    </row>
    <row r="99" spans="1:8" ht="12.75" customHeight="1">
      <c r="A99" s="91" t="str">
        <f t="array" ref="A99">IFERROR(INDEX('Annex 2 EHV charges'!#REF!, MATCH(0, IF(ISBLANK('Annex 2 EHV charges'!#REF!),1, COUNTIF(A$4:$A98, 'Annex 2 EHV charges'!#REF!)), 0)),"")</f>
        <v/>
      </c>
      <c r="B99" s="91" t="str">
        <f>IF($A99="","",VLOOKUP($A99,'Annex 2 EHV charges'!$A:$P,2,0))</f>
        <v/>
      </c>
      <c r="C99" s="92" t="str">
        <f>IF($A99="","",VLOOKUP($A99,'Annex 2 EHV charges'!$A:$P,3,0))</f>
        <v/>
      </c>
      <c r="D99" s="91" t="str">
        <f>IF($A99="","",VLOOKUP($A99,'Annex 2 EHV charges'!$A:$P,7,0))</f>
        <v/>
      </c>
      <c r="E99" s="96" t="str">
        <f>IFERROR(IF(VLOOKUP($A99,'Annex 2 EHV charges'!$A:$P,8,FALSE)=0,"",VLOOKUP($A99,'Annex 2 EHV charges'!$A:$P,8,FALSE)),"")</f>
        <v/>
      </c>
      <c r="F99" s="97" t="str">
        <f>IFERROR(IF(VLOOKUP($A99,'Annex 2 EHV charges'!$A:$P,9,FALSE)=0,"",VLOOKUP($A99,'Annex 2 EHV charges'!$A:$P,9,FALSE)),"")</f>
        <v/>
      </c>
      <c r="G99" s="98" t="str">
        <f>IFERROR(IF(VLOOKUP($A99,'Annex 2 EHV charges'!$A:$P,10,FALSE)=0,"",VLOOKUP($A99,'Annex 2 EHV charges'!$A:$P,10,FALSE)),"")</f>
        <v/>
      </c>
      <c r="H99" s="98" t="str">
        <f>IFERROR(IF(VLOOKUP($A99,'Annex 2 EHV charges'!$A:$P,11,FALSE)=0,"",VLOOKUP($A99,'Annex 2 EHV charges'!$A:$P,11,FALSE)),"")</f>
        <v/>
      </c>
    </row>
    <row r="100" spans="1:8" ht="12.75" customHeight="1">
      <c r="A100" s="91" t="str">
        <f t="array" ref="A100">IFERROR(INDEX('Annex 2 EHV charges'!#REF!, MATCH(0, IF(ISBLANK('Annex 2 EHV charges'!#REF!),1, COUNTIF(A$4:$A99, 'Annex 2 EHV charges'!#REF!)), 0)),"")</f>
        <v/>
      </c>
      <c r="B100" s="91" t="str">
        <f>IF($A100="","",VLOOKUP($A100,'Annex 2 EHV charges'!$A:$P,2,0))</f>
        <v/>
      </c>
      <c r="C100" s="92" t="str">
        <f>IF($A100="","",VLOOKUP($A100,'Annex 2 EHV charges'!$A:$P,3,0))</f>
        <v/>
      </c>
      <c r="D100" s="91" t="str">
        <f>IF($A100="","",VLOOKUP($A100,'Annex 2 EHV charges'!$A:$P,7,0))</f>
        <v/>
      </c>
      <c r="E100" s="96" t="str">
        <f>IFERROR(IF(VLOOKUP($A100,'Annex 2 EHV charges'!$A:$P,8,FALSE)=0,"",VLOOKUP($A100,'Annex 2 EHV charges'!$A:$P,8,FALSE)),"")</f>
        <v/>
      </c>
      <c r="F100" s="97" t="str">
        <f>IFERROR(IF(VLOOKUP($A100,'Annex 2 EHV charges'!$A:$P,9,FALSE)=0,"",VLOOKUP($A100,'Annex 2 EHV charges'!$A:$P,9,FALSE)),"")</f>
        <v/>
      </c>
      <c r="G100" s="98" t="str">
        <f>IFERROR(IF(VLOOKUP($A100,'Annex 2 EHV charges'!$A:$P,10,FALSE)=0,"",VLOOKUP($A100,'Annex 2 EHV charges'!$A:$P,10,FALSE)),"")</f>
        <v/>
      </c>
      <c r="H100" s="98" t="str">
        <f>IFERROR(IF(VLOOKUP($A100,'Annex 2 EHV charges'!$A:$P,11,FALSE)=0,"",VLOOKUP($A100,'Annex 2 EHV charges'!$A:$P,11,FALSE)),"")</f>
        <v/>
      </c>
    </row>
    <row r="101" spans="1:8" ht="12.75" customHeight="1">
      <c r="A101" s="91" t="str">
        <f t="array" ref="A101">IFERROR(INDEX('Annex 2 EHV charges'!#REF!, MATCH(0, IF(ISBLANK('Annex 2 EHV charges'!#REF!),1, COUNTIF(A$4:$A100, 'Annex 2 EHV charges'!#REF!)), 0)),"")</f>
        <v/>
      </c>
      <c r="B101" s="91" t="str">
        <f>IF($A101="","",VLOOKUP($A101,'Annex 2 EHV charges'!$A:$P,2,0))</f>
        <v/>
      </c>
      <c r="C101" s="92" t="str">
        <f>IF($A101="","",VLOOKUP($A101,'Annex 2 EHV charges'!$A:$P,3,0))</f>
        <v/>
      </c>
      <c r="D101" s="91" t="str">
        <f>IF($A101="","",VLOOKUP($A101,'Annex 2 EHV charges'!$A:$P,7,0))</f>
        <v/>
      </c>
      <c r="E101" s="96" t="str">
        <f>IFERROR(IF(VLOOKUP($A101,'Annex 2 EHV charges'!$A:$P,8,FALSE)=0,"",VLOOKUP($A101,'Annex 2 EHV charges'!$A:$P,8,FALSE)),"")</f>
        <v/>
      </c>
      <c r="F101" s="97" t="str">
        <f>IFERROR(IF(VLOOKUP($A101,'Annex 2 EHV charges'!$A:$P,9,FALSE)=0,"",VLOOKUP($A101,'Annex 2 EHV charges'!$A:$P,9,FALSE)),"")</f>
        <v/>
      </c>
      <c r="G101" s="98" t="str">
        <f>IFERROR(IF(VLOOKUP($A101,'Annex 2 EHV charges'!$A:$P,10,FALSE)=0,"",VLOOKUP($A101,'Annex 2 EHV charges'!$A:$P,10,FALSE)),"")</f>
        <v/>
      </c>
      <c r="H101" s="98" t="str">
        <f>IFERROR(IF(VLOOKUP($A101,'Annex 2 EHV charges'!$A:$P,11,FALSE)=0,"",VLOOKUP($A101,'Annex 2 EHV charges'!$A:$P,11,FALSE)),"")</f>
        <v/>
      </c>
    </row>
    <row r="102" spans="1:8" ht="12.75" customHeight="1">
      <c r="A102" s="91" t="str">
        <f t="array" ref="A102">IFERROR(INDEX('Annex 2 EHV charges'!#REF!, MATCH(0, IF(ISBLANK('Annex 2 EHV charges'!#REF!),1, COUNTIF(A$4:$A101, 'Annex 2 EHV charges'!#REF!)), 0)),"")</f>
        <v/>
      </c>
      <c r="B102" s="91" t="str">
        <f>IF($A102="","",VLOOKUP($A102,'Annex 2 EHV charges'!$A:$P,2,0))</f>
        <v/>
      </c>
      <c r="C102" s="92" t="str">
        <f>IF($A102="","",VLOOKUP($A102,'Annex 2 EHV charges'!$A:$P,3,0))</f>
        <v/>
      </c>
      <c r="D102" s="91" t="str">
        <f>IF($A102="","",VLOOKUP($A102,'Annex 2 EHV charges'!$A:$P,7,0))</f>
        <v/>
      </c>
      <c r="E102" s="96" t="str">
        <f>IFERROR(IF(VLOOKUP($A102,'Annex 2 EHV charges'!$A:$P,8,FALSE)=0,"",VLOOKUP($A102,'Annex 2 EHV charges'!$A:$P,8,FALSE)),"")</f>
        <v/>
      </c>
      <c r="F102" s="97" t="str">
        <f>IFERROR(IF(VLOOKUP($A102,'Annex 2 EHV charges'!$A:$P,9,FALSE)=0,"",VLOOKUP($A102,'Annex 2 EHV charges'!$A:$P,9,FALSE)),"")</f>
        <v/>
      </c>
      <c r="G102" s="98" t="str">
        <f>IFERROR(IF(VLOOKUP($A102,'Annex 2 EHV charges'!$A:$P,10,FALSE)=0,"",VLOOKUP($A102,'Annex 2 EHV charges'!$A:$P,10,FALSE)),"")</f>
        <v/>
      </c>
      <c r="H102" s="98" t="str">
        <f>IFERROR(IF(VLOOKUP($A102,'Annex 2 EHV charges'!$A:$P,11,FALSE)=0,"",VLOOKUP($A102,'Annex 2 EHV charges'!$A:$P,11,FALSE)),"")</f>
        <v/>
      </c>
    </row>
    <row r="103" spans="1:8" ht="12.75" customHeight="1">
      <c r="A103" s="91" t="str">
        <f t="array" ref="A103">IFERROR(INDEX('Annex 2 EHV charges'!#REF!, MATCH(0, IF(ISBLANK('Annex 2 EHV charges'!#REF!),1, COUNTIF(A$4:$A102, 'Annex 2 EHV charges'!#REF!)), 0)),"")</f>
        <v/>
      </c>
      <c r="B103" s="91" t="str">
        <f>IF($A103="","",VLOOKUP($A103,'Annex 2 EHV charges'!$A:$P,2,0))</f>
        <v/>
      </c>
      <c r="C103" s="92" t="str">
        <f>IF($A103="","",VLOOKUP($A103,'Annex 2 EHV charges'!$A:$P,3,0))</f>
        <v/>
      </c>
      <c r="D103" s="91" t="str">
        <f>IF($A103="","",VLOOKUP($A103,'Annex 2 EHV charges'!$A:$P,7,0))</f>
        <v/>
      </c>
      <c r="E103" s="96" t="str">
        <f>IFERROR(IF(VLOOKUP($A103,'Annex 2 EHV charges'!$A:$P,8,FALSE)=0,"",VLOOKUP($A103,'Annex 2 EHV charges'!$A:$P,8,FALSE)),"")</f>
        <v/>
      </c>
      <c r="F103" s="97" t="str">
        <f>IFERROR(IF(VLOOKUP($A103,'Annex 2 EHV charges'!$A:$P,9,FALSE)=0,"",VLOOKUP($A103,'Annex 2 EHV charges'!$A:$P,9,FALSE)),"")</f>
        <v/>
      </c>
      <c r="G103" s="98" t="str">
        <f>IFERROR(IF(VLOOKUP($A103,'Annex 2 EHV charges'!$A:$P,10,FALSE)=0,"",VLOOKUP($A103,'Annex 2 EHV charges'!$A:$P,10,FALSE)),"")</f>
        <v/>
      </c>
      <c r="H103" s="98" t="str">
        <f>IFERROR(IF(VLOOKUP($A103,'Annex 2 EHV charges'!$A:$P,11,FALSE)=0,"",VLOOKUP($A103,'Annex 2 EHV charges'!$A:$P,11,FALSE)),"")</f>
        <v/>
      </c>
    </row>
    <row r="104" spans="1:8" ht="12.75" customHeight="1">
      <c r="A104" s="91" t="str">
        <f t="array" ref="A104">IFERROR(INDEX('Annex 2 EHV charges'!#REF!, MATCH(0, IF(ISBLANK('Annex 2 EHV charges'!#REF!),1, COUNTIF(A$4:$A103, 'Annex 2 EHV charges'!#REF!)), 0)),"")</f>
        <v/>
      </c>
      <c r="B104" s="91" t="str">
        <f>IF($A104="","",VLOOKUP($A104,'Annex 2 EHV charges'!$A:$P,2,0))</f>
        <v/>
      </c>
      <c r="C104" s="92" t="str">
        <f>IF($A104="","",VLOOKUP($A104,'Annex 2 EHV charges'!$A:$P,3,0))</f>
        <v/>
      </c>
      <c r="D104" s="91" t="str">
        <f>IF($A104="","",VLOOKUP($A104,'Annex 2 EHV charges'!$A:$P,7,0))</f>
        <v/>
      </c>
      <c r="E104" s="96" t="str">
        <f>IFERROR(IF(VLOOKUP($A104,'Annex 2 EHV charges'!$A:$P,8,FALSE)=0,"",VLOOKUP($A104,'Annex 2 EHV charges'!$A:$P,8,FALSE)),"")</f>
        <v/>
      </c>
      <c r="F104" s="97" t="str">
        <f>IFERROR(IF(VLOOKUP($A104,'Annex 2 EHV charges'!$A:$P,9,FALSE)=0,"",VLOOKUP($A104,'Annex 2 EHV charges'!$A:$P,9,FALSE)),"")</f>
        <v/>
      </c>
      <c r="G104" s="98" t="str">
        <f>IFERROR(IF(VLOOKUP($A104,'Annex 2 EHV charges'!$A:$P,10,FALSE)=0,"",VLOOKUP($A104,'Annex 2 EHV charges'!$A:$P,10,FALSE)),"")</f>
        <v/>
      </c>
      <c r="H104" s="98" t="str">
        <f>IFERROR(IF(VLOOKUP($A104,'Annex 2 EHV charges'!$A:$P,11,FALSE)=0,"",VLOOKUP($A104,'Annex 2 EHV charges'!$A:$P,11,FALSE)),"")</f>
        <v/>
      </c>
    </row>
    <row r="105" spans="1:8" ht="12.75" customHeight="1">
      <c r="A105" s="91" t="str">
        <f t="array" ref="A105">IFERROR(INDEX('Annex 2 EHV charges'!#REF!, MATCH(0, IF(ISBLANK('Annex 2 EHV charges'!#REF!),1, COUNTIF(A$4:$A104, 'Annex 2 EHV charges'!#REF!)), 0)),"")</f>
        <v/>
      </c>
      <c r="B105" s="91" t="str">
        <f>IF($A105="","",VLOOKUP($A105,'Annex 2 EHV charges'!$A:$P,2,0))</f>
        <v/>
      </c>
      <c r="C105" s="92" t="str">
        <f>IF($A105="","",VLOOKUP($A105,'Annex 2 EHV charges'!$A:$P,3,0))</f>
        <v/>
      </c>
      <c r="D105" s="91" t="str">
        <f>IF($A105="","",VLOOKUP($A105,'Annex 2 EHV charges'!$A:$P,7,0))</f>
        <v/>
      </c>
      <c r="E105" s="96" t="str">
        <f>IFERROR(IF(VLOOKUP($A105,'Annex 2 EHV charges'!$A:$P,8,FALSE)=0,"",VLOOKUP($A105,'Annex 2 EHV charges'!$A:$P,8,FALSE)),"")</f>
        <v/>
      </c>
      <c r="F105" s="97" t="str">
        <f>IFERROR(IF(VLOOKUP($A105,'Annex 2 EHV charges'!$A:$P,9,FALSE)=0,"",VLOOKUP($A105,'Annex 2 EHV charges'!$A:$P,9,FALSE)),"")</f>
        <v/>
      </c>
      <c r="G105" s="98" t="str">
        <f>IFERROR(IF(VLOOKUP($A105,'Annex 2 EHV charges'!$A:$P,10,FALSE)=0,"",VLOOKUP($A105,'Annex 2 EHV charges'!$A:$P,10,FALSE)),"")</f>
        <v/>
      </c>
      <c r="H105" s="98" t="str">
        <f>IFERROR(IF(VLOOKUP($A105,'Annex 2 EHV charges'!$A:$P,11,FALSE)=0,"",VLOOKUP($A105,'Annex 2 EHV charges'!$A:$P,11,FALSE)),"")</f>
        <v/>
      </c>
    </row>
    <row r="106" spans="1:8" ht="12.75" customHeight="1">
      <c r="A106" s="91" t="str">
        <f t="array" ref="A106">IFERROR(INDEX('Annex 2 EHV charges'!#REF!, MATCH(0, IF(ISBLANK('Annex 2 EHV charges'!#REF!),1, COUNTIF(A$4:$A105, 'Annex 2 EHV charges'!#REF!)), 0)),"")</f>
        <v/>
      </c>
      <c r="B106" s="91" t="str">
        <f>IF($A106="","",VLOOKUP($A106,'Annex 2 EHV charges'!$A:$P,2,0))</f>
        <v/>
      </c>
      <c r="C106" s="92" t="str">
        <f>IF($A106="","",VLOOKUP($A106,'Annex 2 EHV charges'!$A:$P,3,0))</f>
        <v/>
      </c>
      <c r="D106" s="91" t="str">
        <f>IF($A106="","",VLOOKUP($A106,'Annex 2 EHV charges'!$A:$P,7,0))</f>
        <v/>
      </c>
      <c r="E106" s="96" t="str">
        <f>IFERROR(IF(VLOOKUP($A106,'Annex 2 EHV charges'!$A:$P,8,FALSE)=0,"",VLOOKUP($A106,'Annex 2 EHV charges'!$A:$P,8,FALSE)),"")</f>
        <v/>
      </c>
      <c r="F106" s="97" t="str">
        <f>IFERROR(IF(VLOOKUP($A106,'Annex 2 EHV charges'!$A:$P,9,FALSE)=0,"",VLOOKUP($A106,'Annex 2 EHV charges'!$A:$P,9,FALSE)),"")</f>
        <v/>
      </c>
      <c r="G106" s="98" t="str">
        <f>IFERROR(IF(VLOOKUP($A106,'Annex 2 EHV charges'!$A:$P,10,FALSE)=0,"",VLOOKUP($A106,'Annex 2 EHV charges'!$A:$P,10,FALSE)),"")</f>
        <v/>
      </c>
      <c r="H106" s="98" t="str">
        <f>IFERROR(IF(VLOOKUP($A106,'Annex 2 EHV charges'!$A:$P,11,FALSE)=0,"",VLOOKUP($A106,'Annex 2 EHV charges'!$A:$P,11,FALSE)),"")</f>
        <v/>
      </c>
    </row>
    <row r="107" spans="1:8" ht="12.75" customHeight="1">
      <c r="A107" s="91" t="str">
        <f t="array" ref="A107">IFERROR(INDEX('Annex 2 EHV charges'!#REF!, MATCH(0, IF(ISBLANK('Annex 2 EHV charges'!#REF!),1, COUNTIF(A$4:$A106, 'Annex 2 EHV charges'!#REF!)), 0)),"")</f>
        <v/>
      </c>
      <c r="B107" s="91" t="str">
        <f>IF($A107="","",VLOOKUP($A107,'Annex 2 EHV charges'!$A:$P,2,0))</f>
        <v/>
      </c>
      <c r="C107" s="92" t="str">
        <f>IF($A107="","",VLOOKUP($A107,'Annex 2 EHV charges'!$A:$P,3,0))</f>
        <v/>
      </c>
      <c r="D107" s="91" t="str">
        <f>IF($A107="","",VLOOKUP($A107,'Annex 2 EHV charges'!$A:$P,7,0))</f>
        <v/>
      </c>
      <c r="E107" s="96" t="str">
        <f>IFERROR(IF(VLOOKUP($A107,'Annex 2 EHV charges'!$A:$P,8,FALSE)=0,"",VLOOKUP($A107,'Annex 2 EHV charges'!$A:$P,8,FALSE)),"")</f>
        <v/>
      </c>
      <c r="F107" s="97" t="str">
        <f>IFERROR(IF(VLOOKUP($A107,'Annex 2 EHV charges'!$A:$P,9,FALSE)=0,"",VLOOKUP($A107,'Annex 2 EHV charges'!$A:$P,9,FALSE)),"")</f>
        <v/>
      </c>
      <c r="G107" s="98" t="str">
        <f>IFERROR(IF(VLOOKUP($A107,'Annex 2 EHV charges'!$A:$P,10,FALSE)=0,"",VLOOKUP($A107,'Annex 2 EHV charges'!$A:$P,10,FALSE)),"")</f>
        <v/>
      </c>
      <c r="H107" s="98" t="str">
        <f>IFERROR(IF(VLOOKUP($A107,'Annex 2 EHV charges'!$A:$P,11,FALSE)=0,"",VLOOKUP($A107,'Annex 2 EHV charges'!$A:$P,11,FALSE)),"")</f>
        <v/>
      </c>
    </row>
    <row r="108" spans="1:8" ht="12.75" customHeight="1">
      <c r="A108" s="91" t="str">
        <f t="array" ref="A108">IFERROR(INDEX('Annex 2 EHV charges'!#REF!, MATCH(0, IF(ISBLANK('Annex 2 EHV charges'!#REF!),1, COUNTIF(A$4:$A107, 'Annex 2 EHV charges'!#REF!)), 0)),"")</f>
        <v/>
      </c>
      <c r="B108" s="91" t="str">
        <f>IF($A108="","",VLOOKUP($A108,'Annex 2 EHV charges'!$A:$P,2,0))</f>
        <v/>
      </c>
      <c r="C108" s="92" t="str">
        <f>IF($A108="","",VLOOKUP($A108,'Annex 2 EHV charges'!$A:$P,3,0))</f>
        <v/>
      </c>
      <c r="D108" s="91" t="str">
        <f>IF($A108="","",VLOOKUP($A108,'Annex 2 EHV charges'!$A:$P,7,0))</f>
        <v/>
      </c>
      <c r="E108" s="96" t="str">
        <f>IFERROR(IF(VLOOKUP($A108,'Annex 2 EHV charges'!$A:$P,8,FALSE)=0,"",VLOOKUP($A108,'Annex 2 EHV charges'!$A:$P,8,FALSE)),"")</f>
        <v/>
      </c>
      <c r="F108" s="97" t="str">
        <f>IFERROR(IF(VLOOKUP($A108,'Annex 2 EHV charges'!$A:$P,9,FALSE)=0,"",VLOOKUP($A108,'Annex 2 EHV charges'!$A:$P,9,FALSE)),"")</f>
        <v/>
      </c>
      <c r="G108" s="98" t="str">
        <f>IFERROR(IF(VLOOKUP($A108,'Annex 2 EHV charges'!$A:$P,10,FALSE)=0,"",VLOOKUP($A108,'Annex 2 EHV charges'!$A:$P,10,FALSE)),"")</f>
        <v/>
      </c>
      <c r="H108" s="98" t="str">
        <f>IFERROR(IF(VLOOKUP($A108,'Annex 2 EHV charges'!$A:$P,11,FALSE)=0,"",VLOOKUP($A108,'Annex 2 EHV charges'!$A:$P,11,FALSE)),"")</f>
        <v/>
      </c>
    </row>
    <row r="109" spans="1:8" ht="12.75" customHeight="1">
      <c r="A109" s="91" t="str">
        <f t="array" ref="A109">IFERROR(INDEX('Annex 2 EHV charges'!#REF!, MATCH(0, IF(ISBLANK('Annex 2 EHV charges'!#REF!),1, COUNTIF(A$4:$A108, 'Annex 2 EHV charges'!#REF!)), 0)),"")</f>
        <v/>
      </c>
      <c r="B109" s="91" t="str">
        <f>IF($A109="","",VLOOKUP($A109,'Annex 2 EHV charges'!$A:$P,2,0))</f>
        <v/>
      </c>
      <c r="C109" s="92" t="str">
        <f>IF($A109="","",VLOOKUP($A109,'Annex 2 EHV charges'!$A:$P,3,0))</f>
        <v/>
      </c>
      <c r="D109" s="91" t="str">
        <f>IF($A109="","",VLOOKUP($A109,'Annex 2 EHV charges'!$A:$P,7,0))</f>
        <v/>
      </c>
      <c r="E109" s="96" t="str">
        <f>IFERROR(IF(VLOOKUP($A109,'Annex 2 EHV charges'!$A:$P,8,FALSE)=0,"",VLOOKUP($A109,'Annex 2 EHV charges'!$A:$P,8,FALSE)),"")</f>
        <v/>
      </c>
      <c r="F109" s="97" t="str">
        <f>IFERROR(IF(VLOOKUP($A109,'Annex 2 EHV charges'!$A:$P,9,FALSE)=0,"",VLOOKUP($A109,'Annex 2 EHV charges'!$A:$P,9,FALSE)),"")</f>
        <v/>
      </c>
      <c r="G109" s="98" t="str">
        <f>IFERROR(IF(VLOOKUP($A109,'Annex 2 EHV charges'!$A:$P,10,FALSE)=0,"",VLOOKUP($A109,'Annex 2 EHV charges'!$A:$P,10,FALSE)),"")</f>
        <v/>
      </c>
      <c r="H109" s="98" t="str">
        <f>IFERROR(IF(VLOOKUP($A109,'Annex 2 EHV charges'!$A:$P,11,FALSE)=0,"",VLOOKUP($A109,'Annex 2 EHV charges'!$A:$P,11,FALSE)),"")</f>
        <v/>
      </c>
    </row>
    <row r="110" spans="1:8" ht="12.75" customHeight="1">
      <c r="A110" s="91" t="str">
        <f t="array" ref="A110">IFERROR(INDEX('Annex 2 EHV charges'!#REF!, MATCH(0, IF(ISBLANK('Annex 2 EHV charges'!#REF!),1, COUNTIF(A$4:$A109, 'Annex 2 EHV charges'!#REF!)), 0)),"")</f>
        <v/>
      </c>
      <c r="B110" s="91" t="str">
        <f>IF($A110="","",VLOOKUP($A110,'Annex 2 EHV charges'!$A:$P,2,0))</f>
        <v/>
      </c>
      <c r="C110" s="92" t="str">
        <f>IF($A110="","",VLOOKUP($A110,'Annex 2 EHV charges'!$A:$P,3,0))</f>
        <v/>
      </c>
      <c r="D110" s="91" t="str">
        <f>IF($A110="","",VLOOKUP($A110,'Annex 2 EHV charges'!$A:$P,7,0))</f>
        <v/>
      </c>
      <c r="E110" s="96" t="str">
        <f>IFERROR(IF(VLOOKUP($A110,'Annex 2 EHV charges'!$A:$P,8,FALSE)=0,"",VLOOKUP($A110,'Annex 2 EHV charges'!$A:$P,8,FALSE)),"")</f>
        <v/>
      </c>
      <c r="F110" s="97" t="str">
        <f>IFERROR(IF(VLOOKUP($A110,'Annex 2 EHV charges'!$A:$P,9,FALSE)=0,"",VLOOKUP($A110,'Annex 2 EHV charges'!$A:$P,9,FALSE)),"")</f>
        <v/>
      </c>
      <c r="G110" s="98" t="str">
        <f>IFERROR(IF(VLOOKUP($A110,'Annex 2 EHV charges'!$A:$P,10,FALSE)=0,"",VLOOKUP($A110,'Annex 2 EHV charges'!$A:$P,10,FALSE)),"")</f>
        <v/>
      </c>
      <c r="H110" s="98" t="str">
        <f>IFERROR(IF(VLOOKUP($A110,'Annex 2 EHV charges'!$A:$P,11,FALSE)=0,"",VLOOKUP($A110,'Annex 2 EHV charges'!$A:$P,11,FALSE)),"")</f>
        <v/>
      </c>
    </row>
    <row r="111" spans="1:8" ht="12.75" customHeight="1">
      <c r="A111" s="91" t="str">
        <f t="array" ref="A111">IFERROR(INDEX('Annex 2 EHV charges'!#REF!, MATCH(0, IF(ISBLANK('Annex 2 EHV charges'!#REF!),1, COUNTIF(A$4:$A110, 'Annex 2 EHV charges'!#REF!)), 0)),"")</f>
        <v/>
      </c>
      <c r="B111" s="91" t="str">
        <f>IF($A111="","",VLOOKUP($A111,'Annex 2 EHV charges'!$A:$P,2,0))</f>
        <v/>
      </c>
      <c r="C111" s="92" t="str">
        <f>IF($A111="","",VLOOKUP($A111,'Annex 2 EHV charges'!$A:$P,3,0))</f>
        <v/>
      </c>
      <c r="D111" s="91" t="str">
        <f>IF($A111="","",VLOOKUP($A111,'Annex 2 EHV charges'!$A:$P,7,0))</f>
        <v/>
      </c>
      <c r="E111" s="96" t="str">
        <f>IFERROR(IF(VLOOKUP($A111,'Annex 2 EHV charges'!$A:$P,8,FALSE)=0,"",VLOOKUP($A111,'Annex 2 EHV charges'!$A:$P,8,FALSE)),"")</f>
        <v/>
      </c>
      <c r="F111" s="97" t="str">
        <f>IFERROR(IF(VLOOKUP($A111,'Annex 2 EHV charges'!$A:$P,9,FALSE)=0,"",VLOOKUP($A111,'Annex 2 EHV charges'!$A:$P,9,FALSE)),"")</f>
        <v/>
      </c>
      <c r="G111" s="98" t="str">
        <f>IFERROR(IF(VLOOKUP($A111,'Annex 2 EHV charges'!$A:$P,10,FALSE)=0,"",VLOOKUP($A111,'Annex 2 EHV charges'!$A:$P,10,FALSE)),"")</f>
        <v/>
      </c>
      <c r="H111" s="98" t="str">
        <f>IFERROR(IF(VLOOKUP($A111,'Annex 2 EHV charges'!$A:$P,11,FALSE)=0,"",VLOOKUP($A111,'Annex 2 EHV charges'!$A:$P,11,FALSE)),"")</f>
        <v/>
      </c>
    </row>
    <row r="112" spans="1:8" ht="12.75" customHeight="1">
      <c r="A112" s="91" t="str">
        <f t="array" ref="A112">IFERROR(INDEX('Annex 2 EHV charges'!#REF!, MATCH(0, IF(ISBLANK('Annex 2 EHV charges'!#REF!),1, COUNTIF(A$4:$A111, 'Annex 2 EHV charges'!#REF!)), 0)),"")</f>
        <v/>
      </c>
      <c r="B112" s="91" t="str">
        <f>IF($A112="","",VLOOKUP($A112,'Annex 2 EHV charges'!$A:$P,2,0))</f>
        <v/>
      </c>
      <c r="C112" s="92" t="str">
        <f>IF($A112="","",VLOOKUP($A112,'Annex 2 EHV charges'!$A:$P,3,0))</f>
        <v/>
      </c>
      <c r="D112" s="91" t="str">
        <f>IF($A112="","",VLOOKUP($A112,'Annex 2 EHV charges'!$A:$P,7,0))</f>
        <v/>
      </c>
      <c r="E112" s="96" t="str">
        <f>IFERROR(IF(VLOOKUP($A112,'Annex 2 EHV charges'!$A:$P,8,FALSE)=0,"",VLOOKUP($A112,'Annex 2 EHV charges'!$A:$P,8,FALSE)),"")</f>
        <v/>
      </c>
      <c r="F112" s="97" t="str">
        <f>IFERROR(IF(VLOOKUP($A112,'Annex 2 EHV charges'!$A:$P,9,FALSE)=0,"",VLOOKUP($A112,'Annex 2 EHV charges'!$A:$P,9,FALSE)),"")</f>
        <v/>
      </c>
      <c r="G112" s="98" t="str">
        <f>IFERROR(IF(VLOOKUP($A112,'Annex 2 EHV charges'!$A:$P,10,FALSE)=0,"",VLOOKUP($A112,'Annex 2 EHV charges'!$A:$P,10,FALSE)),"")</f>
        <v/>
      </c>
      <c r="H112" s="98" t="str">
        <f>IFERROR(IF(VLOOKUP($A112,'Annex 2 EHV charges'!$A:$P,11,FALSE)=0,"",VLOOKUP($A112,'Annex 2 EHV charges'!$A:$P,11,FALSE)),"")</f>
        <v/>
      </c>
    </row>
    <row r="113" spans="1:8" ht="12.75" customHeight="1">
      <c r="A113" s="91" t="str">
        <f t="array" ref="A113">IFERROR(INDEX('Annex 2 EHV charges'!#REF!, MATCH(0, IF(ISBLANK('Annex 2 EHV charges'!#REF!),1, COUNTIF(A$4:$A112, 'Annex 2 EHV charges'!#REF!)), 0)),"")</f>
        <v/>
      </c>
      <c r="B113" s="91" t="str">
        <f>IF($A113="","",VLOOKUP($A113,'Annex 2 EHV charges'!$A:$P,2,0))</f>
        <v/>
      </c>
      <c r="C113" s="92" t="str">
        <f>IF($A113="","",VLOOKUP($A113,'Annex 2 EHV charges'!$A:$P,3,0))</f>
        <v/>
      </c>
      <c r="D113" s="91" t="str">
        <f>IF($A113="","",VLOOKUP($A113,'Annex 2 EHV charges'!$A:$P,7,0))</f>
        <v/>
      </c>
      <c r="E113" s="96" t="str">
        <f>IFERROR(IF(VLOOKUP($A113,'Annex 2 EHV charges'!$A:$P,8,FALSE)=0,"",VLOOKUP($A113,'Annex 2 EHV charges'!$A:$P,8,FALSE)),"")</f>
        <v/>
      </c>
      <c r="F113" s="97" t="str">
        <f>IFERROR(IF(VLOOKUP($A113,'Annex 2 EHV charges'!$A:$P,9,FALSE)=0,"",VLOOKUP($A113,'Annex 2 EHV charges'!$A:$P,9,FALSE)),"")</f>
        <v/>
      </c>
      <c r="G113" s="98" t="str">
        <f>IFERROR(IF(VLOOKUP($A113,'Annex 2 EHV charges'!$A:$P,10,FALSE)=0,"",VLOOKUP($A113,'Annex 2 EHV charges'!$A:$P,10,FALSE)),"")</f>
        <v/>
      </c>
      <c r="H113" s="98" t="str">
        <f>IFERROR(IF(VLOOKUP($A113,'Annex 2 EHV charges'!$A:$P,11,FALSE)=0,"",VLOOKUP($A113,'Annex 2 EHV charges'!$A:$P,11,FALSE)),"")</f>
        <v/>
      </c>
    </row>
    <row r="114" spans="1:8" ht="12.75" customHeight="1">
      <c r="A114" s="91" t="str">
        <f t="array" ref="A114">IFERROR(INDEX('Annex 2 EHV charges'!#REF!, MATCH(0, IF(ISBLANK('Annex 2 EHV charges'!#REF!),1, COUNTIF(A$4:$A113, 'Annex 2 EHV charges'!#REF!)), 0)),"")</f>
        <v/>
      </c>
      <c r="B114" s="91" t="str">
        <f>IF($A114="","",VLOOKUP($A114,'Annex 2 EHV charges'!$A:$P,2,0))</f>
        <v/>
      </c>
      <c r="C114" s="92" t="str">
        <f>IF($A114="","",VLOOKUP($A114,'Annex 2 EHV charges'!$A:$P,3,0))</f>
        <v/>
      </c>
      <c r="D114" s="91" t="str">
        <f>IF($A114="","",VLOOKUP($A114,'Annex 2 EHV charges'!$A:$P,7,0))</f>
        <v/>
      </c>
      <c r="E114" s="96" t="str">
        <f>IFERROR(IF(VLOOKUP($A114,'Annex 2 EHV charges'!$A:$P,8,FALSE)=0,"",VLOOKUP($A114,'Annex 2 EHV charges'!$A:$P,8,FALSE)),"")</f>
        <v/>
      </c>
      <c r="F114" s="97" t="str">
        <f>IFERROR(IF(VLOOKUP($A114,'Annex 2 EHV charges'!$A:$P,9,FALSE)=0,"",VLOOKUP($A114,'Annex 2 EHV charges'!$A:$P,9,FALSE)),"")</f>
        <v/>
      </c>
      <c r="G114" s="98" t="str">
        <f>IFERROR(IF(VLOOKUP($A114,'Annex 2 EHV charges'!$A:$P,10,FALSE)=0,"",VLOOKUP($A114,'Annex 2 EHV charges'!$A:$P,10,FALSE)),"")</f>
        <v/>
      </c>
      <c r="H114" s="98" t="str">
        <f>IFERROR(IF(VLOOKUP($A114,'Annex 2 EHV charges'!$A:$P,11,FALSE)=0,"",VLOOKUP($A114,'Annex 2 EHV charges'!$A:$P,11,FALSE)),"")</f>
        <v/>
      </c>
    </row>
    <row r="115" spans="1:8" ht="12.75" customHeight="1">
      <c r="A115" s="91" t="str">
        <f t="array" ref="A115">IFERROR(INDEX('Annex 2 EHV charges'!#REF!, MATCH(0, IF(ISBLANK('Annex 2 EHV charges'!#REF!),1, COUNTIF(A$4:$A114, 'Annex 2 EHV charges'!#REF!)), 0)),"")</f>
        <v/>
      </c>
      <c r="B115" s="91" t="str">
        <f>IF($A115="","",VLOOKUP($A115,'Annex 2 EHV charges'!$A:$P,2,0))</f>
        <v/>
      </c>
      <c r="C115" s="92" t="str">
        <f>IF($A115="","",VLOOKUP($A115,'Annex 2 EHV charges'!$A:$P,3,0))</f>
        <v/>
      </c>
      <c r="D115" s="91" t="str">
        <f>IF($A115="","",VLOOKUP($A115,'Annex 2 EHV charges'!$A:$P,7,0))</f>
        <v/>
      </c>
      <c r="E115" s="96" t="str">
        <f>IFERROR(IF(VLOOKUP($A115,'Annex 2 EHV charges'!$A:$P,8,FALSE)=0,"",VLOOKUP($A115,'Annex 2 EHV charges'!$A:$P,8,FALSE)),"")</f>
        <v/>
      </c>
      <c r="F115" s="97" t="str">
        <f>IFERROR(IF(VLOOKUP($A115,'Annex 2 EHV charges'!$A:$P,9,FALSE)=0,"",VLOOKUP($A115,'Annex 2 EHV charges'!$A:$P,9,FALSE)),"")</f>
        <v/>
      </c>
      <c r="G115" s="98" t="str">
        <f>IFERROR(IF(VLOOKUP($A115,'Annex 2 EHV charges'!$A:$P,10,FALSE)=0,"",VLOOKUP($A115,'Annex 2 EHV charges'!$A:$P,10,FALSE)),"")</f>
        <v/>
      </c>
      <c r="H115" s="98" t="str">
        <f>IFERROR(IF(VLOOKUP($A115,'Annex 2 EHV charges'!$A:$P,11,FALSE)=0,"",VLOOKUP($A115,'Annex 2 EHV charges'!$A:$P,11,FALSE)),"")</f>
        <v/>
      </c>
    </row>
    <row r="116" spans="1:8" ht="12.75" customHeight="1">
      <c r="A116" s="91" t="str">
        <f t="array" ref="A116">IFERROR(INDEX('Annex 2 EHV charges'!#REF!, MATCH(0, IF(ISBLANK('Annex 2 EHV charges'!#REF!),1, COUNTIF(A$4:$A115, 'Annex 2 EHV charges'!#REF!)), 0)),"")</f>
        <v/>
      </c>
      <c r="B116" s="91" t="str">
        <f>IF($A116="","",VLOOKUP($A116,'Annex 2 EHV charges'!$A:$P,2,0))</f>
        <v/>
      </c>
      <c r="C116" s="92" t="str">
        <f>IF($A116="","",VLOOKUP($A116,'Annex 2 EHV charges'!$A:$P,3,0))</f>
        <v/>
      </c>
      <c r="D116" s="91" t="str">
        <f>IF($A116="","",VLOOKUP($A116,'Annex 2 EHV charges'!$A:$P,7,0))</f>
        <v/>
      </c>
      <c r="E116" s="96" t="str">
        <f>IFERROR(IF(VLOOKUP($A116,'Annex 2 EHV charges'!$A:$P,8,FALSE)=0,"",VLOOKUP($A116,'Annex 2 EHV charges'!$A:$P,8,FALSE)),"")</f>
        <v/>
      </c>
      <c r="F116" s="97" t="str">
        <f>IFERROR(IF(VLOOKUP($A116,'Annex 2 EHV charges'!$A:$P,9,FALSE)=0,"",VLOOKUP($A116,'Annex 2 EHV charges'!$A:$P,9,FALSE)),"")</f>
        <v/>
      </c>
      <c r="G116" s="98" t="str">
        <f>IFERROR(IF(VLOOKUP($A116,'Annex 2 EHV charges'!$A:$P,10,FALSE)=0,"",VLOOKUP($A116,'Annex 2 EHV charges'!$A:$P,10,FALSE)),"")</f>
        <v/>
      </c>
      <c r="H116" s="98" t="str">
        <f>IFERROR(IF(VLOOKUP($A116,'Annex 2 EHV charges'!$A:$P,11,FALSE)=0,"",VLOOKUP($A116,'Annex 2 EHV charges'!$A:$P,11,FALSE)),"")</f>
        <v/>
      </c>
    </row>
    <row r="117" spans="1:8" ht="12.75" customHeight="1">
      <c r="A117" s="91" t="str">
        <f t="array" ref="A117">IFERROR(INDEX('Annex 2 EHV charges'!#REF!, MATCH(0, IF(ISBLANK('Annex 2 EHV charges'!#REF!),1, COUNTIF(A$4:$A116, 'Annex 2 EHV charges'!#REF!)), 0)),"")</f>
        <v/>
      </c>
      <c r="B117" s="91" t="str">
        <f>IF($A117="","",VLOOKUP($A117,'Annex 2 EHV charges'!$A:$P,2,0))</f>
        <v/>
      </c>
      <c r="C117" s="92" t="str">
        <f>IF($A117="","",VLOOKUP($A117,'Annex 2 EHV charges'!$A:$P,3,0))</f>
        <v/>
      </c>
      <c r="D117" s="91" t="str">
        <f>IF($A117="","",VLOOKUP($A117,'Annex 2 EHV charges'!$A:$P,7,0))</f>
        <v/>
      </c>
      <c r="E117" s="96" t="str">
        <f>IFERROR(IF(VLOOKUP($A117,'Annex 2 EHV charges'!$A:$P,8,FALSE)=0,"",VLOOKUP($A117,'Annex 2 EHV charges'!$A:$P,8,FALSE)),"")</f>
        <v/>
      </c>
      <c r="F117" s="97" t="str">
        <f>IFERROR(IF(VLOOKUP($A117,'Annex 2 EHV charges'!$A:$P,9,FALSE)=0,"",VLOOKUP($A117,'Annex 2 EHV charges'!$A:$P,9,FALSE)),"")</f>
        <v/>
      </c>
      <c r="G117" s="98" t="str">
        <f>IFERROR(IF(VLOOKUP($A117,'Annex 2 EHV charges'!$A:$P,10,FALSE)=0,"",VLOOKUP($A117,'Annex 2 EHV charges'!$A:$P,10,FALSE)),"")</f>
        <v/>
      </c>
      <c r="H117" s="98" t="str">
        <f>IFERROR(IF(VLOOKUP($A117,'Annex 2 EHV charges'!$A:$P,11,FALSE)=0,"",VLOOKUP($A117,'Annex 2 EHV charges'!$A:$P,11,FALSE)),"")</f>
        <v/>
      </c>
    </row>
    <row r="118" spans="1:8" ht="12.75" customHeight="1">
      <c r="A118" s="91" t="str">
        <f t="array" ref="A118">IFERROR(INDEX('Annex 2 EHV charges'!#REF!, MATCH(0, IF(ISBLANK('Annex 2 EHV charges'!#REF!),1, COUNTIF(A$4:$A117, 'Annex 2 EHV charges'!#REF!)), 0)),"")</f>
        <v/>
      </c>
      <c r="B118" s="91" t="str">
        <f>IF($A118="","",VLOOKUP($A118,'Annex 2 EHV charges'!$A:$P,2,0))</f>
        <v/>
      </c>
      <c r="C118" s="92" t="str">
        <f>IF($A118="","",VLOOKUP($A118,'Annex 2 EHV charges'!$A:$P,3,0))</f>
        <v/>
      </c>
      <c r="D118" s="91" t="str">
        <f>IF($A118="","",VLOOKUP($A118,'Annex 2 EHV charges'!$A:$P,7,0))</f>
        <v/>
      </c>
      <c r="E118" s="96" t="str">
        <f>IFERROR(IF(VLOOKUP($A118,'Annex 2 EHV charges'!$A:$P,8,FALSE)=0,"",VLOOKUP($A118,'Annex 2 EHV charges'!$A:$P,8,FALSE)),"")</f>
        <v/>
      </c>
      <c r="F118" s="97" t="str">
        <f>IFERROR(IF(VLOOKUP($A118,'Annex 2 EHV charges'!$A:$P,9,FALSE)=0,"",VLOOKUP($A118,'Annex 2 EHV charges'!$A:$P,9,FALSE)),"")</f>
        <v/>
      </c>
      <c r="G118" s="98" t="str">
        <f>IFERROR(IF(VLOOKUP($A118,'Annex 2 EHV charges'!$A:$P,10,FALSE)=0,"",VLOOKUP($A118,'Annex 2 EHV charges'!$A:$P,10,FALSE)),"")</f>
        <v/>
      </c>
      <c r="H118" s="98" t="str">
        <f>IFERROR(IF(VLOOKUP($A118,'Annex 2 EHV charges'!$A:$P,11,FALSE)=0,"",VLOOKUP($A118,'Annex 2 EHV charges'!$A:$P,11,FALSE)),"")</f>
        <v/>
      </c>
    </row>
    <row r="119" spans="1:8" ht="12.75" customHeight="1">
      <c r="A119" s="91" t="str">
        <f t="array" ref="A119">IFERROR(INDEX('Annex 2 EHV charges'!#REF!, MATCH(0, IF(ISBLANK('Annex 2 EHV charges'!#REF!),1, COUNTIF(A$4:$A118, 'Annex 2 EHV charges'!#REF!)), 0)),"")</f>
        <v/>
      </c>
      <c r="B119" s="91" t="str">
        <f>IF($A119="","",VLOOKUP($A119,'Annex 2 EHV charges'!$A:$P,2,0))</f>
        <v/>
      </c>
      <c r="C119" s="92" t="str">
        <f>IF($A119="","",VLOOKUP($A119,'Annex 2 EHV charges'!$A:$P,3,0))</f>
        <v/>
      </c>
      <c r="D119" s="91" t="str">
        <f>IF($A119="","",VLOOKUP($A119,'Annex 2 EHV charges'!$A:$P,7,0))</f>
        <v/>
      </c>
      <c r="E119" s="96" t="str">
        <f>IFERROR(IF(VLOOKUP($A119,'Annex 2 EHV charges'!$A:$P,8,FALSE)=0,"",VLOOKUP($A119,'Annex 2 EHV charges'!$A:$P,8,FALSE)),"")</f>
        <v/>
      </c>
      <c r="F119" s="97" t="str">
        <f>IFERROR(IF(VLOOKUP($A119,'Annex 2 EHV charges'!$A:$P,9,FALSE)=0,"",VLOOKUP($A119,'Annex 2 EHV charges'!$A:$P,9,FALSE)),"")</f>
        <v/>
      </c>
      <c r="G119" s="98" t="str">
        <f>IFERROR(IF(VLOOKUP($A119,'Annex 2 EHV charges'!$A:$P,10,FALSE)=0,"",VLOOKUP($A119,'Annex 2 EHV charges'!$A:$P,10,FALSE)),"")</f>
        <v/>
      </c>
      <c r="H119" s="98" t="str">
        <f>IFERROR(IF(VLOOKUP($A119,'Annex 2 EHV charges'!$A:$P,11,FALSE)=0,"",VLOOKUP($A119,'Annex 2 EHV charges'!$A:$P,11,FALSE)),"")</f>
        <v/>
      </c>
    </row>
    <row r="120" spans="1:8" ht="12.75" customHeight="1">
      <c r="A120" s="91" t="str">
        <f t="array" ref="A120">IFERROR(INDEX('Annex 2 EHV charges'!#REF!, MATCH(0, IF(ISBLANK('Annex 2 EHV charges'!#REF!),1, COUNTIF(A$4:$A119, 'Annex 2 EHV charges'!#REF!)), 0)),"")</f>
        <v/>
      </c>
      <c r="B120" s="91" t="str">
        <f>IF($A120="","",VLOOKUP($A120,'Annex 2 EHV charges'!$A:$P,2,0))</f>
        <v/>
      </c>
      <c r="C120" s="92" t="str">
        <f>IF($A120="","",VLOOKUP($A120,'Annex 2 EHV charges'!$A:$P,3,0))</f>
        <v/>
      </c>
      <c r="D120" s="91" t="str">
        <f>IF($A120="","",VLOOKUP($A120,'Annex 2 EHV charges'!$A:$P,7,0))</f>
        <v/>
      </c>
      <c r="E120" s="96" t="str">
        <f>IFERROR(IF(VLOOKUP($A120,'Annex 2 EHV charges'!$A:$P,8,FALSE)=0,"",VLOOKUP($A120,'Annex 2 EHV charges'!$A:$P,8,FALSE)),"")</f>
        <v/>
      </c>
      <c r="F120" s="97" t="str">
        <f>IFERROR(IF(VLOOKUP($A120,'Annex 2 EHV charges'!$A:$P,9,FALSE)=0,"",VLOOKUP($A120,'Annex 2 EHV charges'!$A:$P,9,FALSE)),"")</f>
        <v/>
      </c>
      <c r="G120" s="98" t="str">
        <f>IFERROR(IF(VLOOKUP($A120,'Annex 2 EHV charges'!$A:$P,10,FALSE)=0,"",VLOOKUP($A120,'Annex 2 EHV charges'!$A:$P,10,FALSE)),"")</f>
        <v/>
      </c>
      <c r="H120" s="98" t="str">
        <f>IFERROR(IF(VLOOKUP($A120,'Annex 2 EHV charges'!$A:$P,11,FALSE)=0,"",VLOOKUP($A120,'Annex 2 EHV charges'!$A:$P,11,FALSE)),"")</f>
        <v/>
      </c>
    </row>
    <row r="121" spans="1:8" ht="12.75" customHeight="1">
      <c r="A121" s="91" t="str">
        <f t="array" ref="A121">IFERROR(INDEX('Annex 2 EHV charges'!#REF!, MATCH(0, IF(ISBLANK('Annex 2 EHV charges'!#REF!),1, COUNTIF(A$4:$A120, 'Annex 2 EHV charges'!#REF!)), 0)),"")</f>
        <v/>
      </c>
      <c r="B121" s="91" t="str">
        <f>IF($A121="","",VLOOKUP($A121,'Annex 2 EHV charges'!$A:$P,2,0))</f>
        <v/>
      </c>
      <c r="C121" s="92" t="str">
        <f>IF($A121="","",VLOOKUP($A121,'Annex 2 EHV charges'!$A:$P,3,0))</f>
        <v/>
      </c>
      <c r="D121" s="91" t="str">
        <f>IF($A121="","",VLOOKUP($A121,'Annex 2 EHV charges'!$A:$P,7,0))</f>
        <v/>
      </c>
      <c r="E121" s="96" t="str">
        <f>IFERROR(IF(VLOOKUP($A121,'Annex 2 EHV charges'!$A:$P,8,FALSE)=0,"",VLOOKUP($A121,'Annex 2 EHV charges'!$A:$P,8,FALSE)),"")</f>
        <v/>
      </c>
      <c r="F121" s="97" t="str">
        <f>IFERROR(IF(VLOOKUP($A121,'Annex 2 EHV charges'!$A:$P,9,FALSE)=0,"",VLOOKUP($A121,'Annex 2 EHV charges'!$A:$P,9,FALSE)),"")</f>
        <v/>
      </c>
      <c r="G121" s="98" t="str">
        <f>IFERROR(IF(VLOOKUP($A121,'Annex 2 EHV charges'!$A:$P,10,FALSE)=0,"",VLOOKUP($A121,'Annex 2 EHV charges'!$A:$P,10,FALSE)),"")</f>
        <v/>
      </c>
      <c r="H121" s="98" t="str">
        <f>IFERROR(IF(VLOOKUP($A121,'Annex 2 EHV charges'!$A:$P,11,FALSE)=0,"",VLOOKUP($A121,'Annex 2 EHV charges'!$A:$P,11,FALSE)),"")</f>
        <v/>
      </c>
    </row>
    <row r="122" spans="1:8" ht="12.75" customHeight="1">
      <c r="A122" s="91" t="str">
        <f t="array" ref="A122">IFERROR(INDEX('Annex 2 EHV charges'!#REF!, MATCH(0, IF(ISBLANK('Annex 2 EHV charges'!#REF!),1, COUNTIF(A$4:$A121, 'Annex 2 EHV charges'!#REF!)), 0)),"")</f>
        <v/>
      </c>
      <c r="B122" s="91" t="str">
        <f>IF($A122="","",VLOOKUP($A122,'Annex 2 EHV charges'!$A:$P,2,0))</f>
        <v/>
      </c>
      <c r="C122" s="92" t="str">
        <f>IF($A122="","",VLOOKUP($A122,'Annex 2 EHV charges'!$A:$P,3,0))</f>
        <v/>
      </c>
      <c r="D122" s="91" t="str">
        <f>IF($A122="","",VLOOKUP($A122,'Annex 2 EHV charges'!$A:$P,7,0))</f>
        <v/>
      </c>
      <c r="E122" s="96" t="str">
        <f>IFERROR(IF(VLOOKUP($A122,'Annex 2 EHV charges'!$A:$P,8,FALSE)=0,"",VLOOKUP($A122,'Annex 2 EHV charges'!$A:$P,8,FALSE)),"")</f>
        <v/>
      </c>
      <c r="F122" s="97" t="str">
        <f>IFERROR(IF(VLOOKUP($A122,'Annex 2 EHV charges'!$A:$P,9,FALSE)=0,"",VLOOKUP($A122,'Annex 2 EHV charges'!$A:$P,9,FALSE)),"")</f>
        <v/>
      </c>
      <c r="G122" s="98" t="str">
        <f>IFERROR(IF(VLOOKUP($A122,'Annex 2 EHV charges'!$A:$P,10,FALSE)=0,"",VLOOKUP($A122,'Annex 2 EHV charges'!$A:$P,10,FALSE)),"")</f>
        <v/>
      </c>
      <c r="H122" s="98" t="str">
        <f>IFERROR(IF(VLOOKUP($A122,'Annex 2 EHV charges'!$A:$P,11,FALSE)=0,"",VLOOKUP($A122,'Annex 2 EHV charges'!$A:$P,11,FALSE)),"")</f>
        <v/>
      </c>
    </row>
    <row r="123" spans="1:8" ht="12.75" customHeight="1">
      <c r="A123" s="91" t="str">
        <f t="array" ref="A123">IFERROR(INDEX('Annex 2 EHV charges'!#REF!, MATCH(0, IF(ISBLANK('Annex 2 EHV charges'!#REF!),1, COUNTIF(A$4:$A122, 'Annex 2 EHV charges'!#REF!)), 0)),"")</f>
        <v/>
      </c>
      <c r="B123" s="91" t="str">
        <f>IF($A123="","",VLOOKUP($A123,'Annex 2 EHV charges'!$A:$P,2,0))</f>
        <v/>
      </c>
      <c r="C123" s="92" t="str">
        <f>IF($A123="","",VLOOKUP($A123,'Annex 2 EHV charges'!$A:$P,3,0))</f>
        <v/>
      </c>
      <c r="D123" s="91" t="str">
        <f>IF($A123="","",VLOOKUP($A123,'Annex 2 EHV charges'!$A:$P,7,0))</f>
        <v/>
      </c>
      <c r="E123" s="96" t="str">
        <f>IFERROR(IF(VLOOKUP($A123,'Annex 2 EHV charges'!$A:$P,8,FALSE)=0,"",VLOOKUP($A123,'Annex 2 EHV charges'!$A:$P,8,FALSE)),"")</f>
        <v/>
      </c>
      <c r="F123" s="97" t="str">
        <f>IFERROR(IF(VLOOKUP($A123,'Annex 2 EHV charges'!$A:$P,9,FALSE)=0,"",VLOOKUP($A123,'Annex 2 EHV charges'!$A:$P,9,FALSE)),"")</f>
        <v/>
      </c>
      <c r="G123" s="98" t="str">
        <f>IFERROR(IF(VLOOKUP($A123,'Annex 2 EHV charges'!$A:$P,10,FALSE)=0,"",VLOOKUP($A123,'Annex 2 EHV charges'!$A:$P,10,FALSE)),"")</f>
        <v/>
      </c>
      <c r="H123" s="98" t="str">
        <f>IFERROR(IF(VLOOKUP($A123,'Annex 2 EHV charges'!$A:$P,11,FALSE)=0,"",VLOOKUP($A123,'Annex 2 EHV charges'!$A:$P,11,FALSE)),"")</f>
        <v/>
      </c>
    </row>
    <row r="124" spans="1:8" ht="12.75" customHeight="1">
      <c r="A124" s="91" t="str">
        <f t="array" ref="A124">IFERROR(INDEX('Annex 2 EHV charges'!#REF!, MATCH(0, IF(ISBLANK('Annex 2 EHV charges'!#REF!),1, COUNTIF(A$4:$A123, 'Annex 2 EHV charges'!#REF!)), 0)),"")</f>
        <v/>
      </c>
      <c r="B124" s="91" t="str">
        <f>IF($A124="","",VLOOKUP($A124,'Annex 2 EHV charges'!$A:$P,2,0))</f>
        <v/>
      </c>
      <c r="C124" s="92" t="str">
        <f>IF($A124="","",VLOOKUP($A124,'Annex 2 EHV charges'!$A:$P,3,0))</f>
        <v/>
      </c>
      <c r="D124" s="91" t="str">
        <f>IF($A124="","",VLOOKUP($A124,'Annex 2 EHV charges'!$A:$P,7,0))</f>
        <v/>
      </c>
      <c r="E124" s="96" t="str">
        <f>IFERROR(IF(VLOOKUP($A124,'Annex 2 EHV charges'!$A:$P,8,FALSE)=0,"",VLOOKUP($A124,'Annex 2 EHV charges'!$A:$P,8,FALSE)),"")</f>
        <v/>
      </c>
      <c r="F124" s="97" t="str">
        <f>IFERROR(IF(VLOOKUP($A124,'Annex 2 EHV charges'!$A:$P,9,FALSE)=0,"",VLOOKUP($A124,'Annex 2 EHV charges'!$A:$P,9,FALSE)),"")</f>
        <v/>
      </c>
      <c r="G124" s="98" t="str">
        <f>IFERROR(IF(VLOOKUP($A124,'Annex 2 EHV charges'!$A:$P,10,FALSE)=0,"",VLOOKUP($A124,'Annex 2 EHV charges'!$A:$P,10,FALSE)),"")</f>
        <v/>
      </c>
      <c r="H124" s="98" t="str">
        <f>IFERROR(IF(VLOOKUP($A124,'Annex 2 EHV charges'!$A:$P,11,FALSE)=0,"",VLOOKUP($A124,'Annex 2 EHV charges'!$A:$P,11,FALSE)),"")</f>
        <v/>
      </c>
    </row>
    <row r="125" spans="1:8" ht="12.75" customHeight="1">
      <c r="A125" s="91" t="str">
        <f t="array" ref="A125">IFERROR(INDEX('Annex 2 EHV charges'!#REF!, MATCH(0, IF(ISBLANK('Annex 2 EHV charges'!#REF!),1, COUNTIF(A$4:$A124, 'Annex 2 EHV charges'!#REF!)), 0)),"")</f>
        <v/>
      </c>
      <c r="B125" s="91" t="str">
        <f>IF($A125="","",VLOOKUP($A125,'Annex 2 EHV charges'!$A:$P,2,0))</f>
        <v/>
      </c>
      <c r="C125" s="92" t="str">
        <f>IF($A125="","",VLOOKUP($A125,'Annex 2 EHV charges'!$A:$P,3,0))</f>
        <v/>
      </c>
      <c r="D125" s="91" t="str">
        <f>IF($A125="","",VLOOKUP($A125,'Annex 2 EHV charges'!$A:$P,7,0))</f>
        <v/>
      </c>
      <c r="E125" s="96" t="str">
        <f>IFERROR(IF(VLOOKUP($A125,'Annex 2 EHV charges'!$A:$P,8,FALSE)=0,"",VLOOKUP($A125,'Annex 2 EHV charges'!$A:$P,8,FALSE)),"")</f>
        <v/>
      </c>
      <c r="F125" s="97" t="str">
        <f>IFERROR(IF(VLOOKUP($A125,'Annex 2 EHV charges'!$A:$P,9,FALSE)=0,"",VLOOKUP($A125,'Annex 2 EHV charges'!$A:$P,9,FALSE)),"")</f>
        <v/>
      </c>
      <c r="G125" s="98" t="str">
        <f>IFERROR(IF(VLOOKUP($A125,'Annex 2 EHV charges'!$A:$P,10,FALSE)=0,"",VLOOKUP($A125,'Annex 2 EHV charges'!$A:$P,10,FALSE)),"")</f>
        <v/>
      </c>
      <c r="H125" s="98" t="str">
        <f>IFERROR(IF(VLOOKUP($A125,'Annex 2 EHV charges'!$A:$P,11,FALSE)=0,"",VLOOKUP($A125,'Annex 2 EHV charges'!$A:$P,11,FALSE)),"")</f>
        <v/>
      </c>
    </row>
    <row r="126" spans="1:8" ht="12.75" customHeight="1">
      <c r="A126" s="91" t="str">
        <f t="array" ref="A126">IFERROR(INDEX('Annex 2 EHV charges'!#REF!, MATCH(0, IF(ISBLANK('Annex 2 EHV charges'!#REF!),1, COUNTIF(A$4:$A125, 'Annex 2 EHV charges'!#REF!)), 0)),"")</f>
        <v/>
      </c>
      <c r="B126" s="91" t="str">
        <f>IF($A126="","",VLOOKUP($A126,'Annex 2 EHV charges'!$A:$P,2,0))</f>
        <v/>
      </c>
      <c r="C126" s="92" t="str">
        <f>IF($A126="","",VLOOKUP($A126,'Annex 2 EHV charges'!$A:$P,3,0))</f>
        <v/>
      </c>
      <c r="D126" s="91" t="str">
        <f>IF($A126="","",VLOOKUP($A126,'Annex 2 EHV charges'!$A:$P,7,0))</f>
        <v/>
      </c>
      <c r="E126" s="96" t="str">
        <f>IFERROR(IF(VLOOKUP($A126,'Annex 2 EHV charges'!$A:$P,8,FALSE)=0,"",VLOOKUP($A126,'Annex 2 EHV charges'!$A:$P,8,FALSE)),"")</f>
        <v/>
      </c>
      <c r="F126" s="97" t="str">
        <f>IFERROR(IF(VLOOKUP($A126,'Annex 2 EHV charges'!$A:$P,9,FALSE)=0,"",VLOOKUP($A126,'Annex 2 EHV charges'!$A:$P,9,FALSE)),"")</f>
        <v/>
      </c>
      <c r="G126" s="98" t="str">
        <f>IFERROR(IF(VLOOKUP($A126,'Annex 2 EHV charges'!$A:$P,10,FALSE)=0,"",VLOOKUP($A126,'Annex 2 EHV charges'!$A:$P,10,FALSE)),"")</f>
        <v/>
      </c>
      <c r="H126" s="98" t="str">
        <f>IFERROR(IF(VLOOKUP($A126,'Annex 2 EHV charges'!$A:$P,11,FALSE)=0,"",VLOOKUP($A126,'Annex 2 EHV charges'!$A:$P,11,FALSE)),"")</f>
        <v/>
      </c>
    </row>
    <row r="127" spans="1:8" ht="12.75" customHeight="1">
      <c r="A127" s="91" t="str">
        <f t="array" ref="A127">IFERROR(INDEX('Annex 2 EHV charges'!#REF!, MATCH(0, IF(ISBLANK('Annex 2 EHV charges'!#REF!),1, COUNTIF(A$4:$A126, 'Annex 2 EHV charges'!#REF!)), 0)),"")</f>
        <v/>
      </c>
      <c r="B127" s="91" t="str">
        <f>IF($A127="","",VLOOKUP($A127,'Annex 2 EHV charges'!$A:$P,2,0))</f>
        <v/>
      </c>
      <c r="C127" s="92" t="str">
        <f>IF($A127="","",VLOOKUP($A127,'Annex 2 EHV charges'!$A:$P,3,0))</f>
        <v/>
      </c>
      <c r="D127" s="91" t="str">
        <f>IF($A127="","",VLOOKUP($A127,'Annex 2 EHV charges'!$A:$P,7,0))</f>
        <v/>
      </c>
      <c r="E127" s="96" t="str">
        <f>IFERROR(IF(VLOOKUP($A127,'Annex 2 EHV charges'!$A:$P,8,FALSE)=0,"",VLOOKUP($A127,'Annex 2 EHV charges'!$A:$P,8,FALSE)),"")</f>
        <v/>
      </c>
      <c r="F127" s="97" t="str">
        <f>IFERROR(IF(VLOOKUP($A127,'Annex 2 EHV charges'!$A:$P,9,FALSE)=0,"",VLOOKUP($A127,'Annex 2 EHV charges'!$A:$P,9,FALSE)),"")</f>
        <v/>
      </c>
      <c r="G127" s="98" t="str">
        <f>IFERROR(IF(VLOOKUP($A127,'Annex 2 EHV charges'!$A:$P,10,FALSE)=0,"",VLOOKUP($A127,'Annex 2 EHV charges'!$A:$P,10,FALSE)),"")</f>
        <v/>
      </c>
      <c r="H127" s="98" t="str">
        <f>IFERROR(IF(VLOOKUP($A127,'Annex 2 EHV charges'!$A:$P,11,FALSE)=0,"",VLOOKUP($A127,'Annex 2 EHV charges'!$A:$P,11,FALSE)),"")</f>
        <v/>
      </c>
    </row>
    <row r="128" spans="1:8" ht="12.75" customHeight="1">
      <c r="A128" s="91" t="str">
        <f t="array" ref="A128">IFERROR(INDEX('Annex 2 EHV charges'!#REF!, MATCH(0, IF(ISBLANK('Annex 2 EHV charges'!#REF!),1, COUNTIF(A$4:$A127, 'Annex 2 EHV charges'!#REF!)), 0)),"")</f>
        <v/>
      </c>
      <c r="B128" s="91" t="str">
        <f>IF($A128="","",VLOOKUP($A128,'Annex 2 EHV charges'!$A:$P,2,0))</f>
        <v/>
      </c>
      <c r="C128" s="92" t="str">
        <f>IF($A128="","",VLOOKUP($A128,'Annex 2 EHV charges'!$A:$P,3,0))</f>
        <v/>
      </c>
      <c r="D128" s="91" t="str">
        <f>IF($A128="","",VLOOKUP($A128,'Annex 2 EHV charges'!$A:$P,7,0))</f>
        <v/>
      </c>
      <c r="E128" s="96" t="str">
        <f>IFERROR(IF(VLOOKUP($A128,'Annex 2 EHV charges'!$A:$P,8,FALSE)=0,"",VLOOKUP($A128,'Annex 2 EHV charges'!$A:$P,8,FALSE)),"")</f>
        <v/>
      </c>
      <c r="F128" s="97" t="str">
        <f>IFERROR(IF(VLOOKUP($A128,'Annex 2 EHV charges'!$A:$P,9,FALSE)=0,"",VLOOKUP($A128,'Annex 2 EHV charges'!$A:$P,9,FALSE)),"")</f>
        <v/>
      </c>
      <c r="G128" s="98" t="str">
        <f>IFERROR(IF(VLOOKUP($A128,'Annex 2 EHV charges'!$A:$P,10,FALSE)=0,"",VLOOKUP($A128,'Annex 2 EHV charges'!$A:$P,10,FALSE)),"")</f>
        <v/>
      </c>
      <c r="H128" s="98" t="str">
        <f>IFERROR(IF(VLOOKUP($A128,'Annex 2 EHV charges'!$A:$P,11,FALSE)=0,"",VLOOKUP($A128,'Annex 2 EHV charges'!$A:$P,11,FALSE)),"")</f>
        <v/>
      </c>
    </row>
    <row r="129" spans="1:8" ht="12.75" customHeight="1">
      <c r="A129" s="91" t="str">
        <f t="array" ref="A129">IFERROR(INDEX('Annex 2 EHV charges'!#REF!, MATCH(0, IF(ISBLANK('Annex 2 EHV charges'!#REF!),1, COUNTIF(A$4:$A128, 'Annex 2 EHV charges'!#REF!)), 0)),"")</f>
        <v/>
      </c>
      <c r="B129" s="91" t="str">
        <f>IF($A129="","",VLOOKUP($A129,'Annex 2 EHV charges'!$A:$P,2,0))</f>
        <v/>
      </c>
      <c r="C129" s="92" t="str">
        <f>IF($A129="","",VLOOKUP($A129,'Annex 2 EHV charges'!$A:$P,3,0))</f>
        <v/>
      </c>
      <c r="D129" s="91" t="str">
        <f>IF($A129="","",VLOOKUP($A129,'Annex 2 EHV charges'!$A:$P,7,0))</f>
        <v/>
      </c>
      <c r="E129" s="96" t="str">
        <f>IFERROR(IF(VLOOKUP($A129,'Annex 2 EHV charges'!$A:$P,8,FALSE)=0,"",VLOOKUP($A129,'Annex 2 EHV charges'!$A:$P,8,FALSE)),"")</f>
        <v/>
      </c>
      <c r="F129" s="97" t="str">
        <f>IFERROR(IF(VLOOKUP($A129,'Annex 2 EHV charges'!$A:$P,9,FALSE)=0,"",VLOOKUP($A129,'Annex 2 EHV charges'!$A:$P,9,FALSE)),"")</f>
        <v/>
      </c>
      <c r="G129" s="98" t="str">
        <f>IFERROR(IF(VLOOKUP($A129,'Annex 2 EHV charges'!$A:$P,10,FALSE)=0,"",VLOOKUP($A129,'Annex 2 EHV charges'!$A:$P,10,FALSE)),"")</f>
        <v/>
      </c>
      <c r="H129" s="98" t="str">
        <f>IFERROR(IF(VLOOKUP($A129,'Annex 2 EHV charges'!$A:$P,11,FALSE)=0,"",VLOOKUP($A129,'Annex 2 EHV charges'!$A:$P,11,FALSE)),"")</f>
        <v/>
      </c>
    </row>
    <row r="130" spans="1:8" ht="12.75" customHeight="1">
      <c r="A130" s="91" t="str">
        <f t="array" ref="A130">IFERROR(INDEX('Annex 2 EHV charges'!#REF!, MATCH(0, IF(ISBLANK('Annex 2 EHV charges'!#REF!),1, COUNTIF(A$4:$A129, 'Annex 2 EHV charges'!#REF!)), 0)),"")</f>
        <v/>
      </c>
      <c r="B130" s="91" t="str">
        <f>IF($A130="","",VLOOKUP($A130,'Annex 2 EHV charges'!$A:$P,2,0))</f>
        <v/>
      </c>
      <c r="C130" s="92" t="str">
        <f>IF($A130="","",VLOOKUP($A130,'Annex 2 EHV charges'!$A:$P,3,0))</f>
        <v/>
      </c>
      <c r="D130" s="91" t="str">
        <f>IF($A130="","",VLOOKUP($A130,'Annex 2 EHV charges'!$A:$P,7,0))</f>
        <v/>
      </c>
      <c r="E130" s="96" t="str">
        <f>IFERROR(IF(VLOOKUP($A130,'Annex 2 EHV charges'!$A:$P,8,FALSE)=0,"",VLOOKUP($A130,'Annex 2 EHV charges'!$A:$P,8,FALSE)),"")</f>
        <v/>
      </c>
      <c r="F130" s="97" t="str">
        <f>IFERROR(IF(VLOOKUP($A130,'Annex 2 EHV charges'!$A:$P,9,FALSE)=0,"",VLOOKUP($A130,'Annex 2 EHV charges'!$A:$P,9,FALSE)),"")</f>
        <v/>
      </c>
      <c r="G130" s="98" t="str">
        <f>IFERROR(IF(VLOOKUP($A130,'Annex 2 EHV charges'!$A:$P,10,FALSE)=0,"",VLOOKUP($A130,'Annex 2 EHV charges'!$A:$P,10,FALSE)),"")</f>
        <v/>
      </c>
      <c r="H130" s="98" t="str">
        <f>IFERROR(IF(VLOOKUP($A130,'Annex 2 EHV charges'!$A:$P,11,FALSE)=0,"",VLOOKUP($A130,'Annex 2 EHV charges'!$A:$P,11,FALSE)),"")</f>
        <v/>
      </c>
    </row>
    <row r="131" spans="1:8" ht="12.75" customHeight="1">
      <c r="A131" s="91" t="str">
        <f t="array" ref="A131">IFERROR(INDEX('Annex 2 EHV charges'!#REF!, MATCH(0, IF(ISBLANK('Annex 2 EHV charges'!#REF!),1, COUNTIF(A$4:$A130, 'Annex 2 EHV charges'!#REF!)), 0)),"")</f>
        <v/>
      </c>
      <c r="B131" s="91" t="str">
        <f>IF($A131="","",VLOOKUP($A131,'Annex 2 EHV charges'!$A:$P,2,0))</f>
        <v/>
      </c>
      <c r="C131" s="92" t="str">
        <f>IF($A131="","",VLOOKUP($A131,'Annex 2 EHV charges'!$A:$P,3,0))</f>
        <v/>
      </c>
      <c r="D131" s="91" t="str">
        <f>IF($A131="","",VLOOKUP($A131,'Annex 2 EHV charges'!$A:$P,7,0))</f>
        <v/>
      </c>
      <c r="E131" s="96" t="str">
        <f>IFERROR(IF(VLOOKUP($A131,'Annex 2 EHV charges'!$A:$P,8,FALSE)=0,"",VLOOKUP($A131,'Annex 2 EHV charges'!$A:$P,8,FALSE)),"")</f>
        <v/>
      </c>
      <c r="F131" s="97" t="str">
        <f>IFERROR(IF(VLOOKUP($A131,'Annex 2 EHV charges'!$A:$P,9,FALSE)=0,"",VLOOKUP($A131,'Annex 2 EHV charges'!$A:$P,9,FALSE)),"")</f>
        <v/>
      </c>
      <c r="G131" s="98" t="str">
        <f>IFERROR(IF(VLOOKUP($A131,'Annex 2 EHV charges'!$A:$P,10,FALSE)=0,"",VLOOKUP($A131,'Annex 2 EHV charges'!$A:$P,10,FALSE)),"")</f>
        <v/>
      </c>
      <c r="H131" s="98" t="str">
        <f>IFERROR(IF(VLOOKUP($A131,'Annex 2 EHV charges'!$A:$P,11,FALSE)=0,"",VLOOKUP($A131,'Annex 2 EHV charges'!$A:$P,11,FALSE)),"")</f>
        <v/>
      </c>
    </row>
    <row r="132" spans="1:8" ht="12.75" customHeight="1">
      <c r="A132" s="91" t="str">
        <f t="array" ref="A132">IFERROR(INDEX('Annex 2 EHV charges'!#REF!, MATCH(0, IF(ISBLANK('Annex 2 EHV charges'!#REF!),1, COUNTIF(A$4:$A131, 'Annex 2 EHV charges'!#REF!)), 0)),"")</f>
        <v/>
      </c>
      <c r="B132" s="91" t="str">
        <f>IF($A132="","",VLOOKUP($A132,'Annex 2 EHV charges'!$A:$P,2,0))</f>
        <v/>
      </c>
      <c r="C132" s="92" t="str">
        <f>IF($A132="","",VLOOKUP($A132,'Annex 2 EHV charges'!$A:$P,3,0))</f>
        <v/>
      </c>
      <c r="D132" s="91" t="str">
        <f>IF($A132="","",VLOOKUP($A132,'Annex 2 EHV charges'!$A:$P,7,0))</f>
        <v/>
      </c>
      <c r="E132" s="96" t="str">
        <f>IFERROR(IF(VLOOKUP($A132,'Annex 2 EHV charges'!$A:$P,8,FALSE)=0,"",VLOOKUP($A132,'Annex 2 EHV charges'!$A:$P,8,FALSE)),"")</f>
        <v/>
      </c>
      <c r="F132" s="97" t="str">
        <f>IFERROR(IF(VLOOKUP($A132,'Annex 2 EHV charges'!$A:$P,9,FALSE)=0,"",VLOOKUP($A132,'Annex 2 EHV charges'!$A:$P,9,FALSE)),"")</f>
        <v/>
      </c>
      <c r="G132" s="98" t="str">
        <f>IFERROR(IF(VLOOKUP($A132,'Annex 2 EHV charges'!$A:$P,10,FALSE)=0,"",VLOOKUP($A132,'Annex 2 EHV charges'!$A:$P,10,FALSE)),"")</f>
        <v/>
      </c>
      <c r="H132" s="98" t="str">
        <f>IFERROR(IF(VLOOKUP($A132,'Annex 2 EHV charges'!$A:$P,11,FALSE)=0,"",VLOOKUP($A132,'Annex 2 EHV charges'!$A:$P,11,FALSE)),"")</f>
        <v/>
      </c>
    </row>
    <row r="133" spans="1:8" ht="12.75" customHeight="1">
      <c r="A133" s="91" t="str">
        <f t="array" ref="A133">IFERROR(INDEX('Annex 2 EHV charges'!#REF!, MATCH(0, IF(ISBLANK('Annex 2 EHV charges'!#REF!),1, COUNTIF(A$4:$A132, 'Annex 2 EHV charges'!#REF!)), 0)),"")</f>
        <v/>
      </c>
      <c r="B133" s="91" t="str">
        <f>IF($A133="","",VLOOKUP($A133,'Annex 2 EHV charges'!$A:$P,2,0))</f>
        <v/>
      </c>
      <c r="C133" s="92" t="str">
        <f>IF($A133="","",VLOOKUP($A133,'Annex 2 EHV charges'!$A:$P,3,0))</f>
        <v/>
      </c>
      <c r="D133" s="91" t="str">
        <f>IF($A133="","",VLOOKUP($A133,'Annex 2 EHV charges'!$A:$P,7,0))</f>
        <v/>
      </c>
      <c r="E133" s="96" t="str">
        <f>IFERROR(IF(VLOOKUP($A133,'Annex 2 EHV charges'!$A:$P,8,FALSE)=0,"",VLOOKUP($A133,'Annex 2 EHV charges'!$A:$P,8,FALSE)),"")</f>
        <v/>
      </c>
      <c r="F133" s="97" t="str">
        <f>IFERROR(IF(VLOOKUP($A133,'Annex 2 EHV charges'!$A:$P,9,FALSE)=0,"",VLOOKUP($A133,'Annex 2 EHV charges'!$A:$P,9,FALSE)),"")</f>
        <v/>
      </c>
      <c r="G133" s="98" t="str">
        <f>IFERROR(IF(VLOOKUP($A133,'Annex 2 EHV charges'!$A:$P,10,FALSE)=0,"",VLOOKUP($A133,'Annex 2 EHV charges'!$A:$P,10,FALSE)),"")</f>
        <v/>
      </c>
      <c r="H133" s="98" t="str">
        <f>IFERROR(IF(VLOOKUP($A133,'Annex 2 EHV charges'!$A:$P,11,FALSE)=0,"",VLOOKUP($A133,'Annex 2 EHV charges'!$A:$P,11,FALSE)),"")</f>
        <v/>
      </c>
    </row>
    <row r="134" spans="1:8" ht="12.75" customHeight="1">
      <c r="A134" s="91" t="str">
        <f t="array" ref="A134">IFERROR(INDEX('Annex 2 EHV charges'!#REF!, MATCH(0, IF(ISBLANK('Annex 2 EHV charges'!#REF!),1, COUNTIF(A$4:$A133, 'Annex 2 EHV charges'!#REF!)), 0)),"")</f>
        <v/>
      </c>
      <c r="B134" s="91" t="str">
        <f>IF($A134="","",VLOOKUP($A134,'Annex 2 EHV charges'!$A:$P,2,0))</f>
        <v/>
      </c>
      <c r="C134" s="92" t="str">
        <f>IF($A134="","",VLOOKUP($A134,'Annex 2 EHV charges'!$A:$P,3,0))</f>
        <v/>
      </c>
      <c r="D134" s="91" t="str">
        <f>IF($A134="","",VLOOKUP($A134,'Annex 2 EHV charges'!$A:$P,7,0))</f>
        <v/>
      </c>
      <c r="E134" s="96" t="str">
        <f>IFERROR(IF(VLOOKUP($A134,'Annex 2 EHV charges'!$A:$P,8,FALSE)=0,"",VLOOKUP($A134,'Annex 2 EHV charges'!$A:$P,8,FALSE)),"")</f>
        <v/>
      </c>
      <c r="F134" s="97" t="str">
        <f>IFERROR(IF(VLOOKUP($A134,'Annex 2 EHV charges'!$A:$P,9,FALSE)=0,"",VLOOKUP($A134,'Annex 2 EHV charges'!$A:$P,9,FALSE)),"")</f>
        <v/>
      </c>
      <c r="G134" s="98" t="str">
        <f>IFERROR(IF(VLOOKUP($A134,'Annex 2 EHV charges'!$A:$P,10,FALSE)=0,"",VLOOKUP($A134,'Annex 2 EHV charges'!$A:$P,10,FALSE)),"")</f>
        <v/>
      </c>
      <c r="H134" s="98" t="str">
        <f>IFERROR(IF(VLOOKUP($A134,'Annex 2 EHV charges'!$A:$P,11,FALSE)=0,"",VLOOKUP($A134,'Annex 2 EHV charges'!$A:$P,11,FALSE)),"")</f>
        <v/>
      </c>
    </row>
    <row r="135" spans="1:8" ht="12.75" customHeight="1">
      <c r="A135" s="91" t="str">
        <f t="array" ref="A135">IFERROR(INDEX('Annex 2 EHV charges'!#REF!, MATCH(0, IF(ISBLANK('Annex 2 EHV charges'!#REF!),1, COUNTIF(A$4:$A134, 'Annex 2 EHV charges'!#REF!)), 0)),"")</f>
        <v/>
      </c>
      <c r="B135" s="91" t="str">
        <f>IF($A135="","",VLOOKUP($A135,'Annex 2 EHV charges'!$A:$P,2,0))</f>
        <v/>
      </c>
      <c r="C135" s="92" t="str">
        <f>IF($A135="","",VLOOKUP($A135,'Annex 2 EHV charges'!$A:$P,3,0))</f>
        <v/>
      </c>
      <c r="D135" s="91" t="str">
        <f>IF($A135="","",VLOOKUP($A135,'Annex 2 EHV charges'!$A:$P,7,0))</f>
        <v/>
      </c>
      <c r="E135" s="96" t="str">
        <f>IFERROR(IF(VLOOKUP($A135,'Annex 2 EHV charges'!$A:$P,8,FALSE)=0,"",VLOOKUP($A135,'Annex 2 EHV charges'!$A:$P,8,FALSE)),"")</f>
        <v/>
      </c>
      <c r="F135" s="97" t="str">
        <f>IFERROR(IF(VLOOKUP($A135,'Annex 2 EHV charges'!$A:$P,9,FALSE)=0,"",VLOOKUP($A135,'Annex 2 EHV charges'!$A:$P,9,FALSE)),"")</f>
        <v/>
      </c>
      <c r="G135" s="98" t="str">
        <f>IFERROR(IF(VLOOKUP($A135,'Annex 2 EHV charges'!$A:$P,10,FALSE)=0,"",VLOOKUP($A135,'Annex 2 EHV charges'!$A:$P,10,FALSE)),"")</f>
        <v/>
      </c>
      <c r="H135" s="98" t="str">
        <f>IFERROR(IF(VLOOKUP($A135,'Annex 2 EHV charges'!$A:$P,11,FALSE)=0,"",VLOOKUP($A135,'Annex 2 EHV charges'!$A:$P,11,FALSE)),"")</f>
        <v/>
      </c>
    </row>
    <row r="136" spans="1:8" ht="12.75" customHeight="1">
      <c r="A136" s="91" t="str">
        <f t="array" ref="A136">IFERROR(INDEX('Annex 2 EHV charges'!#REF!, MATCH(0, IF(ISBLANK('Annex 2 EHV charges'!#REF!),1, COUNTIF(A$4:$A135, 'Annex 2 EHV charges'!#REF!)), 0)),"")</f>
        <v/>
      </c>
      <c r="B136" s="91" t="str">
        <f>IF($A136="","",VLOOKUP($A136,'Annex 2 EHV charges'!$A:$P,2,0))</f>
        <v/>
      </c>
      <c r="C136" s="92" t="str">
        <f>IF($A136="","",VLOOKUP($A136,'Annex 2 EHV charges'!$A:$P,3,0))</f>
        <v/>
      </c>
      <c r="D136" s="91" t="str">
        <f>IF($A136="","",VLOOKUP($A136,'Annex 2 EHV charges'!$A:$P,7,0))</f>
        <v/>
      </c>
      <c r="E136" s="96" t="str">
        <f>IFERROR(IF(VLOOKUP($A136,'Annex 2 EHV charges'!$A:$P,8,FALSE)=0,"",VLOOKUP($A136,'Annex 2 EHV charges'!$A:$P,8,FALSE)),"")</f>
        <v/>
      </c>
      <c r="F136" s="97" t="str">
        <f>IFERROR(IF(VLOOKUP($A136,'Annex 2 EHV charges'!$A:$P,9,FALSE)=0,"",VLOOKUP($A136,'Annex 2 EHV charges'!$A:$P,9,FALSE)),"")</f>
        <v/>
      </c>
      <c r="G136" s="98" t="str">
        <f>IFERROR(IF(VLOOKUP($A136,'Annex 2 EHV charges'!$A:$P,10,FALSE)=0,"",VLOOKUP($A136,'Annex 2 EHV charges'!$A:$P,10,FALSE)),"")</f>
        <v/>
      </c>
      <c r="H136" s="98" t="str">
        <f>IFERROR(IF(VLOOKUP($A136,'Annex 2 EHV charges'!$A:$P,11,FALSE)=0,"",VLOOKUP($A136,'Annex 2 EHV charges'!$A:$P,11,FALSE)),"")</f>
        <v/>
      </c>
    </row>
    <row r="137" spans="1:8" ht="12.75" customHeight="1">
      <c r="A137" s="91" t="str">
        <f t="array" ref="A137">IFERROR(INDEX('Annex 2 EHV charges'!#REF!, MATCH(0, IF(ISBLANK('Annex 2 EHV charges'!#REF!),1, COUNTIF(A$4:$A136, 'Annex 2 EHV charges'!#REF!)), 0)),"")</f>
        <v/>
      </c>
      <c r="B137" s="91" t="str">
        <f>IF($A137="","",VLOOKUP($A137,'Annex 2 EHV charges'!$A:$P,2,0))</f>
        <v/>
      </c>
      <c r="C137" s="92" t="str">
        <f>IF($A137="","",VLOOKUP($A137,'Annex 2 EHV charges'!$A:$P,3,0))</f>
        <v/>
      </c>
      <c r="D137" s="91" t="str">
        <f>IF($A137="","",VLOOKUP($A137,'Annex 2 EHV charges'!$A:$P,7,0))</f>
        <v/>
      </c>
      <c r="E137" s="96" t="str">
        <f>IFERROR(IF(VLOOKUP($A137,'Annex 2 EHV charges'!$A:$P,8,FALSE)=0,"",VLOOKUP($A137,'Annex 2 EHV charges'!$A:$P,8,FALSE)),"")</f>
        <v/>
      </c>
      <c r="F137" s="97" t="str">
        <f>IFERROR(IF(VLOOKUP($A137,'Annex 2 EHV charges'!$A:$P,9,FALSE)=0,"",VLOOKUP($A137,'Annex 2 EHV charges'!$A:$P,9,FALSE)),"")</f>
        <v/>
      </c>
      <c r="G137" s="98" t="str">
        <f>IFERROR(IF(VLOOKUP($A137,'Annex 2 EHV charges'!$A:$P,10,FALSE)=0,"",VLOOKUP($A137,'Annex 2 EHV charges'!$A:$P,10,FALSE)),"")</f>
        <v/>
      </c>
      <c r="H137" s="98" t="str">
        <f>IFERROR(IF(VLOOKUP($A137,'Annex 2 EHV charges'!$A:$P,11,FALSE)=0,"",VLOOKUP($A137,'Annex 2 EHV charges'!$A:$P,11,FALSE)),"")</f>
        <v/>
      </c>
    </row>
    <row r="138" spans="1:8" ht="12.75" customHeight="1">
      <c r="A138" s="91" t="str">
        <f t="array" ref="A138">IFERROR(INDEX('Annex 2 EHV charges'!#REF!, MATCH(0, IF(ISBLANK('Annex 2 EHV charges'!#REF!),1, COUNTIF(A$4:$A137, 'Annex 2 EHV charges'!#REF!)), 0)),"")</f>
        <v/>
      </c>
      <c r="B138" s="91" t="str">
        <f>IF($A138="","",VLOOKUP($A138,'Annex 2 EHV charges'!$A:$P,2,0))</f>
        <v/>
      </c>
      <c r="C138" s="92" t="str">
        <f>IF($A138="","",VLOOKUP($A138,'Annex 2 EHV charges'!$A:$P,3,0))</f>
        <v/>
      </c>
      <c r="D138" s="91" t="str">
        <f>IF($A138="","",VLOOKUP($A138,'Annex 2 EHV charges'!$A:$P,7,0))</f>
        <v/>
      </c>
      <c r="E138" s="96" t="str">
        <f>IFERROR(IF(VLOOKUP($A138,'Annex 2 EHV charges'!$A:$P,8,FALSE)=0,"",VLOOKUP($A138,'Annex 2 EHV charges'!$A:$P,8,FALSE)),"")</f>
        <v/>
      </c>
      <c r="F138" s="97" t="str">
        <f>IFERROR(IF(VLOOKUP($A138,'Annex 2 EHV charges'!$A:$P,9,FALSE)=0,"",VLOOKUP($A138,'Annex 2 EHV charges'!$A:$P,9,FALSE)),"")</f>
        <v/>
      </c>
      <c r="G138" s="98" t="str">
        <f>IFERROR(IF(VLOOKUP($A138,'Annex 2 EHV charges'!$A:$P,10,FALSE)=0,"",VLOOKUP($A138,'Annex 2 EHV charges'!$A:$P,10,FALSE)),"")</f>
        <v/>
      </c>
      <c r="H138" s="98" t="str">
        <f>IFERROR(IF(VLOOKUP($A138,'Annex 2 EHV charges'!$A:$P,11,FALSE)=0,"",VLOOKUP($A138,'Annex 2 EHV charges'!$A:$P,11,FALSE)),"")</f>
        <v/>
      </c>
    </row>
    <row r="139" spans="1:8" ht="12.75" customHeight="1">
      <c r="A139" s="91" t="str">
        <f t="array" ref="A139">IFERROR(INDEX('Annex 2 EHV charges'!#REF!, MATCH(0, IF(ISBLANK('Annex 2 EHV charges'!#REF!),1, COUNTIF(A$4:$A138, 'Annex 2 EHV charges'!#REF!)), 0)),"")</f>
        <v/>
      </c>
      <c r="B139" s="91" t="str">
        <f>IF($A139="","",VLOOKUP($A139,'Annex 2 EHV charges'!$A:$P,2,0))</f>
        <v/>
      </c>
      <c r="C139" s="92" t="str">
        <f>IF($A139="","",VLOOKUP($A139,'Annex 2 EHV charges'!$A:$P,3,0))</f>
        <v/>
      </c>
      <c r="D139" s="91" t="str">
        <f>IF($A139="","",VLOOKUP($A139,'Annex 2 EHV charges'!$A:$P,7,0))</f>
        <v/>
      </c>
      <c r="E139" s="96" t="str">
        <f>IFERROR(IF(VLOOKUP($A139,'Annex 2 EHV charges'!$A:$P,8,FALSE)=0,"",VLOOKUP($A139,'Annex 2 EHV charges'!$A:$P,8,FALSE)),"")</f>
        <v/>
      </c>
      <c r="F139" s="97" t="str">
        <f>IFERROR(IF(VLOOKUP($A139,'Annex 2 EHV charges'!$A:$P,9,FALSE)=0,"",VLOOKUP($A139,'Annex 2 EHV charges'!$A:$P,9,FALSE)),"")</f>
        <v/>
      </c>
      <c r="G139" s="98" t="str">
        <f>IFERROR(IF(VLOOKUP($A139,'Annex 2 EHV charges'!$A:$P,10,FALSE)=0,"",VLOOKUP($A139,'Annex 2 EHV charges'!$A:$P,10,FALSE)),"")</f>
        <v/>
      </c>
      <c r="H139" s="98" t="str">
        <f>IFERROR(IF(VLOOKUP($A139,'Annex 2 EHV charges'!$A:$P,11,FALSE)=0,"",VLOOKUP($A139,'Annex 2 EHV charges'!$A:$P,11,FALSE)),"")</f>
        <v/>
      </c>
    </row>
    <row r="140" spans="1:8" ht="12.75" customHeight="1">
      <c r="A140" s="91" t="str">
        <f t="array" ref="A140">IFERROR(INDEX('Annex 2 EHV charges'!#REF!, MATCH(0, IF(ISBLANK('Annex 2 EHV charges'!#REF!),1, COUNTIF(A$4:$A139, 'Annex 2 EHV charges'!#REF!)), 0)),"")</f>
        <v/>
      </c>
      <c r="B140" s="91" t="str">
        <f>IF($A140="","",VLOOKUP($A140,'Annex 2 EHV charges'!$A:$P,2,0))</f>
        <v/>
      </c>
      <c r="C140" s="92" t="str">
        <f>IF($A140="","",VLOOKUP($A140,'Annex 2 EHV charges'!$A:$P,3,0))</f>
        <v/>
      </c>
      <c r="D140" s="91" t="str">
        <f>IF($A140="","",VLOOKUP($A140,'Annex 2 EHV charges'!$A:$P,7,0))</f>
        <v/>
      </c>
      <c r="E140" s="96" t="str">
        <f>IFERROR(IF(VLOOKUP($A140,'Annex 2 EHV charges'!$A:$P,8,FALSE)=0,"",VLOOKUP($A140,'Annex 2 EHV charges'!$A:$P,8,FALSE)),"")</f>
        <v/>
      </c>
      <c r="F140" s="97" t="str">
        <f>IFERROR(IF(VLOOKUP($A140,'Annex 2 EHV charges'!$A:$P,9,FALSE)=0,"",VLOOKUP($A140,'Annex 2 EHV charges'!$A:$P,9,FALSE)),"")</f>
        <v/>
      </c>
      <c r="G140" s="98" t="str">
        <f>IFERROR(IF(VLOOKUP($A140,'Annex 2 EHV charges'!$A:$P,10,FALSE)=0,"",VLOOKUP($A140,'Annex 2 EHV charges'!$A:$P,10,FALSE)),"")</f>
        <v/>
      </c>
      <c r="H140" s="98" t="str">
        <f>IFERROR(IF(VLOOKUP($A140,'Annex 2 EHV charges'!$A:$P,11,FALSE)=0,"",VLOOKUP($A140,'Annex 2 EHV charges'!$A:$P,11,FALSE)),"")</f>
        <v/>
      </c>
    </row>
    <row r="141" spans="1:8" ht="12.75" customHeight="1">
      <c r="A141" s="91" t="str">
        <f t="array" ref="A141">IFERROR(INDEX('Annex 2 EHV charges'!#REF!, MATCH(0, IF(ISBLANK('Annex 2 EHV charges'!#REF!),1, COUNTIF(A$4:$A140, 'Annex 2 EHV charges'!#REF!)), 0)),"")</f>
        <v/>
      </c>
      <c r="B141" s="91" t="str">
        <f>IF($A141="","",VLOOKUP($A141,'Annex 2 EHV charges'!$A:$P,2,0))</f>
        <v/>
      </c>
      <c r="C141" s="92" t="str">
        <f>IF($A141="","",VLOOKUP($A141,'Annex 2 EHV charges'!$A:$P,3,0))</f>
        <v/>
      </c>
      <c r="D141" s="91" t="str">
        <f>IF($A141="","",VLOOKUP($A141,'Annex 2 EHV charges'!$A:$P,7,0))</f>
        <v/>
      </c>
      <c r="E141" s="96" t="str">
        <f>IFERROR(IF(VLOOKUP($A141,'Annex 2 EHV charges'!$A:$P,8,FALSE)=0,"",VLOOKUP($A141,'Annex 2 EHV charges'!$A:$P,8,FALSE)),"")</f>
        <v/>
      </c>
      <c r="F141" s="97" t="str">
        <f>IFERROR(IF(VLOOKUP($A141,'Annex 2 EHV charges'!$A:$P,9,FALSE)=0,"",VLOOKUP($A141,'Annex 2 EHV charges'!$A:$P,9,FALSE)),"")</f>
        <v/>
      </c>
      <c r="G141" s="98" t="str">
        <f>IFERROR(IF(VLOOKUP($A141,'Annex 2 EHV charges'!$A:$P,10,FALSE)=0,"",VLOOKUP($A141,'Annex 2 EHV charges'!$A:$P,10,FALSE)),"")</f>
        <v/>
      </c>
      <c r="H141" s="98" t="str">
        <f>IFERROR(IF(VLOOKUP($A141,'Annex 2 EHV charges'!$A:$P,11,FALSE)=0,"",VLOOKUP($A141,'Annex 2 EHV charges'!$A:$P,11,FALSE)),"")</f>
        <v/>
      </c>
    </row>
    <row r="142" spans="1:8" ht="12.75" customHeight="1">
      <c r="A142" s="91" t="str">
        <f t="array" ref="A142">IFERROR(INDEX('Annex 2 EHV charges'!#REF!, MATCH(0, IF(ISBLANK('Annex 2 EHV charges'!#REF!),1, COUNTIF(A$4:$A141, 'Annex 2 EHV charges'!#REF!)), 0)),"")</f>
        <v/>
      </c>
      <c r="B142" s="91" t="str">
        <f>IF($A142="","",VLOOKUP($A142,'Annex 2 EHV charges'!$A:$P,2,0))</f>
        <v/>
      </c>
      <c r="C142" s="92" t="str">
        <f>IF($A142="","",VLOOKUP($A142,'Annex 2 EHV charges'!$A:$P,3,0))</f>
        <v/>
      </c>
      <c r="D142" s="91" t="str">
        <f>IF($A142="","",VLOOKUP($A142,'Annex 2 EHV charges'!$A:$P,7,0))</f>
        <v/>
      </c>
      <c r="E142" s="96" t="str">
        <f>IFERROR(IF(VLOOKUP($A142,'Annex 2 EHV charges'!$A:$P,8,FALSE)=0,"",VLOOKUP($A142,'Annex 2 EHV charges'!$A:$P,8,FALSE)),"")</f>
        <v/>
      </c>
      <c r="F142" s="97" t="str">
        <f>IFERROR(IF(VLOOKUP($A142,'Annex 2 EHV charges'!$A:$P,9,FALSE)=0,"",VLOOKUP($A142,'Annex 2 EHV charges'!$A:$P,9,FALSE)),"")</f>
        <v/>
      </c>
      <c r="G142" s="98" t="str">
        <f>IFERROR(IF(VLOOKUP($A142,'Annex 2 EHV charges'!$A:$P,10,FALSE)=0,"",VLOOKUP($A142,'Annex 2 EHV charges'!$A:$P,10,FALSE)),"")</f>
        <v/>
      </c>
      <c r="H142" s="98" t="str">
        <f>IFERROR(IF(VLOOKUP($A142,'Annex 2 EHV charges'!$A:$P,11,FALSE)=0,"",VLOOKUP($A142,'Annex 2 EHV charges'!$A:$P,11,FALSE)),"")</f>
        <v/>
      </c>
    </row>
    <row r="143" spans="1:8" ht="12.75" customHeight="1">
      <c r="A143" s="91" t="str">
        <f t="array" ref="A143">IFERROR(INDEX('Annex 2 EHV charges'!#REF!, MATCH(0, IF(ISBLANK('Annex 2 EHV charges'!#REF!),1, COUNTIF(A$4:$A142, 'Annex 2 EHV charges'!#REF!)), 0)),"")</f>
        <v/>
      </c>
      <c r="B143" s="91" t="str">
        <f>IF($A143="","",VLOOKUP($A143,'Annex 2 EHV charges'!$A:$P,2,0))</f>
        <v/>
      </c>
      <c r="C143" s="92" t="str">
        <f>IF($A143="","",VLOOKUP($A143,'Annex 2 EHV charges'!$A:$P,3,0))</f>
        <v/>
      </c>
      <c r="D143" s="91" t="str">
        <f>IF($A143="","",VLOOKUP($A143,'Annex 2 EHV charges'!$A:$P,7,0))</f>
        <v/>
      </c>
      <c r="E143" s="96" t="str">
        <f>IFERROR(IF(VLOOKUP($A143,'Annex 2 EHV charges'!$A:$P,8,FALSE)=0,"",VLOOKUP($A143,'Annex 2 EHV charges'!$A:$P,8,FALSE)),"")</f>
        <v/>
      </c>
      <c r="F143" s="97" t="str">
        <f>IFERROR(IF(VLOOKUP($A143,'Annex 2 EHV charges'!$A:$P,9,FALSE)=0,"",VLOOKUP($A143,'Annex 2 EHV charges'!$A:$P,9,FALSE)),"")</f>
        <v/>
      </c>
      <c r="G143" s="98" t="str">
        <f>IFERROR(IF(VLOOKUP($A143,'Annex 2 EHV charges'!$A:$P,10,FALSE)=0,"",VLOOKUP($A143,'Annex 2 EHV charges'!$A:$P,10,FALSE)),"")</f>
        <v/>
      </c>
      <c r="H143" s="98" t="str">
        <f>IFERROR(IF(VLOOKUP($A143,'Annex 2 EHV charges'!$A:$P,11,FALSE)=0,"",VLOOKUP($A143,'Annex 2 EHV charges'!$A:$P,11,FALSE)),"")</f>
        <v/>
      </c>
    </row>
    <row r="144" spans="1:8">
      <c r="A144" s="91" t="str">
        <f t="array" ref="A144">IFERROR(INDEX('Annex 2 EHV charges'!#REF!, MATCH(0, IF(ISBLANK('Annex 2 EHV charges'!#REF!),1, COUNTIF(A$4:$A143, 'Annex 2 EHV charges'!#REF!)), 0)),"")</f>
        <v/>
      </c>
      <c r="B144" s="91" t="str">
        <f>IF($A144="","",VLOOKUP($A144,'Annex 2 EHV charges'!$A:$P,2,0))</f>
        <v/>
      </c>
      <c r="C144" s="92" t="str">
        <f>IF($A144="","",VLOOKUP($A144,'Annex 2 EHV charges'!$A:$P,3,0))</f>
        <v/>
      </c>
      <c r="D144" s="91" t="str">
        <f>IF($A144="","",VLOOKUP($A144,'Annex 2 EHV charges'!$A:$P,7,0))</f>
        <v/>
      </c>
      <c r="E144" s="96" t="str">
        <f>IFERROR(IF(VLOOKUP($A144,'Annex 2 EHV charges'!$A:$P,8,FALSE)=0,"",VLOOKUP($A144,'Annex 2 EHV charges'!$A:$P,8,FALSE)),"")</f>
        <v/>
      </c>
      <c r="F144" s="97" t="str">
        <f>IFERROR(IF(VLOOKUP($A144,'Annex 2 EHV charges'!$A:$P,9,FALSE)=0,"",VLOOKUP($A144,'Annex 2 EHV charges'!$A:$P,9,FALSE)),"")</f>
        <v/>
      </c>
      <c r="G144" s="98" t="str">
        <f>IFERROR(IF(VLOOKUP($A144,'Annex 2 EHV charges'!$A:$P,10,FALSE)=0,"",VLOOKUP($A144,'Annex 2 EHV charges'!$A:$P,10,FALSE)),"")</f>
        <v/>
      </c>
      <c r="H144" s="98" t="str">
        <f>IFERROR(IF(VLOOKUP($A144,'Annex 2 EHV charges'!$A:$P,11,FALSE)=0,"",VLOOKUP($A144,'Annex 2 EHV charges'!$A:$P,11,FALSE)),"")</f>
        <v/>
      </c>
    </row>
    <row r="145" spans="1:8">
      <c r="A145" s="91" t="str">
        <f t="array" ref="A145">IFERROR(INDEX('Annex 2 EHV charges'!#REF!, MATCH(0, IF(ISBLANK('Annex 2 EHV charges'!#REF!),1, COUNTIF(A$4:$A144, 'Annex 2 EHV charges'!#REF!)), 0)),"")</f>
        <v/>
      </c>
      <c r="B145" s="91" t="str">
        <f>IF($A145="","",VLOOKUP($A145,'Annex 2 EHV charges'!$A:$P,2,0))</f>
        <v/>
      </c>
      <c r="C145" s="92" t="str">
        <f>IF($A145="","",VLOOKUP($A145,'Annex 2 EHV charges'!$A:$P,3,0))</f>
        <v/>
      </c>
      <c r="D145" s="91" t="str">
        <f>IF($A145="","",VLOOKUP($A145,'Annex 2 EHV charges'!$A:$P,7,0))</f>
        <v/>
      </c>
      <c r="E145" s="96" t="str">
        <f>IFERROR(IF(VLOOKUP($A145,'Annex 2 EHV charges'!$A:$P,8,FALSE)=0,"",VLOOKUP($A145,'Annex 2 EHV charges'!$A:$P,8,FALSE)),"")</f>
        <v/>
      </c>
      <c r="F145" s="97" t="str">
        <f>IFERROR(IF(VLOOKUP($A145,'Annex 2 EHV charges'!$A:$P,9,FALSE)=0,"",VLOOKUP($A145,'Annex 2 EHV charges'!$A:$P,9,FALSE)),"")</f>
        <v/>
      </c>
      <c r="G145" s="98" t="str">
        <f>IFERROR(IF(VLOOKUP($A145,'Annex 2 EHV charges'!$A:$P,10,FALSE)=0,"",VLOOKUP($A145,'Annex 2 EHV charges'!$A:$P,10,FALSE)),"")</f>
        <v/>
      </c>
      <c r="H145" s="98" t="str">
        <f>IFERROR(IF(VLOOKUP($A145,'Annex 2 EHV charges'!$A:$P,11,FALSE)=0,"",VLOOKUP($A145,'Annex 2 EHV charges'!$A:$P,11,FALSE)),"")</f>
        <v/>
      </c>
    </row>
    <row r="146" spans="1:8">
      <c r="A146" s="91" t="str">
        <f t="array" ref="A146">IFERROR(INDEX('Annex 2 EHV charges'!#REF!, MATCH(0, IF(ISBLANK('Annex 2 EHV charges'!#REF!),1, COUNTIF(A$4:$A145, 'Annex 2 EHV charges'!#REF!)), 0)),"")</f>
        <v/>
      </c>
      <c r="B146" s="91" t="str">
        <f>IF($A146="","",VLOOKUP($A146,'Annex 2 EHV charges'!$A:$P,2,0))</f>
        <v/>
      </c>
      <c r="C146" s="92" t="str">
        <f>IF($A146="","",VLOOKUP($A146,'Annex 2 EHV charges'!$A:$P,3,0))</f>
        <v/>
      </c>
      <c r="D146" s="91" t="str">
        <f>IF($A146="","",VLOOKUP($A146,'Annex 2 EHV charges'!$A:$P,7,0))</f>
        <v/>
      </c>
      <c r="E146" s="96" t="str">
        <f>IFERROR(IF(VLOOKUP($A146,'Annex 2 EHV charges'!$A:$P,8,FALSE)=0,"",VLOOKUP($A146,'Annex 2 EHV charges'!$A:$P,8,FALSE)),"")</f>
        <v/>
      </c>
      <c r="F146" s="97" t="str">
        <f>IFERROR(IF(VLOOKUP($A146,'Annex 2 EHV charges'!$A:$P,9,FALSE)=0,"",VLOOKUP($A146,'Annex 2 EHV charges'!$A:$P,9,FALSE)),"")</f>
        <v/>
      </c>
      <c r="G146" s="98" t="str">
        <f>IFERROR(IF(VLOOKUP($A146,'Annex 2 EHV charges'!$A:$P,10,FALSE)=0,"",VLOOKUP($A146,'Annex 2 EHV charges'!$A:$P,10,FALSE)),"")</f>
        <v/>
      </c>
      <c r="H146" s="98" t="str">
        <f>IFERROR(IF(VLOOKUP($A146,'Annex 2 EHV charges'!$A:$P,11,FALSE)=0,"",VLOOKUP($A146,'Annex 2 EHV charges'!$A:$P,11,FALSE)),"")</f>
        <v/>
      </c>
    </row>
    <row r="147" spans="1:8">
      <c r="A147" s="91" t="str">
        <f t="array" ref="A147">IFERROR(INDEX('Annex 2 EHV charges'!#REF!, MATCH(0, IF(ISBLANK('Annex 2 EHV charges'!#REF!),1, COUNTIF(A$4:$A146, 'Annex 2 EHV charges'!#REF!)), 0)),"")</f>
        <v/>
      </c>
      <c r="B147" s="91" t="str">
        <f>IF($A147="","",VLOOKUP($A147,'Annex 2 EHV charges'!$A:$P,2,0))</f>
        <v/>
      </c>
      <c r="C147" s="92" t="str">
        <f>IF($A147="","",VLOOKUP($A147,'Annex 2 EHV charges'!$A:$P,3,0))</f>
        <v/>
      </c>
      <c r="D147" s="91" t="str">
        <f>IF($A147="","",VLOOKUP($A147,'Annex 2 EHV charges'!$A:$P,7,0))</f>
        <v/>
      </c>
      <c r="E147" s="96" t="str">
        <f>IFERROR(IF(VLOOKUP($A147,'Annex 2 EHV charges'!$A:$P,8,FALSE)=0,"",VLOOKUP($A147,'Annex 2 EHV charges'!$A:$P,8,FALSE)),"")</f>
        <v/>
      </c>
      <c r="F147" s="97" t="str">
        <f>IFERROR(IF(VLOOKUP($A147,'Annex 2 EHV charges'!$A:$P,9,FALSE)=0,"",VLOOKUP($A147,'Annex 2 EHV charges'!$A:$P,9,FALSE)),"")</f>
        <v/>
      </c>
      <c r="G147" s="98" t="str">
        <f>IFERROR(IF(VLOOKUP($A147,'Annex 2 EHV charges'!$A:$P,10,FALSE)=0,"",VLOOKUP($A147,'Annex 2 EHV charges'!$A:$P,10,FALSE)),"")</f>
        <v/>
      </c>
      <c r="H147" s="98" t="str">
        <f>IFERROR(IF(VLOOKUP($A147,'Annex 2 EHV charges'!$A:$P,11,FALSE)=0,"",VLOOKUP($A147,'Annex 2 EHV charges'!$A:$P,11,FALSE)),"")</f>
        <v/>
      </c>
    </row>
    <row r="148" spans="1:8">
      <c r="A148" s="91" t="str">
        <f t="array" ref="A148">IFERROR(INDEX('Annex 2 EHV charges'!#REF!, MATCH(0, IF(ISBLANK('Annex 2 EHV charges'!#REF!),1, COUNTIF(A$4:$A147, 'Annex 2 EHV charges'!#REF!)), 0)),"")</f>
        <v/>
      </c>
      <c r="B148" s="91" t="str">
        <f>IF($A148="","",VLOOKUP($A148,'Annex 2 EHV charges'!$A:$P,2,0))</f>
        <v/>
      </c>
      <c r="C148" s="92" t="str">
        <f>IF($A148="","",VLOOKUP($A148,'Annex 2 EHV charges'!$A:$P,3,0))</f>
        <v/>
      </c>
      <c r="D148" s="91" t="str">
        <f>IF($A148="","",VLOOKUP($A148,'Annex 2 EHV charges'!$A:$P,7,0))</f>
        <v/>
      </c>
      <c r="E148" s="96" t="str">
        <f>IFERROR(IF(VLOOKUP($A148,'Annex 2 EHV charges'!$A:$P,8,FALSE)=0,"",VLOOKUP($A148,'Annex 2 EHV charges'!$A:$P,8,FALSE)),"")</f>
        <v/>
      </c>
      <c r="F148" s="97" t="str">
        <f>IFERROR(IF(VLOOKUP($A148,'Annex 2 EHV charges'!$A:$P,9,FALSE)=0,"",VLOOKUP($A148,'Annex 2 EHV charges'!$A:$P,9,FALSE)),"")</f>
        <v/>
      </c>
      <c r="G148" s="98" t="str">
        <f>IFERROR(IF(VLOOKUP($A148,'Annex 2 EHV charges'!$A:$P,10,FALSE)=0,"",VLOOKUP($A148,'Annex 2 EHV charges'!$A:$P,10,FALSE)),"")</f>
        <v/>
      </c>
      <c r="H148" s="98" t="str">
        <f>IFERROR(IF(VLOOKUP($A148,'Annex 2 EHV charges'!$A:$P,11,FALSE)=0,"",VLOOKUP($A148,'Annex 2 EHV charges'!$A:$P,11,FALSE)),"")</f>
        <v/>
      </c>
    </row>
    <row r="149" spans="1:8">
      <c r="A149" s="91" t="str">
        <f t="array" ref="A149">IFERROR(INDEX('Annex 2 EHV charges'!#REF!, MATCH(0, IF(ISBLANK('Annex 2 EHV charges'!#REF!),1, COUNTIF(A$4:$A148, 'Annex 2 EHV charges'!#REF!)), 0)),"")</f>
        <v/>
      </c>
      <c r="B149" s="91" t="str">
        <f>IF($A149="","",VLOOKUP($A149,'Annex 2 EHV charges'!$A:$P,2,0))</f>
        <v/>
      </c>
      <c r="C149" s="92" t="str">
        <f>IF($A149="","",VLOOKUP($A149,'Annex 2 EHV charges'!$A:$P,3,0))</f>
        <v/>
      </c>
      <c r="D149" s="91" t="str">
        <f>IF($A149="","",VLOOKUP($A149,'Annex 2 EHV charges'!$A:$P,7,0))</f>
        <v/>
      </c>
      <c r="E149" s="96" t="str">
        <f>IFERROR(IF(VLOOKUP($A149,'Annex 2 EHV charges'!$A:$P,8,FALSE)=0,"",VLOOKUP($A149,'Annex 2 EHV charges'!$A:$P,8,FALSE)),"")</f>
        <v/>
      </c>
      <c r="F149" s="97" t="str">
        <f>IFERROR(IF(VLOOKUP($A149,'Annex 2 EHV charges'!$A:$P,9,FALSE)=0,"",VLOOKUP($A149,'Annex 2 EHV charges'!$A:$P,9,FALSE)),"")</f>
        <v/>
      </c>
      <c r="G149" s="98" t="str">
        <f>IFERROR(IF(VLOOKUP($A149,'Annex 2 EHV charges'!$A:$P,10,FALSE)=0,"",VLOOKUP($A149,'Annex 2 EHV charges'!$A:$P,10,FALSE)),"")</f>
        <v/>
      </c>
      <c r="H149" s="98" t="str">
        <f>IFERROR(IF(VLOOKUP($A149,'Annex 2 EHV charges'!$A:$P,11,FALSE)=0,"",VLOOKUP($A149,'Annex 2 EHV charges'!$A:$P,11,FALSE)),"")</f>
        <v/>
      </c>
    </row>
    <row r="150" spans="1:8">
      <c r="A150" s="91" t="str">
        <f t="array" ref="A150">IFERROR(INDEX('Annex 2 EHV charges'!#REF!, MATCH(0, IF(ISBLANK('Annex 2 EHV charges'!#REF!),1, COUNTIF(A$4:$A149, 'Annex 2 EHV charges'!#REF!)), 0)),"")</f>
        <v/>
      </c>
      <c r="B150" s="91" t="str">
        <f>IF($A150="","",VLOOKUP($A150,'Annex 2 EHV charges'!$A:$P,2,0))</f>
        <v/>
      </c>
      <c r="C150" s="92" t="str">
        <f>IF($A150="","",VLOOKUP($A150,'Annex 2 EHV charges'!$A:$P,3,0))</f>
        <v/>
      </c>
      <c r="D150" s="91" t="str">
        <f>IF($A150="","",VLOOKUP($A150,'Annex 2 EHV charges'!$A:$P,7,0))</f>
        <v/>
      </c>
      <c r="E150" s="96" t="str">
        <f>IFERROR(IF(VLOOKUP($A150,'Annex 2 EHV charges'!$A:$P,8,FALSE)=0,"",VLOOKUP($A150,'Annex 2 EHV charges'!$A:$P,8,FALSE)),"")</f>
        <v/>
      </c>
      <c r="F150" s="97" t="str">
        <f>IFERROR(IF(VLOOKUP($A150,'Annex 2 EHV charges'!$A:$P,9,FALSE)=0,"",VLOOKUP($A150,'Annex 2 EHV charges'!$A:$P,9,FALSE)),"")</f>
        <v/>
      </c>
      <c r="G150" s="98" t="str">
        <f>IFERROR(IF(VLOOKUP($A150,'Annex 2 EHV charges'!$A:$P,10,FALSE)=0,"",VLOOKUP($A150,'Annex 2 EHV charges'!$A:$P,10,FALSE)),"")</f>
        <v/>
      </c>
      <c r="H150" s="98" t="str">
        <f>IFERROR(IF(VLOOKUP($A150,'Annex 2 EHV charges'!$A:$P,11,FALSE)=0,"",VLOOKUP($A150,'Annex 2 EHV charges'!$A:$P,11,FALSE)),"")</f>
        <v/>
      </c>
    </row>
    <row r="151" spans="1:8">
      <c r="A151" s="91" t="str">
        <f t="array" ref="A151">IFERROR(INDEX('Annex 2 EHV charges'!#REF!, MATCH(0, IF(ISBLANK('Annex 2 EHV charges'!#REF!),1, COUNTIF(A$4:$A150, 'Annex 2 EHV charges'!#REF!)), 0)),"")</f>
        <v/>
      </c>
      <c r="B151" s="91" t="str">
        <f>IF($A151="","",VLOOKUP($A151,'Annex 2 EHV charges'!$A:$P,2,0))</f>
        <v/>
      </c>
      <c r="C151" s="92" t="str">
        <f>IF($A151="","",VLOOKUP($A151,'Annex 2 EHV charges'!$A:$P,3,0))</f>
        <v/>
      </c>
      <c r="D151" s="91" t="str">
        <f>IF($A151="","",VLOOKUP($A151,'Annex 2 EHV charges'!$A:$P,7,0))</f>
        <v/>
      </c>
      <c r="E151" s="96" t="str">
        <f>IFERROR(IF(VLOOKUP($A151,'Annex 2 EHV charges'!$A:$P,8,FALSE)=0,"",VLOOKUP($A151,'Annex 2 EHV charges'!$A:$P,8,FALSE)),"")</f>
        <v/>
      </c>
      <c r="F151" s="97" t="str">
        <f>IFERROR(IF(VLOOKUP($A151,'Annex 2 EHV charges'!$A:$P,9,FALSE)=0,"",VLOOKUP($A151,'Annex 2 EHV charges'!$A:$P,9,FALSE)),"")</f>
        <v/>
      </c>
      <c r="G151" s="98" t="str">
        <f>IFERROR(IF(VLOOKUP($A151,'Annex 2 EHV charges'!$A:$P,10,FALSE)=0,"",VLOOKUP($A151,'Annex 2 EHV charges'!$A:$P,10,FALSE)),"")</f>
        <v/>
      </c>
      <c r="H151" s="98" t="str">
        <f>IFERROR(IF(VLOOKUP($A151,'Annex 2 EHV charges'!$A:$P,11,FALSE)=0,"",VLOOKUP($A151,'Annex 2 EHV charges'!$A:$P,11,FALSE)),"")</f>
        <v/>
      </c>
    </row>
    <row r="152" spans="1:8">
      <c r="A152" s="91" t="str">
        <f t="array" ref="A152">IFERROR(INDEX('Annex 2 EHV charges'!#REF!, MATCH(0, IF(ISBLANK('Annex 2 EHV charges'!#REF!),1, COUNTIF(A$4:$A151, 'Annex 2 EHV charges'!#REF!)), 0)),"")</f>
        <v/>
      </c>
      <c r="B152" s="91" t="str">
        <f>IF($A152="","",VLOOKUP($A152,'Annex 2 EHV charges'!$A:$P,2,0))</f>
        <v/>
      </c>
      <c r="C152" s="92" t="str">
        <f>IF($A152="","",VLOOKUP($A152,'Annex 2 EHV charges'!$A:$P,3,0))</f>
        <v/>
      </c>
      <c r="D152" s="91" t="str">
        <f>IF($A152="","",VLOOKUP($A152,'Annex 2 EHV charges'!$A:$P,7,0))</f>
        <v/>
      </c>
      <c r="E152" s="96" t="str">
        <f>IFERROR(IF(VLOOKUP($A152,'Annex 2 EHV charges'!$A:$P,8,FALSE)=0,"",VLOOKUP($A152,'Annex 2 EHV charges'!$A:$P,8,FALSE)),"")</f>
        <v/>
      </c>
      <c r="F152" s="97" t="str">
        <f>IFERROR(IF(VLOOKUP($A152,'Annex 2 EHV charges'!$A:$P,9,FALSE)=0,"",VLOOKUP($A152,'Annex 2 EHV charges'!$A:$P,9,FALSE)),"")</f>
        <v/>
      </c>
      <c r="G152" s="98" t="str">
        <f>IFERROR(IF(VLOOKUP($A152,'Annex 2 EHV charges'!$A:$P,10,FALSE)=0,"",VLOOKUP($A152,'Annex 2 EHV charges'!$A:$P,10,FALSE)),"")</f>
        <v/>
      </c>
      <c r="H152" s="98" t="str">
        <f>IFERROR(IF(VLOOKUP($A152,'Annex 2 EHV charges'!$A:$P,11,FALSE)=0,"",VLOOKUP($A152,'Annex 2 EHV charges'!$A:$P,11,FALSE)),"")</f>
        <v/>
      </c>
    </row>
    <row r="153" spans="1:8">
      <c r="A153" s="91" t="str">
        <f t="array" ref="A153">IFERROR(INDEX('Annex 2 EHV charges'!#REF!, MATCH(0, IF(ISBLANK('Annex 2 EHV charges'!#REF!),1, COUNTIF(A$4:$A152, 'Annex 2 EHV charges'!#REF!)), 0)),"")</f>
        <v/>
      </c>
      <c r="B153" s="91" t="str">
        <f>IF($A153="","",VLOOKUP($A153,'Annex 2 EHV charges'!$A:$P,2,0))</f>
        <v/>
      </c>
      <c r="C153" s="92" t="str">
        <f>IF($A153="","",VLOOKUP($A153,'Annex 2 EHV charges'!$A:$P,3,0))</f>
        <v/>
      </c>
      <c r="D153" s="91" t="str">
        <f>IF($A153="","",VLOOKUP($A153,'Annex 2 EHV charges'!$A:$P,7,0))</f>
        <v/>
      </c>
      <c r="E153" s="96" t="str">
        <f>IFERROR(IF(VLOOKUP($A153,'Annex 2 EHV charges'!$A:$P,8,FALSE)=0,"",VLOOKUP($A153,'Annex 2 EHV charges'!$A:$P,8,FALSE)),"")</f>
        <v/>
      </c>
      <c r="F153" s="97" t="str">
        <f>IFERROR(IF(VLOOKUP($A153,'Annex 2 EHV charges'!$A:$P,9,FALSE)=0,"",VLOOKUP($A153,'Annex 2 EHV charges'!$A:$P,9,FALSE)),"")</f>
        <v/>
      </c>
      <c r="G153" s="98" t="str">
        <f>IFERROR(IF(VLOOKUP($A153,'Annex 2 EHV charges'!$A:$P,10,FALSE)=0,"",VLOOKUP($A153,'Annex 2 EHV charges'!$A:$P,10,FALSE)),"")</f>
        <v/>
      </c>
      <c r="H153" s="98" t="str">
        <f>IFERROR(IF(VLOOKUP($A153,'Annex 2 EHV charges'!$A:$P,11,FALSE)=0,"",VLOOKUP($A153,'Annex 2 EHV charges'!$A:$P,11,FALSE)),"")</f>
        <v/>
      </c>
    </row>
    <row r="154" spans="1:8">
      <c r="A154" s="91" t="str">
        <f t="array" ref="A154">IFERROR(INDEX('Annex 2 EHV charges'!#REF!, MATCH(0, IF(ISBLANK('Annex 2 EHV charges'!#REF!),1, COUNTIF(A$4:$A153, 'Annex 2 EHV charges'!#REF!)), 0)),"")</f>
        <v/>
      </c>
      <c r="B154" s="91" t="str">
        <f>IF($A154="","",VLOOKUP($A154,'Annex 2 EHV charges'!$A:$P,2,0))</f>
        <v/>
      </c>
      <c r="C154" s="92" t="str">
        <f>IF($A154="","",VLOOKUP($A154,'Annex 2 EHV charges'!$A:$P,3,0))</f>
        <v/>
      </c>
      <c r="D154" s="91" t="str">
        <f>IF($A154="","",VLOOKUP($A154,'Annex 2 EHV charges'!$A:$P,7,0))</f>
        <v/>
      </c>
      <c r="E154" s="96" t="str">
        <f>IFERROR(IF(VLOOKUP($A154,'Annex 2 EHV charges'!$A:$P,8,FALSE)=0,"",VLOOKUP($A154,'Annex 2 EHV charges'!$A:$P,8,FALSE)),"")</f>
        <v/>
      </c>
      <c r="F154" s="97" t="str">
        <f>IFERROR(IF(VLOOKUP($A154,'Annex 2 EHV charges'!$A:$P,9,FALSE)=0,"",VLOOKUP($A154,'Annex 2 EHV charges'!$A:$P,9,FALSE)),"")</f>
        <v/>
      </c>
      <c r="G154" s="98" t="str">
        <f>IFERROR(IF(VLOOKUP($A154,'Annex 2 EHV charges'!$A:$P,10,FALSE)=0,"",VLOOKUP($A154,'Annex 2 EHV charges'!$A:$P,10,FALSE)),"")</f>
        <v/>
      </c>
      <c r="H154" s="98" t="str">
        <f>IFERROR(IF(VLOOKUP($A154,'Annex 2 EHV charges'!$A:$P,11,FALSE)=0,"",VLOOKUP($A154,'Annex 2 EHV charges'!$A:$P,11,FALSE)),"")</f>
        <v/>
      </c>
    </row>
    <row r="155" spans="1:8">
      <c r="A155" s="91" t="str">
        <f t="array" ref="A155">IFERROR(INDEX('Annex 2 EHV charges'!#REF!, MATCH(0, IF(ISBLANK('Annex 2 EHV charges'!#REF!),1, COUNTIF(A$4:$A154, 'Annex 2 EHV charges'!#REF!)), 0)),"")</f>
        <v/>
      </c>
      <c r="B155" s="91" t="str">
        <f>IF($A155="","",VLOOKUP($A155,'Annex 2 EHV charges'!$A:$P,2,0))</f>
        <v/>
      </c>
      <c r="C155" s="92" t="str">
        <f>IF($A155="","",VLOOKUP($A155,'Annex 2 EHV charges'!$A:$P,3,0))</f>
        <v/>
      </c>
      <c r="D155" s="91" t="str">
        <f>IF($A155="","",VLOOKUP($A155,'Annex 2 EHV charges'!$A:$P,7,0))</f>
        <v/>
      </c>
      <c r="E155" s="96" t="str">
        <f>IFERROR(IF(VLOOKUP($A155,'Annex 2 EHV charges'!$A:$P,8,FALSE)=0,"",VLOOKUP($A155,'Annex 2 EHV charges'!$A:$P,8,FALSE)),"")</f>
        <v/>
      </c>
      <c r="F155" s="97" t="str">
        <f>IFERROR(IF(VLOOKUP($A155,'Annex 2 EHV charges'!$A:$P,9,FALSE)=0,"",VLOOKUP($A155,'Annex 2 EHV charges'!$A:$P,9,FALSE)),"")</f>
        <v/>
      </c>
      <c r="G155" s="98" t="str">
        <f>IFERROR(IF(VLOOKUP($A155,'Annex 2 EHV charges'!$A:$P,10,FALSE)=0,"",VLOOKUP($A155,'Annex 2 EHV charges'!$A:$P,10,FALSE)),"")</f>
        <v/>
      </c>
      <c r="H155" s="98" t="str">
        <f>IFERROR(IF(VLOOKUP($A155,'Annex 2 EHV charges'!$A:$P,11,FALSE)=0,"",VLOOKUP($A155,'Annex 2 EHV charges'!$A:$P,11,FALSE)),"")</f>
        <v/>
      </c>
    </row>
    <row r="156" spans="1:8">
      <c r="A156" s="91" t="str">
        <f t="array" ref="A156">IFERROR(INDEX('Annex 2 EHV charges'!#REF!, MATCH(0, IF(ISBLANK('Annex 2 EHV charges'!#REF!),1, COUNTIF(A$4:$A155, 'Annex 2 EHV charges'!#REF!)), 0)),"")</f>
        <v/>
      </c>
      <c r="B156" s="91" t="str">
        <f>IF($A156="","",VLOOKUP($A156,'Annex 2 EHV charges'!$A:$P,2,0))</f>
        <v/>
      </c>
      <c r="C156" s="92" t="str">
        <f>IF($A156="","",VLOOKUP($A156,'Annex 2 EHV charges'!$A:$P,3,0))</f>
        <v/>
      </c>
      <c r="D156" s="91" t="str">
        <f>IF($A156="","",VLOOKUP($A156,'Annex 2 EHV charges'!$A:$P,7,0))</f>
        <v/>
      </c>
      <c r="E156" s="96" t="str">
        <f>IFERROR(IF(VLOOKUP($A156,'Annex 2 EHV charges'!$A:$P,8,FALSE)=0,"",VLOOKUP($A156,'Annex 2 EHV charges'!$A:$P,8,FALSE)),"")</f>
        <v/>
      </c>
      <c r="F156" s="97" t="str">
        <f>IFERROR(IF(VLOOKUP($A156,'Annex 2 EHV charges'!$A:$P,9,FALSE)=0,"",VLOOKUP($A156,'Annex 2 EHV charges'!$A:$P,9,FALSE)),"")</f>
        <v/>
      </c>
      <c r="G156" s="98" t="str">
        <f>IFERROR(IF(VLOOKUP($A156,'Annex 2 EHV charges'!$A:$P,10,FALSE)=0,"",VLOOKUP($A156,'Annex 2 EHV charges'!$A:$P,10,FALSE)),"")</f>
        <v/>
      </c>
      <c r="H156" s="98" t="str">
        <f>IFERROR(IF(VLOOKUP($A156,'Annex 2 EHV charges'!$A:$P,11,FALSE)=0,"",VLOOKUP($A156,'Annex 2 EHV charges'!$A:$P,11,FALSE)),"")</f>
        <v/>
      </c>
    </row>
    <row r="157" spans="1:8">
      <c r="A157" s="91" t="str">
        <f t="array" ref="A157">IFERROR(INDEX('Annex 2 EHV charges'!#REF!, MATCH(0, IF(ISBLANK('Annex 2 EHV charges'!#REF!),1, COUNTIF(A$4:$A156, 'Annex 2 EHV charges'!#REF!)), 0)),"")</f>
        <v/>
      </c>
      <c r="B157" s="91" t="str">
        <f>IF($A157="","",VLOOKUP($A157,'Annex 2 EHV charges'!$A:$P,2,0))</f>
        <v/>
      </c>
      <c r="C157" s="92" t="str">
        <f>IF($A157="","",VLOOKUP($A157,'Annex 2 EHV charges'!$A:$P,3,0))</f>
        <v/>
      </c>
      <c r="D157" s="91" t="str">
        <f>IF($A157="","",VLOOKUP($A157,'Annex 2 EHV charges'!$A:$P,7,0))</f>
        <v/>
      </c>
      <c r="E157" s="96" t="str">
        <f>IFERROR(IF(VLOOKUP($A157,'Annex 2 EHV charges'!$A:$P,8,FALSE)=0,"",VLOOKUP($A157,'Annex 2 EHV charges'!$A:$P,8,FALSE)),"")</f>
        <v/>
      </c>
      <c r="F157" s="97" t="str">
        <f>IFERROR(IF(VLOOKUP($A157,'Annex 2 EHV charges'!$A:$P,9,FALSE)=0,"",VLOOKUP($A157,'Annex 2 EHV charges'!$A:$P,9,FALSE)),"")</f>
        <v/>
      </c>
      <c r="G157" s="98" t="str">
        <f>IFERROR(IF(VLOOKUP($A157,'Annex 2 EHV charges'!$A:$P,10,FALSE)=0,"",VLOOKUP($A157,'Annex 2 EHV charges'!$A:$P,10,FALSE)),"")</f>
        <v/>
      </c>
      <c r="H157" s="98" t="str">
        <f>IFERROR(IF(VLOOKUP($A157,'Annex 2 EHV charges'!$A:$P,11,FALSE)=0,"",VLOOKUP($A157,'Annex 2 EHV charges'!$A:$P,11,FALSE)),"")</f>
        <v/>
      </c>
    </row>
    <row r="158" spans="1:8">
      <c r="A158" s="91" t="str">
        <f t="array" ref="A158">IFERROR(INDEX('Annex 2 EHV charges'!#REF!, MATCH(0, IF(ISBLANK('Annex 2 EHV charges'!#REF!),1, COUNTIF(A$4:$A157, 'Annex 2 EHV charges'!#REF!)), 0)),"")</f>
        <v/>
      </c>
      <c r="B158" s="91" t="str">
        <f>IF($A158="","",VLOOKUP($A158,'Annex 2 EHV charges'!$A:$P,2,0))</f>
        <v/>
      </c>
      <c r="C158" s="92" t="str">
        <f>IF($A158="","",VLOOKUP($A158,'Annex 2 EHV charges'!$A:$P,3,0))</f>
        <v/>
      </c>
      <c r="D158" s="91" t="str">
        <f>IF($A158="","",VLOOKUP($A158,'Annex 2 EHV charges'!$A:$P,7,0))</f>
        <v/>
      </c>
      <c r="E158" s="96" t="str">
        <f>IFERROR(IF(VLOOKUP($A158,'Annex 2 EHV charges'!$A:$P,8,FALSE)=0,"",VLOOKUP($A158,'Annex 2 EHV charges'!$A:$P,8,FALSE)),"")</f>
        <v/>
      </c>
      <c r="F158" s="97" t="str">
        <f>IFERROR(IF(VLOOKUP($A158,'Annex 2 EHV charges'!$A:$P,9,FALSE)=0,"",VLOOKUP($A158,'Annex 2 EHV charges'!$A:$P,9,FALSE)),"")</f>
        <v/>
      </c>
      <c r="G158" s="98" t="str">
        <f>IFERROR(IF(VLOOKUP($A158,'Annex 2 EHV charges'!$A:$P,10,FALSE)=0,"",VLOOKUP($A158,'Annex 2 EHV charges'!$A:$P,10,FALSE)),"")</f>
        <v/>
      </c>
      <c r="H158" s="98" t="str">
        <f>IFERROR(IF(VLOOKUP($A158,'Annex 2 EHV charges'!$A:$P,11,FALSE)=0,"",VLOOKUP($A158,'Annex 2 EHV charges'!$A:$P,11,FALSE)),"")</f>
        <v/>
      </c>
    </row>
    <row r="159" spans="1:8">
      <c r="A159" s="91" t="str">
        <f t="array" ref="A159">IFERROR(INDEX('Annex 2 EHV charges'!#REF!, MATCH(0, IF(ISBLANK('Annex 2 EHV charges'!#REF!),1, COUNTIF(A$4:$A158, 'Annex 2 EHV charges'!#REF!)), 0)),"")</f>
        <v/>
      </c>
      <c r="B159" s="91" t="str">
        <f>IF($A159="","",VLOOKUP($A159,'Annex 2 EHV charges'!$A:$P,2,0))</f>
        <v/>
      </c>
      <c r="C159" s="92" t="str">
        <f>IF($A159="","",VLOOKUP($A159,'Annex 2 EHV charges'!$A:$P,3,0))</f>
        <v/>
      </c>
      <c r="D159" s="91" t="str">
        <f>IF($A159="","",VLOOKUP($A159,'Annex 2 EHV charges'!$A:$P,7,0))</f>
        <v/>
      </c>
      <c r="E159" s="96" t="str">
        <f>IFERROR(IF(VLOOKUP($A159,'Annex 2 EHV charges'!$A:$P,8,FALSE)=0,"",VLOOKUP($A159,'Annex 2 EHV charges'!$A:$P,8,FALSE)),"")</f>
        <v/>
      </c>
      <c r="F159" s="97" t="str">
        <f>IFERROR(IF(VLOOKUP($A159,'Annex 2 EHV charges'!$A:$P,9,FALSE)=0,"",VLOOKUP($A159,'Annex 2 EHV charges'!$A:$P,9,FALSE)),"")</f>
        <v/>
      </c>
      <c r="G159" s="98" t="str">
        <f>IFERROR(IF(VLOOKUP($A159,'Annex 2 EHV charges'!$A:$P,10,FALSE)=0,"",VLOOKUP($A159,'Annex 2 EHV charges'!$A:$P,10,FALSE)),"")</f>
        <v/>
      </c>
      <c r="H159" s="98" t="str">
        <f>IFERROR(IF(VLOOKUP($A159,'Annex 2 EHV charges'!$A:$P,11,FALSE)=0,"",VLOOKUP($A159,'Annex 2 EHV charges'!$A:$P,11,FALSE)),"")</f>
        <v/>
      </c>
    </row>
    <row r="160" spans="1:8">
      <c r="A160" s="91" t="str">
        <f t="array" ref="A160">IFERROR(INDEX('Annex 2 EHV charges'!#REF!, MATCH(0, IF(ISBLANK('Annex 2 EHV charges'!#REF!),1, COUNTIF(A$4:$A159, 'Annex 2 EHV charges'!#REF!)), 0)),"")</f>
        <v/>
      </c>
      <c r="B160" s="91" t="str">
        <f>IF($A160="","",VLOOKUP($A160,'Annex 2 EHV charges'!$A:$P,2,0))</f>
        <v/>
      </c>
      <c r="C160" s="92" t="str">
        <f>IF($A160="","",VLOOKUP($A160,'Annex 2 EHV charges'!$A:$P,3,0))</f>
        <v/>
      </c>
      <c r="D160" s="91" t="str">
        <f>IF($A160="","",VLOOKUP($A160,'Annex 2 EHV charges'!$A:$P,7,0))</f>
        <v/>
      </c>
      <c r="E160" s="96" t="str">
        <f>IFERROR(IF(VLOOKUP($A160,'Annex 2 EHV charges'!$A:$P,8,FALSE)=0,"",VLOOKUP($A160,'Annex 2 EHV charges'!$A:$P,8,FALSE)),"")</f>
        <v/>
      </c>
      <c r="F160" s="97" t="str">
        <f>IFERROR(IF(VLOOKUP($A160,'Annex 2 EHV charges'!$A:$P,9,FALSE)=0,"",VLOOKUP($A160,'Annex 2 EHV charges'!$A:$P,9,FALSE)),"")</f>
        <v/>
      </c>
      <c r="G160" s="98" t="str">
        <f>IFERROR(IF(VLOOKUP($A160,'Annex 2 EHV charges'!$A:$P,10,FALSE)=0,"",VLOOKUP($A160,'Annex 2 EHV charges'!$A:$P,10,FALSE)),"")</f>
        <v/>
      </c>
      <c r="H160" s="98" t="str">
        <f>IFERROR(IF(VLOOKUP($A160,'Annex 2 EHV charges'!$A:$P,11,FALSE)=0,"",VLOOKUP($A160,'Annex 2 EHV charges'!$A:$P,11,FALSE)),"")</f>
        <v/>
      </c>
    </row>
    <row r="161" spans="1:8">
      <c r="A161" s="91" t="str">
        <f t="array" ref="A161">IFERROR(INDEX('Annex 2 EHV charges'!#REF!, MATCH(0, IF(ISBLANK('Annex 2 EHV charges'!#REF!),1, COUNTIF(A$4:$A160, 'Annex 2 EHV charges'!#REF!)), 0)),"")</f>
        <v/>
      </c>
      <c r="B161" s="91" t="str">
        <f>IF($A161="","",VLOOKUP($A161,'Annex 2 EHV charges'!$A:$P,2,0))</f>
        <v/>
      </c>
      <c r="C161" s="92" t="str">
        <f>IF($A161="","",VLOOKUP($A161,'Annex 2 EHV charges'!$A:$P,3,0))</f>
        <v/>
      </c>
      <c r="D161" s="91" t="str">
        <f>IF($A161="","",VLOOKUP($A161,'Annex 2 EHV charges'!$A:$P,7,0))</f>
        <v/>
      </c>
      <c r="E161" s="96" t="str">
        <f>IFERROR(IF(VLOOKUP($A161,'Annex 2 EHV charges'!$A:$P,8,FALSE)=0,"",VLOOKUP($A161,'Annex 2 EHV charges'!$A:$P,8,FALSE)),"")</f>
        <v/>
      </c>
      <c r="F161" s="97" t="str">
        <f>IFERROR(IF(VLOOKUP($A161,'Annex 2 EHV charges'!$A:$P,9,FALSE)=0,"",VLOOKUP($A161,'Annex 2 EHV charges'!$A:$P,9,FALSE)),"")</f>
        <v/>
      </c>
      <c r="G161" s="98" t="str">
        <f>IFERROR(IF(VLOOKUP($A161,'Annex 2 EHV charges'!$A:$P,10,FALSE)=0,"",VLOOKUP($A161,'Annex 2 EHV charges'!$A:$P,10,FALSE)),"")</f>
        <v/>
      </c>
      <c r="H161" s="98" t="str">
        <f>IFERROR(IF(VLOOKUP($A161,'Annex 2 EHV charges'!$A:$P,11,FALSE)=0,"",VLOOKUP($A161,'Annex 2 EHV charges'!$A:$P,11,FALSE)),"")</f>
        <v/>
      </c>
    </row>
    <row r="162" spans="1:8">
      <c r="A162" s="91" t="str">
        <f t="array" ref="A162">IFERROR(INDEX('Annex 2 EHV charges'!#REF!, MATCH(0, IF(ISBLANK('Annex 2 EHV charges'!#REF!),1, COUNTIF(A$4:$A161, 'Annex 2 EHV charges'!#REF!)), 0)),"")</f>
        <v/>
      </c>
      <c r="B162" s="91" t="str">
        <f>IF($A162="","",VLOOKUP($A162,'Annex 2 EHV charges'!$A:$P,2,0))</f>
        <v/>
      </c>
      <c r="C162" s="92" t="str">
        <f>IF($A162="","",VLOOKUP($A162,'Annex 2 EHV charges'!$A:$P,3,0))</f>
        <v/>
      </c>
      <c r="D162" s="91" t="str">
        <f>IF($A162="","",VLOOKUP($A162,'Annex 2 EHV charges'!$A:$P,7,0))</f>
        <v/>
      </c>
      <c r="E162" s="96" t="str">
        <f>IFERROR(IF(VLOOKUP($A162,'Annex 2 EHV charges'!$A:$P,8,FALSE)=0,"",VLOOKUP($A162,'Annex 2 EHV charges'!$A:$P,8,FALSE)),"")</f>
        <v/>
      </c>
      <c r="F162" s="97" t="str">
        <f>IFERROR(IF(VLOOKUP($A162,'Annex 2 EHV charges'!$A:$P,9,FALSE)=0,"",VLOOKUP($A162,'Annex 2 EHV charges'!$A:$P,9,FALSE)),"")</f>
        <v/>
      </c>
      <c r="G162" s="98" t="str">
        <f>IFERROR(IF(VLOOKUP($A162,'Annex 2 EHV charges'!$A:$P,10,FALSE)=0,"",VLOOKUP($A162,'Annex 2 EHV charges'!$A:$P,10,FALSE)),"")</f>
        <v/>
      </c>
      <c r="H162" s="98" t="str">
        <f>IFERROR(IF(VLOOKUP($A162,'Annex 2 EHV charges'!$A:$P,11,FALSE)=0,"",VLOOKUP($A162,'Annex 2 EHV charges'!$A:$P,11,FALSE)),"")</f>
        <v/>
      </c>
    </row>
    <row r="163" spans="1:8">
      <c r="A163" s="91" t="str">
        <f t="array" ref="A163">IFERROR(INDEX('Annex 2 EHV charges'!#REF!, MATCH(0, IF(ISBLANK('Annex 2 EHV charges'!#REF!),1, COUNTIF(A$4:$A162, 'Annex 2 EHV charges'!#REF!)), 0)),"")</f>
        <v/>
      </c>
      <c r="B163" s="91" t="str">
        <f>IF($A163="","",VLOOKUP($A163,'Annex 2 EHV charges'!$A:$P,2,0))</f>
        <v/>
      </c>
      <c r="C163" s="92" t="str">
        <f>IF($A163="","",VLOOKUP($A163,'Annex 2 EHV charges'!$A:$P,3,0))</f>
        <v/>
      </c>
      <c r="D163" s="91" t="str">
        <f>IF($A163="","",VLOOKUP($A163,'Annex 2 EHV charges'!$A:$P,7,0))</f>
        <v/>
      </c>
      <c r="E163" s="96" t="str">
        <f>IFERROR(IF(VLOOKUP($A163,'Annex 2 EHV charges'!$A:$P,8,FALSE)=0,"",VLOOKUP($A163,'Annex 2 EHV charges'!$A:$P,8,FALSE)),"")</f>
        <v/>
      </c>
      <c r="F163" s="97" t="str">
        <f>IFERROR(IF(VLOOKUP($A163,'Annex 2 EHV charges'!$A:$P,9,FALSE)=0,"",VLOOKUP($A163,'Annex 2 EHV charges'!$A:$P,9,FALSE)),"")</f>
        <v/>
      </c>
      <c r="G163" s="98" t="str">
        <f>IFERROR(IF(VLOOKUP($A163,'Annex 2 EHV charges'!$A:$P,10,FALSE)=0,"",VLOOKUP($A163,'Annex 2 EHV charges'!$A:$P,10,FALSE)),"")</f>
        <v/>
      </c>
      <c r="H163" s="98" t="str">
        <f>IFERROR(IF(VLOOKUP($A163,'Annex 2 EHV charges'!$A:$P,11,FALSE)=0,"",VLOOKUP($A163,'Annex 2 EHV charges'!$A:$P,11,FALSE)),"")</f>
        <v/>
      </c>
    </row>
    <row r="164" spans="1:8">
      <c r="A164" s="91" t="str">
        <f t="array" ref="A164">IFERROR(INDEX('Annex 2 EHV charges'!#REF!, MATCH(0, IF(ISBLANK('Annex 2 EHV charges'!#REF!),1, COUNTIF(A$4:$A163, 'Annex 2 EHV charges'!#REF!)), 0)),"")</f>
        <v/>
      </c>
      <c r="B164" s="91" t="str">
        <f>IF($A164="","",VLOOKUP($A164,'Annex 2 EHV charges'!$A:$P,2,0))</f>
        <v/>
      </c>
      <c r="C164" s="92" t="str">
        <f>IF($A164="","",VLOOKUP($A164,'Annex 2 EHV charges'!$A:$P,3,0))</f>
        <v/>
      </c>
      <c r="D164" s="91" t="str">
        <f>IF($A164="","",VLOOKUP($A164,'Annex 2 EHV charges'!$A:$P,7,0))</f>
        <v/>
      </c>
      <c r="E164" s="96" t="str">
        <f>IFERROR(IF(VLOOKUP($A164,'Annex 2 EHV charges'!$A:$P,8,FALSE)=0,"",VLOOKUP($A164,'Annex 2 EHV charges'!$A:$P,8,FALSE)),"")</f>
        <v/>
      </c>
      <c r="F164" s="97" t="str">
        <f>IFERROR(IF(VLOOKUP($A164,'Annex 2 EHV charges'!$A:$P,9,FALSE)=0,"",VLOOKUP($A164,'Annex 2 EHV charges'!$A:$P,9,FALSE)),"")</f>
        <v/>
      </c>
      <c r="G164" s="98" t="str">
        <f>IFERROR(IF(VLOOKUP($A164,'Annex 2 EHV charges'!$A:$P,10,FALSE)=0,"",VLOOKUP($A164,'Annex 2 EHV charges'!$A:$P,10,FALSE)),"")</f>
        <v/>
      </c>
      <c r="H164" s="98" t="str">
        <f>IFERROR(IF(VLOOKUP($A164,'Annex 2 EHV charges'!$A:$P,11,FALSE)=0,"",VLOOKUP($A164,'Annex 2 EHV charges'!$A:$P,11,FALSE)),"")</f>
        <v/>
      </c>
    </row>
    <row r="165" spans="1:8">
      <c r="A165" s="91" t="str">
        <f t="array" ref="A165">IFERROR(INDEX('Annex 2 EHV charges'!#REF!, MATCH(0, IF(ISBLANK('Annex 2 EHV charges'!#REF!),1, COUNTIF(A$4:$A164, 'Annex 2 EHV charges'!#REF!)), 0)),"")</f>
        <v/>
      </c>
      <c r="B165" s="91" t="str">
        <f>IF($A165="","",VLOOKUP($A165,'Annex 2 EHV charges'!$A:$P,2,0))</f>
        <v/>
      </c>
      <c r="C165" s="92" t="str">
        <f>IF($A165="","",VLOOKUP($A165,'Annex 2 EHV charges'!$A:$P,3,0))</f>
        <v/>
      </c>
      <c r="D165" s="91" t="str">
        <f>IF($A165="","",VLOOKUP($A165,'Annex 2 EHV charges'!$A:$P,7,0))</f>
        <v/>
      </c>
      <c r="E165" s="96" t="str">
        <f>IFERROR(IF(VLOOKUP($A165,'Annex 2 EHV charges'!$A:$P,8,FALSE)=0,"",VLOOKUP($A165,'Annex 2 EHV charges'!$A:$P,8,FALSE)),"")</f>
        <v/>
      </c>
      <c r="F165" s="97" t="str">
        <f>IFERROR(IF(VLOOKUP($A165,'Annex 2 EHV charges'!$A:$P,9,FALSE)=0,"",VLOOKUP($A165,'Annex 2 EHV charges'!$A:$P,9,FALSE)),"")</f>
        <v/>
      </c>
      <c r="G165" s="98" t="str">
        <f>IFERROR(IF(VLOOKUP($A165,'Annex 2 EHV charges'!$A:$P,10,FALSE)=0,"",VLOOKUP($A165,'Annex 2 EHV charges'!$A:$P,10,FALSE)),"")</f>
        <v/>
      </c>
      <c r="H165" s="98" t="str">
        <f>IFERROR(IF(VLOOKUP($A165,'Annex 2 EHV charges'!$A:$P,11,FALSE)=0,"",VLOOKUP($A165,'Annex 2 EHV charges'!$A:$P,11,FALSE)),"")</f>
        <v/>
      </c>
    </row>
    <row r="166" spans="1:8">
      <c r="A166" s="91" t="str">
        <f t="array" ref="A166">IFERROR(INDEX('Annex 2 EHV charges'!#REF!, MATCH(0, IF(ISBLANK('Annex 2 EHV charges'!#REF!),1, COUNTIF(A$4:$A165, 'Annex 2 EHV charges'!#REF!)), 0)),"")</f>
        <v/>
      </c>
      <c r="B166" s="91" t="str">
        <f>IF($A166="","",VLOOKUP($A166,'Annex 2 EHV charges'!$A:$P,2,0))</f>
        <v/>
      </c>
      <c r="C166" s="92" t="str">
        <f>IF($A166="","",VLOOKUP($A166,'Annex 2 EHV charges'!$A:$P,3,0))</f>
        <v/>
      </c>
      <c r="D166" s="91" t="str">
        <f>IF($A166="","",VLOOKUP($A166,'Annex 2 EHV charges'!$A:$P,7,0))</f>
        <v/>
      </c>
      <c r="E166" s="96" t="str">
        <f>IFERROR(IF(VLOOKUP($A166,'Annex 2 EHV charges'!$A:$P,8,FALSE)=0,"",VLOOKUP($A166,'Annex 2 EHV charges'!$A:$P,8,FALSE)),"")</f>
        <v/>
      </c>
      <c r="F166" s="97" t="str">
        <f>IFERROR(IF(VLOOKUP($A166,'Annex 2 EHV charges'!$A:$P,9,FALSE)=0,"",VLOOKUP($A166,'Annex 2 EHV charges'!$A:$P,9,FALSE)),"")</f>
        <v/>
      </c>
      <c r="G166" s="98" t="str">
        <f>IFERROR(IF(VLOOKUP($A166,'Annex 2 EHV charges'!$A:$P,10,FALSE)=0,"",VLOOKUP($A166,'Annex 2 EHV charges'!$A:$P,10,FALSE)),"")</f>
        <v/>
      </c>
      <c r="H166" s="98" t="str">
        <f>IFERROR(IF(VLOOKUP($A166,'Annex 2 EHV charges'!$A:$P,11,FALSE)=0,"",VLOOKUP($A166,'Annex 2 EHV charges'!$A:$P,11,FALSE)),"")</f>
        <v/>
      </c>
    </row>
    <row r="167" spans="1:8">
      <c r="A167" s="91" t="str">
        <f t="array" ref="A167">IFERROR(INDEX('Annex 2 EHV charges'!#REF!, MATCH(0, IF(ISBLANK('Annex 2 EHV charges'!#REF!),1, COUNTIF(A$4:$A166, 'Annex 2 EHV charges'!#REF!)), 0)),"")</f>
        <v/>
      </c>
      <c r="B167" s="91" t="str">
        <f>IF($A167="","",VLOOKUP($A167,'Annex 2 EHV charges'!$A:$P,2,0))</f>
        <v/>
      </c>
      <c r="C167" s="92" t="str">
        <f>IF($A167="","",VLOOKUP($A167,'Annex 2 EHV charges'!$A:$P,3,0))</f>
        <v/>
      </c>
      <c r="D167" s="91" t="str">
        <f>IF($A167="","",VLOOKUP($A167,'Annex 2 EHV charges'!$A:$P,7,0))</f>
        <v/>
      </c>
      <c r="E167" s="96" t="str">
        <f>IFERROR(IF(VLOOKUP($A167,'Annex 2 EHV charges'!$A:$P,8,FALSE)=0,"",VLOOKUP($A167,'Annex 2 EHV charges'!$A:$P,8,FALSE)),"")</f>
        <v/>
      </c>
      <c r="F167" s="97" t="str">
        <f>IFERROR(IF(VLOOKUP($A167,'Annex 2 EHV charges'!$A:$P,9,FALSE)=0,"",VLOOKUP($A167,'Annex 2 EHV charges'!$A:$P,9,FALSE)),"")</f>
        <v/>
      </c>
      <c r="G167" s="98" t="str">
        <f>IFERROR(IF(VLOOKUP($A167,'Annex 2 EHV charges'!$A:$P,10,FALSE)=0,"",VLOOKUP($A167,'Annex 2 EHV charges'!$A:$P,10,FALSE)),"")</f>
        <v/>
      </c>
      <c r="H167" s="98" t="str">
        <f>IFERROR(IF(VLOOKUP($A167,'Annex 2 EHV charges'!$A:$P,11,FALSE)=0,"",VLOOKUP($A167,'Annex 2 EHV charges'!$A:$P,11,FALSE)),"")</f>
        <v/>
      </c>
    </row>
    <row r="168" spans="1:8">
      <c r="A168" s="91" t="str">
        <f t="array" ref="A168">IFERROR(INDEX('Annex 2 EHV charges'!#REF!, MATCH(0, IF(ISBLANK('Annex 2 EHV charges'!#REF!),1, COUNTIF(A$4:$A167, 'Annex 2 EHV charges'!#REF!)), 0)),"")</f>
        <v/>
      </c>
      <c r="B168" s="91" t="str">
        <f>IF($A168="","",VLOOKUP($A168,'Annex 2 EHV charges'!$A:$P,2,0))</f>
        <v/>
      </c>
      <c r="C168" s="92" t="str">
        <f>IF($A168="","",VLOOKUP($A168,'Annex 2 EHV charges'!$A:$P,3,0))</f>
        <v/>
      </c>
      <c r="D168" s="91" t="str">
        <f>IF($A168="","",VLOOKUP($A168,'Annex 2 EHV charges'!$A:$P,7,0))</f>
        <v/>
      </c>
      <c r="E168" s="96" t="str">
        <f>IFERROR(IF(VLOOKUP($A168,'Annex 2 EHV charges'!$A:$P,8,FALSE)=0,"",VLOOKUP($A168,'Annex 2 EHV charges'!$A:$P,8,FALSE)),"")</f>
        <v/>
      </c>
      <c r="F168" s="97" t="str">
        <f>IFERROR(IF(VLOOKUP($A168,'Annex 2 EHV charges'!$A:$P,9,FALSE)=0,"",VLOOKUP($A168,'Annex 2 EHV charges'!$A:$P,9,FALSE)),"")</f>
        <v/>
      </c>
      <c r="G168" s="98" t="str">
        <f>IFERROR(IF(VLOOKUP($A168,'Annex 2 EHV charges'!$A:$P,10,FALSE)=0,"",VLOOKUP($A168,'Annex 2 EHV charges'!$A:$P,10,FALSE)),"")</f>
        <v/>
      </c>
      <c r="H168" s="98" t="str">
        <f>IFERROR(IF(VLOOKUP($A168,'Annex 2 EHV charges'!$A:$P,11,FALSE)=0,"",VLOOKUP($A168,'Annex 2 EHV charges'!$A:$P,11,FALSE)),"")</f>
        <v/>
      </c>
    </row>
    <row r="169" spans="1:8">
      <c r="A169" s="91" t="str">
        <f t="array" ref="A169">IFERROR(INDEX('Annex 2 EHV charges'!#REF!, MATCH(0, IF(ISBLANK('Annex 2 EHV charges'!#REF!),1, COUNTIF(A$4:$A168, 'Annex 2 EHV charges'!#REF!)), 0)),"")</f>
        <v/>
      </c>
      <c r="B169" s="91" t="str">
        <f>IF($A169="","",VLOOKUP($A169,'Annex 2 EHV charges'!$A:$P,2,0))</f>
        <v/>
      </c>
      <c r="C169" s="92" t="str">
        <f>IF($A169="","",VLOOKUP($A169,'Annex 2 EHV charges'!$A:$P,3,0))</f>
        <v/>
      </c>
      <c r="D169" s="91" t="str">
        <f>IF($A169="","",VLOOKUP($A169,'Annex 2 EHV charges'!$A:$P,7,0))</f>
        <v/>
      </c>
      <c r="E169" s="96" t="str">
        <f>IFERROR(IF(VLOOKUP($A169,'Annex 2 EHV charges'!$A:$P,8,FALSE)=0,"",VLOOKUP($A169,'Annex 2 EHV charges'!$A:$P,8,FALSE)),"")</f>
        <v/>
      </c>
      <c r="F169" s="97" t="str">
        <f>IFERROR(IF(VLOOKUP($A169,'Annex 2 EHV charges'!$A:$P,9,FALSE)=0,"",VLOOKUP($A169,'Annex 2 EHV charges'!$A:$P,9,FALSE)),"")</f>
        <v/>
      </c>
      <c r="G169" s="98" t="str">
        <f>IFERROR(IF(VLOOKUP($A169,'Annex 2 EHV charges'!$A:$P,10,FALSE)=0,"",VLOOKUP($A169,'Annex 2 EHV charges'!$A:$P,10,FALSE)),"")</f>
        <v/>
      </c>
      <c r="H169" s="98" t="str">
        <f>IFERROR(IF(VLOOKUP($A169,'Annex 2 EHV charges'!$A:$P,11,FALSE)=0,"",VLOOKUP($A169,'Annex 2 EHV charges'!$A:$P,11,FALSE)),"")</f>
        <v/>
      </c>
    </row>
    <row r="170" spans="1:8">
      <c r="A170" s="91" t="str">
        <f t="array" ref="A170">IFERROR(INDEX('Annex 2 EHV charges'!#REF!, MATCH(0, IF(ISBLANK('Annex 2 EHV charges'!#REF!),1, COUNTIF(A$4:$A169, 'Annex 2 EHV charges'!#REF!)), 0)),"")</f>
        <v/>
      </c>
      <c r="B170" s="91" t="str">
        <f>IF($A170="","",VLOOKUP($A170,'Annex 2 EHV charges'!$A:$P,2,0))</f>
        <v/>
      </c>
      <c r="C170" s="92" t="str">
        <f>IF($A170="","",VLOOKUP($A170,'Annex 2 EHV charges'!$A:$P,3,0))</f>
        <v/>
      </c>
      <c r="D170" s="91" t="str">
        <f>IF($A170="","",VLOOKUP($A170,'Annex 2 EHV charges'!$A:$P,7,0))</f>
        <v/>
      </c>
      <c r="E170" s="96" t="str">
        <f>IFERROR(IF(VLOOKUP($A170,'Annex 2 EHV charges'!$A:$P,8,FALSE)=0,"",VLOOKUP($A170,'Annex 2 EHV charges'!$A:$P,8,FALSE)),"")</f>
        <v/>
      </c>
      <c r="F170" s="97" t="str">
        <f>IFERROR(IF(VLOOKUP($A170,'Annex 2 EHV charges'!$A:$P,9,FALSE)=0,"",VLOOKUP($A170,'Annex 2 EHV charges'!$A:$P,9,FALSE)),"")</f>
        <v/>
      </c>
      <c r="G170" s="98" t="str">
        <f>IFERROR(IF(VLOOKUP($A170,'Annex 2 EHV charges'!$A:$P,10,FALSE)=0,"",VLOOKUP($A170,'Annex 2 EHV charges'!$A:$P,10,FALSE)),"")</f>
        <v/>
      </c>
      <c r="H170" s="98" t="str">
        <f>IFERROR(IF(VLOOKUP($A170,'Annex 2 EHV charges'!$A:$P,11,FALSE)=0,"",VLOOKUP($A170,'Annex 2 EHV charges'!$A:$P,11,FALSE)),"")</f>
        <v/>
      </c>
    </row>
    <row r="171" spans="1:8">
      <c r="A171" s="91" t="str">
        <f t="array" ref="A171">IFERROR(INDEX('Annex 2 EHV charges'!#REF!, MATCH(0, IF(ISBLANK('Annex 2 EHV charges'!#REF!),1, COUNTIF(A$4:$A170, 'Annex 2 EHV charges'!#REF!)), 0)),"")</f>
        <v/>
      </c>
      <c r="B171" s="91" t="str">
        <f>IF($A171="","",VLOOKUP($A171,'Annex 2 EHV charges'!$A:$P,2,0))</f>
        <v/>
      </c>
      <c r="C171" s="92" t="str">
        <f>IF($A171="","",VLOOKUP($A171,'Annex 2 EHV charges'!$A:$P,3,0))</f>
        <v/>
      </c>
      <c r="D171" s="91" t="str">
        <f>IF($A171="","",VLOOKUP($A171,'Annex 2 EHV charges'!$A:$P,7,0))</f>
        <v/>
      </c>
      <c r="E171" s="96" t="str">
        <f>IFERROR(IF(VLOOKUP($A171,'Annex 2 EHV charges'!$A:$P,8,FALSE)=0,"",VLOOKUP($A171,'Annex 2 EHV charges'!$A:$P,8,FALSE)),"")</f>
        <v/>
      </c>
      <c r="F171" s="97" t="str">
        <f>IFERROR(IF(VLOOKUP($A171,'Annex 2 EHV charges'!$A:$P,9,FALSE)=0,"",VLOOKUP($A171,'Annex 2 EHV charges'!$A:$P,9,FALSE)),"")</f>
        <v/>
      </c>
      <c r="G171" s="98" t="str">
        <f>IFERROR(IF(VLOOKUP($A171,'Annex 2 EHV charges'!$A:$P,10,FALSE)=0,"",VLOOKUP($A171,'Annex 2 EHV charges'!$A:$P,10,FALSE)),"")</f>
        <v/>
      </c>
      <c r="H171" s="98" t="str">
        <f>IFERROR(IF(VLOOKUP($A171,'Annex 2 EHV charges'!$A:$P,11,FALSE)=0,"",VLOOKUP($A171,'Annex 2 EHV charges'!$A:$P,11,FALSE)),"")</f>
        <v/>
      </c>
    </row>
    <row r="172" spans="1:8">
      <c r="A172" s="91" t="str">
        <f t="array" ref="A172">IFERROR(INDEX('Annex 2 EHV charges'!#REF!, MATCH(0, IF(ISBLANK('Annex 2 EHV charges'!#REF!),1, COUNTIF(A$4:$A171, 'Annex 2 EHV charges'!#REF!)), 0)),"")</f>
        <v/>
      </c>
      <c r="B172" s="91" t="str">
        <f>IF($A172="","",VLOOKUP($A172,'Annex 2 EHV charges'!$A:$P,2,0))</f>
        <v/>
      </c>
      <c r="C172" s="92" t="str">
        <f>IF($A172="","",VLOOKUP($A172,'Annex 2 EHV charges'!$A:$P,3,0))</f>
        <v/>
      </c>
      <c r="D172" s="91" t="str">
        <f>IF($A172="","",VLOOKUP($A172,'Annex 2 EHV charges'!$A:$P,7,0))</f>
        <v/>
      </c>
      <c r="E172" s="96" t="str">
        <f>IFERROR(IF(VLOOKUP($A172,'Annex 2 EHV charges'!$A:$P,8,FALSE)=0,"",VLOOKUP($A172,'Annex 2 EHV charges'!$A:$P,8,FALSE)),"")</f>
        <v/>
      </c>
      <c r="F172" s="97" t="str">
        <f>IFERROR(IF(VLOOKUP($A172,'Annex 2 EHV charges'!$A:$P,9,FALSE)=0,"",VLOOKUP($A172,'Annex 2 EHV charges'!$A:$P,9,FALSE)),"")</f>
        <v/>
      </c>
      <c r="G172" s="98" t="str">
        <f>IFERROR(IF(VLOOKUP($A172,'Annex 2 EHV charges'!$A:$P,10,FALSE)=0,"",VLOOKUP($A172,'Annex 2 EHV charges'!$A:$P,10,FALSE)),"")</f>
        <v/>
      </c>
      <c r="H172" s="98" t="str">
        <f>IFERROR(IF(VLOOKUP($A172,'Annex 2 EHV charges'!$A:$P,11,FALSE)=0,"",VLOOKUP($A172,'Annex 2 EHV charges'!$A:$P,11,FALSE)),"")</f>
        <v/>
      </c>
    </row>
    <row r="173" spans="1:8">
      <c r="A173" s="91" t="str">
        <f t="array" ref="A173">IFERROR(INDEX('Annex 2 EHV charges'!#REF!, MATCH(0, IF(ISBLANK('Annex 2 EHV charges'!#REF!),1, COUNTIF(A$4:$A172, 'Annex 2 EHV charges'!#REF!)), 0)),"")</f>
        <v/>
      </c>
      <c r="B173" s="91" t="str">
        <f>IF($A173="","",VLOOKUP($A173,'Annex 2 EHV charges'!$A:$P,2,0))</f>
        <v/>
      </c>
      <c r="C173" s="92" t="str">
        <f>IF($A173="","",VLOOKUP($A173,'Annex 2 EHV charges'!$A:$P,3,0))</f>
        <v/>
      </c>
      <c r="D173" s="91" t="str">
        <f>IF($A173="","",VLOOKUP($A173,'Annex 2 EHV charges'!$A:$P,7,0))</f>
        <v/>
      </c>
      <c r="E173" s="96" t="str">
        <f>IFERROR(IF(VLOOKUP($A173,'Annex 2 EHV charges'!$A:$P,8,FALSE)=0,"",VLOOKUP($A173,'Annex 2 EHV charges'!$A:$P,8,FALSE)),"")</f>
        <v/>
      </c>
      <c r="F173" s="97" t="str">
        <f>IFERROR(IF(VLOOKUP($A173,'Annex 2 EHV charges'!$A:$P,9,FALSE)=0,"",VLOOKUP($A173,'Annex 2 EHV charges'!$A:$P,9,FALSE)),"")</f>
        <v/>
      </c>
      <c r="G173" s="98" t="str">
        <f>IFERROR(IF(VLOOKUP($A173,'Annex 2 EHV charges'!$A:$P,10,FALSE)=0,"",VLOOKUP($A173,'Annex 2 EHV charges'!$A:$P,10,FALSE)),"")</f>
        <v/>
      </c>
      <c r="H173" s="98" t="str">
        <f>IFERROR(IF(VLOOKUP($A173,'Annex 2 EHV charges'!$A:$P,11,FALSE)=0,"",VLOOKUP($A173,'Annex 2 EHV charges'!$A:$P,11,FALSE)),"")</f>
        <v/>
      </c>
    </row>
    <row r="174" spans="1:8">
      <c r="A174" s="91" t="str">
        <f t="array" ref="A174">IFERROR(INDEX('Annex 2 EHV charges'!#REF!, MATCH(0, IF(ISBLANK('Annex 2 EHV charges'!#REF!),1, COUNTIF(A$4:$A173, 'Annex 2 EHV charges'!#REF!)), 0)),"")</f>
        <v/>
      </c>
      <c r="B174" s="91" t="str">
        <f>IF($A174="","",VLOOKUP($A174,'Annex 2 EHV charges'!$A:$P,2,0))</f>
        <v/>
      </c>
      <c r="C174" s="92" t="str">
        <f>IF($A174="","",VLOOKUP($A174,'Annex 2 EHV charges'!$A:$P,3,0))</f>
        <v/>
      </c>
      <c r="D174" s="91" t="str">
        <f>IF($A174="","",VLOOKUP($A174,'Annex 2 EHV charges'!$A:$P,7,0))</f>
        <v/>
      </c>
      <c r="E174" s="96" t="str">
        <f>IFERROR(IF(VLOOKUP($A174,'Annex 2 EHV charges'!$A:$P,8,FALSE)=0,"",VLOOKUP($A174,'Annex 2 EHV charges'!$A:$P,8,FALSE)),"")</f>
        <v/>
      </c>
      <c r="F174" s="97" t="str">
        <f>IFERROR(IF(VLOOKUP($A174,'Annex 2 EHV charges'!$A:$P,9,FALSE)=0,"",VLOOKUP($A174,'Annex 2 EHV charges'!$A:$P,9,FALSE)),"")</f>
        <v/>
      </c>
      <c r="G174" s="98" t="str">
        <f>IFERROR(IF(VLOOKUP($A174,'Annex 2 EHV charges'!$A:$P,10,FALSE)=0,"",VLOOKUP($A174,'Annex 2 EHV charges'!$A:$P,10,FALSE)),"")</f>
        <v/>
      </c>
      <c r="H174" s="98" t="str">
        <f>IFERROR(IF(VLOOKUP($A174,'Annex 2 EHV charges'!$A:$P,11,FALSE)=0,"",VLOOKUP($A174,'Annex 2 EHV charges'!$A:$P,11,FALSE)),"")</f>
        <v/>
      </c>
    </row>
    <row r="175" spans="1:8">
      <c r="A175" s="91" t="str">
        <f t="array" ref="A175">IFERROR(INDEX('Annex 2 EHV charges'!#REF!, MATCH(0, IF(ISBLANK('Annex 2 EHV charges'!#REF!),1, COUNTIF(A$4:$A174, 'Annex 2 EHV charges'!#REF!)), 0)),"")</f>
        <v/>
      </c>
      <c r="B175" s="91" t="str">
        <f>IF($A175="","",VLOOKUP($A175,'Annex 2 EHV charges'!$A:$P,2,0))</f>
        <v/>
      </c>
      <c r="C175" s="92" t="str">
        <f>IF($A175="","",VLOOKUP($A175,'Annex 2 EHV charges'!$A:$P,3,0))</f>
        <v/>
      </c>
      <c r="D175" s="91" t="str">
        <f>IF($A175="","",VLOOKUP($A175,'Annex 2 EHV charges'!$A:$P,7,0))</f>
        <v/>
      </c>
      <c r="E175" s="96" t="str">
        <f>IFERROR(IF(VLOOKUP($A175,'Annex 2 EHV charges'!$A:$P,8,FALSE)=0,"",VLOOKUP($A175,'Annex 2 EHV charges'!$A:$P,8,FALSE)),"")</f>
        <v/>
      </c>
      <c r="F175" s="97" t="str">
        <f>IFERROR(IF(VLOOKUP($A175,'Annex 2 EHV charges'!$A:$P,9,FALSE)=0,"",VLOOKUP($A175,'Annex 2 EHV charges'!$A:$P,9,FALSE)),"")</f>
        <v/>
      </c>
      <c r="G175" s="98" t="str">
        <f>IFERROR(IF(VLOOKUP($A175,'Annex 2 EHV charges'!$A:$P,10,FALSE)=0,"",VLOOKUP($A175,'Annex 2 EHV charges'!$A:$P,10,FALSE)),"")</f>
        <v/>
      </c>
      <c r="H175" s="98" t="str">
        <f>IFERROR(IF(VLOOKUP($A175,'Annex 2 EHV charges'!$A:$P,11,FALSE)=0,"",VLOOKUP($A175,'Annex 2 EHV charges'!$A:$P,11,FALSE)),"")</f>
        <v/>
      </c>
    </row>
    <row r="176" spans="1:8">
      <c r="A176" s="91" t="str">
        <f t="array" ref="A176">IFERROR(INDEX('Annex 2 EHV charges'!#REF!, MATCH(0, IF(ISBLANK('Annex 2 EHV charges'!#REF!),1, COUNTIF(A$4:$A175, 'Annex 2 EHV charges'!#REF!)), 0)),"")</f>
        <v/>
      </c>
      <c r="B176" s="91" t="str">
        <f>IF($A176="","",VLOOKUP($A176,'Annex 2 EHV charges'!$A:$P,2,0))</f>
        <v/>
      </c>
      <c r="C176" s="92" t="str">
        <f>IF($A176="","",VLOOKUP($A176,'Annex 2 EHV charges'!$A:$P,3,0))</f>
        <v/>
      </c>
      <c r="D176" s="91" t="str">
        <f>IF($A176="","",VLOOKUP($A176,'Annex 2 EHV charges'!$A:$P,7,0))</f>
        <v/>
      </c>
      <c r="E176" s="96" t="str">
        <f>IFERROR(IF(VLOOKUP($A176,'Annex 2 EHV charges'!$A:$P,8,FALSE)=0,"",VLOOKUP($A176,'Annex 2 EHV charges'!$A:$P,8,FALSE)),"")</f>
        <v/>
      </c>
      <c r="F176" s="97" t="str">
        <f>IFERROR(IF(VLOOKUP($A176,'Annex 2 EHV charges'!$A:$P,9,FALSE)=0,"",VLOOKUP($A176,'Annex 2 EHV charges'!$A:$P,9,FALSE)),"")</f>
        <v/>
      </c>
      <c r="G176" s="98" t="str">
        <f>IFERROR(IF(VLOOKUP($A176,'Annex 2 EHV charges'!$A:$P,10,FALSE)=0,"",VLOOKUP($A176,'Annex 2 EHV charges'!$A:$P,10,FALSE)),"")</f>
        <v/>
      </c>
      <c r="H176" s="98" t="str">
        <f>IFERROR(IF(VLOOKUP($A176,'Annex 2 EHV charges'!$A:$P,11,FALSE)=0,"",VLOOKUP($A176,'Annex 2 EHV charges'!$A:$P,11,FALSE)),"")</f>
        <v/>
      </c>
    </row>
    <row r="177" spans="1:8">
      <c r="A177" s="91" t="str">
        <f t="array" ref="A177">IFERROR(INDEX('Annex 2 EHV charges'!#REF!, MATCH(0, IF(ISBLANK('Annex 2 EHV charges'!#REF!),1, COUNTIF(A$4:$A176, 'Annex 2 EHV charges'!#REF!)), 0)),"")</f>
        <v/>
      </c>
      <c r="B177" s="91" t="str">
        <f>IF($A177="","",VLOOKUP($A177,'Annex 2 EHV charges'!$A:$P,2,0))</f>
        <v/>
      </c>
      <c r="C177" s="92" t="str">
        <f>IF($A177="","",VLOOKUP($A177,'Annex 2 EHV charges'!$A:$P,3,0))</f>
        <v/>
      </c>
      <c r="D177" s="91" t="str">
        <f>IF($A177="","",VLOOKUP($A177,'Annex 2 EHV charges'!$A:$P,7,0))</f>
        <v/>
      </c>
      <c r="E177" s="96" t="str">
        <f>IFERROR(IF(VLOOKUP($A177,'Annex 2 EHV charges'!$A:$P,8,FALSE)=0,"",VLOOKUP($A177,'Annex 2 EHV charges'!$A:$P,8,FALSE)),"")</f>
        <v/>
      </c>
      <c r="F177" s="97" t="str">
        <f>IFERROR(IF(VLOOKUP($A177,'Annex 2 EHV charges'!$A:$P,9,FALSE)=0,"",VLOOKUP($A177,'Annex 2 EHV charges'!$A:$P,9,FALSE)),"")</f>
        <v/>
      </c>
      <c r="G177" s="98" t="str">
        <f>IFERROR(IF(VLOOKUP($A177,'Annex 2 EHV charges'!$A:$P,10,FALSE)=0,"",VLOOKUP($A177,'Annex 2 EHV charges'!$A:$P,10,FALSE)),"")</f>
        <v/>
      </c>
      <c r="H177" s="98" t="str">
        <f>IFERROR(IF(VLOOKUP($A177,'Annex 2 EHV charges'!$A:$P,11,FALSE)=0,"",VLOOKUP($A177,'Annex 2 EHV charges'!$A:$P,11,FALSE)),"")</f>
        <v/>
      </c>
    </row>
    <row r="178" spans="1:8">
      <c r="A178" s="91" t="str">
        <f t="array" ref="A178">IFERROR(INDEX('Annex 2 EHV charges'!#REF!, MATCH(0, IF(ISBLANK('Annex 2 EHV charges'!#REF!),1, COUNTIF(A$4:$A177, 'Annex 2 EHV charges'!#REF!)), 0)),"")</f>
        <v/>
      </c>
      <c r="B178" s="91" t="str">
        <f>IF($A178="","",VLOOKUP($A178,'Annex 2 EHV charges'!$A:$P,2,0))</f>
        <v/>
      </c>
      <c r="C178" s="92" t="str">
        <f>IF($A178="","",VLOOKUP($A178,'Annex 2 EHV charges'!$A:$P,3,0))</f>
        <v/>
      </c>
      <c r="D178" s="91" t="str">
        <f>IF($A178="","",VLOOKUP($A178,'Annex 2 EHV charges'!$A:$P,7,0))</f>
        <v/>
      </c>
      <c r="E178" s="96" t="str">
        <f>IFERROR(IF(VLOOKUP($A178,'Annex 2 EHV charges'!$A:$P,8,FALSE)=0,"",VLOOKUP($A178,'Annex 2 EHV charges'!$A:$P,8,FALSE)),"")</f>
        <v/>
      </c>
      <c r="F178" s="97" t="str">
        <f>IFERROR(IF(VLOOKUP($A178,'Annex 2 EHV charges'!$A:$P,9,FALSE)=0,"",VLOOKUP($A178,'Annex 2 EHV charges'!$A:$P,9,FALSE)),"")</f>
        <v/>
      </c>
      <c r="G178" s="98" t="str">
        <f>IFERROR(IF(VLOOKUP($A178,'Annex 2 EHV charges'!$A:$P,10,FALSE)=0,"",VLOOKUP($A178,'Annex 2 EHV charges'!$A:$P,10,FALSE)),"")</f>
        <v/>
      </c>
      <c r="H178" s="98" t="str">
        <f>IFERROR(IF(VLOOKUP($A178,'Annex 2 EHV charges'!$A:$P,11,FALSE)=0,"",VLOOKUP($A178,'Annex 2 EHV charges'!$A:$P,11,FALSE)),"")</f>
        <v/>
      </c>
    </row>
    <row r="179" spans="1:8">
      <c r="A179" s="91" t="str">
        <f t="array" ref="A179">IFERROR(INDEX('Annex 2 EHV charges'!#REF!, MATCH(0, IF(ISBLANK('Annex 2 EHV charges'!#REF!),1, COUNTIF(A$4:$A178, 'Annex 2 EHV charges'!#REF!)), 0)),"")</f>
        <v/>
      </c>
      <c r="B179" s="91" t="str">
        <f>IF($A179="","",VLOOKUP($A179,'Annex 2 EHV charges'!$A:$P,2,0))</f>
        <v/>
      </c>
      <c r="C179" s="92" t="str">
        <f>IF($A179="","",VLOOKUP($A179,'Annex 2 EHV charges'!$A:$P,3,0))</f>
        <v/>
      </c>
      <c r="D179" s="91" t="str">
        <f>IF($A179="","",VLOOKUP($A179,'Annex 2 EHV charges'!$A:$P,7,0))</f>
        <v/>
      </c>
      <c r="E179" s="96" t="str">
        <f>IFERROR(IF(VLOOKUP($A179,'Annex 2 EHV charges'!$A:$P,8,FALSE)=0,"",VLOOKUP($A179,'Annex 2 EHV charges'!$A:$P,8,FALSE)),"")</f>
        <v/>
      </c>
      <c r="F179" s="97" t="str">
        <f>IFERROR(IF(VLOOKUP($A179,'Annex 2 EHV charges'!$A:$P,9,FALSE)=0,"",VLOOKUP($A179,'Annex 2 EHV charges'!$A:$P,9,FALSE)),"")</f>
        <v/>
      </c>
      <c r="G179" s="98" t="str">
        <f>IFERROR(IF(VLOOKUP($A179,'Annex 2 EHV charges'!$A:$P,10,FALSE)=0,"",VLOOKUP($A179,'Annex 2 EHV charges'!$A:$P,10,FALSE)),"")</f>
        <v/>
      </c>
      <c r="H179" s="98" t="str">
        <f>IFERROR(IF(VLOOKUP($A179,'Annex 2 EHV charges'!$A:$P,11,FALSE)=0,"",VLOOKUP($A179,'Annex 2 EHV charges'!$A:$P,11,FALSE)),"")</f>
        <v/>
      </c>
    </row>
    <row r="180" spans="1:8">
      <c r="A180" s="91" t="str">
        <f t="array" ref="A180">IFERROR(INDEX('Annex 2 EHV charges'!#REF!, MATCH(0, IF(ISBLANK('Annex 2 EHV charges'!#REF!),1, COUNTIF(A$4:$A179, 'Annex 2 EHV charges'!#REF!)), 0)),"")</f>
        <v/>
      </c>
      <c r="B180" s="91" t="str">
        <f>IF($A180="","",VLOOKUP($A180,'Annex 2 EHV charges'!$A:$P,2,0))</f>
        <v/>
      </c>
      <c r="C180" s="92" t="str">
        <f>IF($A180="","",VLOOKUP($A180,'Annex 2 EHV charges'!$A:$P,3,0))</f>
        <v/>
      </c>
      <c r="D180" s="91" t="str">
        <f>IF($A180="","",VLOOKUP($A180,'Annex 2 EHV charges'!$A:$P,7,0))</f>
        <v/>
      </c>
      <c r="E180" s="96" t="str">
        <f>IFERROR(IF(VLOOKUP($A180,'Annex 2 EHV charges'!$A:$P,8,FALSE)=0,"",VLOOKUP($A180,'Annex 2 EHV charges'!$A:$P,8,FALSE)),"")</f>
        <v/>
      </c>
      <c r="F180" s="97" t="str">
        <f>IFERROR(IF(VLOOKUP($A180,'Annex 2 EHV charges'!$A:$P,9,FALSE)=0,"",VLOOKUP($A180,'Annex 2 EHV charges'!$A:$P,9,FALSE)),"")</f>
        <v/>
      </c>
      <c r="G180" s="98" t="str">
        <f>IFERROR(IF(VLOOKUP($A180,'Annex 2 EHV charges'!$A:$P,10,FALSE)=0,"",VLOOKUP($A180,'Annex 2 EHV charges'!$A:$P,10,FALSE)),"")</f>
        <v/>
      </c>
      <c r="H180" s="98" t="str">
        <f>IFERROR(IF(VLOOKUP($A180,'Annex 2 EHV charges'!$A:$P,11,FALSE)=0,"",VLOOKUP($A180,'Annex 2 EHV charges'!$A:$P,11,FALSE)),"")</f>
        <v/>
      </c>
    </row>
    <row r="181" spans="1:8">
      <c r="A181" s="91" t="str">
        <f t="array" ref="A181">IFERROR(INDEX('Annex 2 EHV charges'!#REF!, MATCH(0, IF(ISBLANK('Annex 2 EHV charges'!#REF!),1, COUNTIF(A$4:$A180, 'Annex 2 EHV charges'!#REF!)), 0)),"")</f>
        <v/>
      </c>
      <c r="B181" s="91" t="str">
        <f>IF($A181="","",VLOOKUP($A181,'Annex 2 EHV charges'!$A:$P,2,0))</f>
        <v/>
      </c>
      <c r="C181" s="92" t="str">
        <f>IF($A181="","",VLOOKUP($A181,'Annex 2 EHV charges'!$A:$P,3,0))</f>
        <v/>
      </c>
      <c r="D181" s="91" t="str">
        <f>IF($A181="","",VLOOKUP($A181,'Annex 2 EHV charges'!$A:$P,7,0))</f>
        <v/>
      </c>
      <c r="E181" s="96" t="str">
        <f>IFERROR(IF(VLOOKUP($A181,'Annex 2 EHV charges'!$A:$P,8,FALSE)=0,"",VLOOKUP($A181,'Annex 2 EHV charges'!$A:$P,8,FALSE)),"")</f>
        <v/>
      </c>
      <c r="F181" s="97" t="str">
        <f>IFERROR(IF(VLOOKUP($A181,'Annex 2 EHV charges'!$A:$P,9,FALSE)=0,"",VLOOKUP($A181,'Annex 2 EHV charges'!$A:$P,9,FALSE)),"")</f>
        <v/>
      </c>
      <c r="G181" s="98" t="str">
        <f>IFERROR(IF(VLOOKUP($A181,'Annex 2 EHV charges'!$A:$P,10,FALSE)=0,"",VLOOKUP($A181,'Annex 2 EHV charges'!$A:$P,10,FALSE)),"")</f>
        <v/>
      </c>
      <c r="H181" s="98" t="str">
        <f>IFERROR(IF(VLOOKUP($A181,'Annex 2 EHV charges'!$A:$P,11,FALSE)=0,"",VLOOKUP($A181,'Annex 2 EHV charges'!$A:$P,11,FALSE)),"")</f>
        <v/>
      </c>
    </row>
    <row r="182" spans="1:8">
      <c r="A182" s="91" t="str">
        <f t="array" ref="A182">IFERROR(INDEX('Annex 2 EHV charges'!#REF!, MATCH(0, IF(ISBLANK('Annex 2 EHV charges'!#REF!),1, COUNTIF(A$4:$A181, 'Annex 2 EHV charges'!#REF!)), 0)),"")</f>
        <v/>
      </c>
      <c r="B182" s="91" t="str">
        <f>IF($A182="","",VLOOKUP($A182,'Annex 2 EHV charges'!$A:$P,2,0))</f>
        <v/>
      </c>
      <c r="C182" s="92" t="str">
        <f>IF($A182="","",VLOOKUP($A182,'Annex 2 EHV charges'!$A:$P,3,0))</f>
        <v/>
      </c>
      <c r="D182" s="91" t="str">
        <f>IF($A182="","",VLOOKUP($A182,'Annex 2 EHV charges'!$A:$P,7,0))</f>
        <v/>
      </c>
      <c r="E182" s="96" t="str">
        <f>IFERROR(IF(VLOOKUP($A182,'Annex 2 EHV charges'!$A:$P,8,FALSE)=0,"",VLOOKUP($A182,'Annex 2 EHV charges'!$A:$P,8,FALSE)),"")</f>
        <v/>
      </c>
      <c r="F182" s="97" t="str">
        <f>IFERROR(IF(VLOOKUP($A182,'Annex 2 EHV charges'!$A:$P,9,FALSE)=0,"",VLOOKUP($A182,'Annex 2 EHV charges'!$A:$P,9,FALSE)),"")</f>
        <v/>
      </c>
      <c r="G182" s="98" t="str">
        <f>IFERROR(IF(VLOOKUP($A182,'Annex 2 EHV charges'!$A:$P,10,FALSE)=0,"",VLOOKUP($A182,'Annex 2 EHV charges'!$A:$P,10,FALSE)),"")</f>
        <v/>
      </c>
      <c r="H182" s="98" t="str">
        <f>IFERROR(IF(VLOOKUP($A182,'Annex 2 EHV charges'!$A:$P,11,FALSE)=0,"",VLOOKUP($A182,'Annex 2 EHV charges'!$A:$P,11,FALSE)),"")</f>
        <v/>
      </c>
    </row>
    <row r="183" spans="1:8">
      <c r="A183" s="91" t="str">
        <f t="array" ref="A183">IFERROR(INDEX('Annex 2 EHV charges'!#REF!, MATCH(0, IF(ISBLANK('Annex 2 EHV charges'!#REF!),1, COUNTIF(A$4:$A182, 'Annex 2 EHV charges'!#REF!)), 0)),"")</f>
        <v/>
      </c>
      <c r="B183" s="91" t="str">
        <f>IF($A183="","",VLOOKUP($A183,'Annex 2 EHV charges'!$A:$P,2,0))</f>
        <v/>
      </c>
      <c r="C183" s="92" t="str">
        <f>IF($A183="","",VLOOKUP($A183,'Annex 2 EHV charges'!$A:$P,3,0))</f>
        <v/>
      </c>
      <c r="D183" s="91" t="str">
        <f>IF($A183="","",VLOOKUP($A183,'Annex 2 EHV charges'!$A:$P,7,0))</f>
        <v/>
      </c>
      <c r="E183" s="96" t="str">
        <f>IFERROR(IF(VLOOKUP($A183,'Annex 2 EHV charges'!$A:$P,8,FALSE)=0,"",VLOOKUP($A183,'Annex 2 EHV charges'!$A:$P,8,FALSE)),"")</f>
        <v/>
      </c>
      <c r="F183" s="97" t="str">
        <f>IFERROR(IF(VLOOKUP($A183,'Annex 2 EHV charges'!$A:$P,9,FALSE)=0,"",VLOOKUP($A183,'Annex 2 EHV charges'!$A:$P,9,FALSE)),"")</f>
        <v/>
      </c>
      <c r="G183" s="98" t="str">
        <f>IFERROR(IF(VLOOKUP($A183,'Annex 2 EHV charges'!$A:$P,10,FALSE)=0,"",VLOOKUP($A183,'Annex 2 EHV charges'!$A:$P,10,FALSE)),"")</f>
        <v/>
      </c>
      <c r="H183" s="98" t="str">
        <f>IFERROR(IF(VLOOKUP($A183,'Annex 2 EHV charges'!$A:$P,11,FALSE)=0,"",VLOOKUP($A183,'Annex 2 EHV charges'!$A:$P,11,FALSE)),"")</f>
        <v/>
      </c>
    </row>
    <row r="184" spans="1:8">
      <c r="A184" s="91" t="str">
        <f t="array" ref="A184">IFERROR(INDEX('Annex 2 EHV charges'!#REF!, MATCH(0, IF(ISBLANK('Annex 2 EHV charges'!#REF!),1, COUNTIF(A$4:$A183, 'Annex 2 EHV charges'!#REF!)), 0)),"")</f>
        <v/>
      </c>
      <c r="B184" s="91" t="str">
        <f>IF($A184="","",VLOOKUP($A184,'Annex 2 EHV charges'!$A:$P,2,0))</f>
        <v/>
      </c>
      <c r="C184" s="92" t="str">
        <f>IF($A184="","",VLOOKUP($A184,'Annex 2 EHV charges'!$A:$P,3,0))</f>
        <v/>
      </c>
      <c r="D184" s="91" t="str">
        <f>IF($A184="","",VLOOKUP($A184,'Annex 2 EHV charges'!$A:$P,7,0))</f>
        <v/>
      </c>
      <c r="E184" s="96" t="str">
        <f>IFERROR(IF(VLOOKUP($A184,'Annex 2 EHV charges'!$A:$P,8,FALSE)=0,"",VLOOKUP($A184,'Annex 2 EHV charges'!$A:$P,8,FALSE)),"")</f>
        <v/>
      </c>
      <c r="F184" s="97" t="str">
        <f>IFERROR(IF(VLOOKUP($A184,'Annex 2 EHV charges'!$A:$P,9,FALSE)=0,"",VLOOKUP($A184,'Annex 2 EHV charges'!$A:$P,9,FALSE)),"")</f>
        <v/>
      </c>
      <c r="G184" s="98" t="str">
        <f>IFERROR(IF(VLOOKUP($A184,'Annex 2 EHV charges'!$A:$P,10,FALSE)=0,"",VLOOKUP($A184,'Annex 2 EHV charges'!$A:$P,10,FALSE)),"")</f>
        <v/>
      </c>
      <c r="H184" s="98" t="str">
        <f>IFERROR(IF(VLOOKUP($A184,'Annex 2 EHV charges'!$A:$P,11,FALSE)=0,"",VLOOKUP($A184,'Annex 2 EHV charges'!$A:$P,11,FALSE)),"")</f>
        <v/>
      </c>
    </row>
    <row r="185" spans="1:8">
      <c r="A185" s="91" t="str">
        <f t="array" ref="A185">IFERROR(INDEX('Annex 2 EHV charges'!#REF!, MATCH(0, IF(ISBLANK('Annex 2 EHV charges'!#REF!),1, COUNTIF(A$4:$A184, 'Annex 2 EHV charges'!#REF!)), 0)),"")</f>
        <v/>
      </c>
      <c r="B185" s="91" t="str">
        <f>IF($A185="","",VLOOKUP($A185,'Annex 2 EHV charges'!$A:$P,2,0))</f>
        <v/>
      </c>
      <c r="C185" s="92" t="str">
        <f>IF($A185="","",VLOOKUP($A185,'Annex 2 EHV charges'!$A:$P,3,0))</f>
        <v/>
      </c>
      <c r="D185" s="91" t="str">
        <f>IF($A185="","",VLOOKUP($A185,'Annex 2 EHV charges'!$A:$P,7,0))</f>
        <v/>
      </c>
      <c r="E185" s="96" t="str">
        <f>IFERROR(IF(VLOOKUP($A185,'Annex 2 EHV charges'!$A:$P,8,FALSE)=0,"",VLOOKUP($A185,'Annex 2 EHV charges'!$A:$P,8,FALSE)),"")</f>
        <v/>
      </c>
      <c r="F185" s="97" t="str">
        <f>IFERROR(IF(VLOOKUP($A185,'Annex 2 EHV charges'!$A:$P,9,FALSE)=0,"",VLOOKUP($A185,'Annex 2 EHV charges'!$A:$P,9,FALSE)),"")</f>
        <v/>
      </c>
      <c r="G185" s="98" t="str">
        <f>IFERROR(IF(VLOOKUP($A185,'Annex 2 EHV charges'!$A:$P,10,FALSE)=0,"",VLOOKUP($A185,'Annex 2 EHV charges'!$A:$P,10,FALSE)),"")</f>
        <v/>
      </c>
      <c r="H185" s="98" t="str">
        <f>IFERROR(IF(VLOOKUP($A185,'Annex 2 EHV charges'!$A:$P,11,FALSE)=0,"",VLOOKUP($A185,'Annex 2 EHV charges'!$A:$P,11,FALSE)),"")</f>
        <v/>
      </c>
    </row>
    <row r="186" spans="1:8">
      <c r="A186" s="91" t="str">
        <f t="array" ref="A186">IFERROR(INDEX('Annex 2 EHV charges'!#REF!, MATCH(0, IF(ISBLANK('Annex 2 EHV charges'!#REF!),1, COUNTIF(A$4:$A185, 'Annex 2 EHV charges'!#REF!)), 0)),"")</f>
        <v/>
      </c>
      <c r="B186" s="91" t="str">
        <f>IF($A186="","",VLOOKUP($A186,'Annex 2 EHV charges'!$A:$P,2,0))</f>
        <v/>
      </c>
      <c r="C186" s="92" t="str">
        <f>IF($A186="","",VLOOKUP($A186,'Annex 2 EHV charges'!$A:$P,3,0))</f>
        <v/>
      </c>
      <c r="D186" s="91" t="str">
        <f>IF($A186="","",VLOOKUP($A186,'Annex 2 EHV charges'!$A:$P,7,0))</f>
        <v/>
      </c>
      <c r="E186" s="96" t="str">
        <f>IFERROR(IF(VLOOKUP($A186,'Annex 2 EHV charges'!$A:$P,8,FALSE)=0,"",VLOOKUP($A186,'Annex 2 EHV charges'!$A:$P,8,FALSE)),"")</f>
        <v/>
      </c>
      <c r="F186" s="97" t="str">
        <f>IFERROR(IF(VLOOKUP($A186,'Annex 2 EHV charges'!$A:$P,9,FALSE)=0,"",VLOOKUP($A186,'Annex 2 EHV charges'!$A:$P,9,FALSE)),"")</f>
        <v/>
      </c>
      <c r="G186" s="98" t="str">
        <f>IFERROR(IF(VLOOKUP($A186,'Annex 2 EHV charges'!$A:$P,10,FALSE)=0,"",VLOOKUP($A186,'Annex 2 EHV charges'!$A:$P,10,FALSE)),"")</f>
        <v/>
      </c>
      <c r="H186" s="98" t="str">
        <f>IFERROR(IF(VLOOKUP($A186,'Annex 2 EHV charges'!$A:$P,11,FALSE)=0,"",VLOOKUP($A186,'Annex 2 EHV charges'!$A:$P,11,FALSE)),"")</f>
        <v/>
      </c>
    </row>
    <row r="187" spans="1:8">
      <c r="A187" s="91" t="str">
        <f t="array" ref="A187">IFERROR(INDEX('Annex 2 EHV charges'!#REF!, MATCH(0, IF(ISBLANK('Annex 2 EHV charges'!#REF!),1, COUNTIF(A$4:$A186, 'Annex 2 EHV charges'!#REF!)), 0)),"")</f>
        <v/>
      </c>
      <c r="B187" s="91" t="str">
        <f>IF($A187="","",VLOOKUP($A187,'Annex 2 EHV charges'!$A:$P,2,0))</f>
        <v/>
      </c>
      <c r="C187" s="92" t="str">
        <f>IF($A187="","",VLOOKUP($A187,'Annex 2 EHV charges'!$A:$P,3,0))</f>
        <v/>
      </c>
      <c r="D187" s="91" t="str">
        <f>IF($A187="","",VLOOKUP($A187,'Annex 2 EHV charges'!$A:$P,7,0))</f>
        <v/>
      </c>
      <c r="E187" s="96" t="str">
        <f>IFERROR(IF(VLOOKUP($A187,'Annex 2 EHV charges'!$A:$P,8,FALSE)=0,"",VLOOKUP($A187,'Annex 2 EHV charges'!$A:$P,8,FALSE)),"")</f>
        <v/>
      </c>
      <c r="F187" s="97" t="str">
        <f>IFERROR(IF(VLOOKUP($A187,'Annex 2 EHV charges'!$A:$P,9,FALSE)=0,"",VLOOKUP($A187,'Annex 2 EHV charges'!$A:$P,9,FALSE)),"")</f>
        <v/>
      </c>
      <c r="G187" s="98" t="str">
        <f>IFERROR(IF(VLOOKUP($A187,'Annex 2 EHV charges'!$A:$P,10,FALSE)=0,"",VLOOKUP($A187,'Annex 2 EHV charges'!$A:$P,10,FALSE)),"")</f>
        <v/>
      </c>
      <c r="H187" s="98" t="str">
        <f>IFERROR(IF(VLOOKUP($A187,'Annex 2 EHV charges'!$A:$P,11,FALSE)=0,"",VLOOKUP($A187,'Annex 2 EHV charges'!$A:$P,11,FALSE)),"")</f>
        <v/>
      </c>
    </row>
    <row r="188" spans="1:8">
      <c r="A188" s="91" t="str">
        <f t="array" ref="A188">IFERROR(INDEX('Annex 2 EHV charges'!#REF!, MATCH(0, IF(ISBLANK('Annex 2 EHV charges'!#REF!),1, COUNTIF(A$4:$A187, 'Annex 2 EHV charges'!#REF!)), 0)),"")</f>
        <v/>
      </c>
      <c r="B188" s="91" t="str">
        <f>IF($A188="","",VLOOKUP($A188,'Annex 2 EHV charges'!$A:$P,2,0))</f>
        <v/>
      </c>
      <c r="C188" s="92" t="str">
        <f>IF($A188="","",VLOOKUP($A188,'Annex 2 EHV charges'!$A:$P,3,0))</f>
        <v/>
      </c>
      <c r="D188" s="91" t="str">
        <f>IF($A188="","",VLOOKUP($A188,'Annex 2 EHV charges'!$A:$P,7,0))</f>
        <v/>
      </c>
      <c r="E188" s="96" t="str">
        <f>IFERROR(IF(VLOOKUP($A188,'Annex 2 EHV charges'!$A:$P,8,FALSE)=0,"",VLOOKUP($A188,'Annex 2 EHV charges'!$A:$P,8,FALSE)),"")</f>
        <v/>
      </c>
      <c r="F188" s="97" t="str">
        <f>IFERROR(IF(VLOOKUP($A188,'Annex 2 EHV charges'!$A:$P,9,FALSE)=0,"",VLOOKUP($A188,'Annex 2 EHV charges'!$A:$P,9,FALSE)),"")</f>
        <v/>
      </c>
      <c r="G188" s="98" t="str">
        <f>IFERROR(IF(VLOOKUP($A188,'Annex 2 EHV charges'!$A:$P,10,FALSE)=0,"",VLOOKUP($A188,'Annex 2 EHV charges'!$A:$P,10,FALSE)),"")</f>
        <v/>
      </c>
      <c r="H188" s="98" t="str">
        <f>IFERROR(IF(VLOOKUP($A188,'Annex 2 EHV charges'!$A:$P,11,FALSE)=0,"",VLOOKUP($A188,'Annex 2 EHV charges'!$A:$P,11,FALSE)),"")</f>
        <v/>
      </c>
    </row>
    <row r="189" spans="1:8">
      <c r="A189" s="91" t="str">
        <f t="array" ref="A189">IFERROR(INDEX('Annex 2 EHV charges'!#REF!, MATCH(0, IF(ISBLANK('Annex 2 EHV charges'!#REF!),1, COUNTIF(A$4:$A188, 'Annex 2 EHV charges'!#REF!)), 0)),"")</f>
        <v/>
      </c>
      <c r="B189" s="91" t="str">
        <f>IF($A189="","",VLOOKUP($A189,'Annex 2 EHV charges'!$A:$P,2,0))</f>
        <v/>
      </c>
      <c r="C189" s="92" t="str">
        <f>IF($A189="","",VLOOKUP($A189,'Annex 2 EHV charges'!$A:$P,3,0))</f>
        <v/>
      </c>
      <c r="D189" s="91" t="str">
        <f>IF($A189="","",VLOOKUP($A189,'Annex 2 EHV charges'!$A:$P,7,0))</f>
        <v/>
      </c>
      <c r="E189" s="96" t="str">
        <f>IFERROR(IF(VLOOKUP($A189,'Annex 2 EHV charges'!$A:$P,8,FALSE)=0,"",VLOOKUP($A189,'Annex 2 EHV charges'!$A:$P,8,FALSE)),"")</f>
        <v/>
      </c>
      <c r="F189" s="97" t="str">
        <f>IFERROR(IF(VLOOKUP($A189,'Annex 2 EHV charges'!$A:$P,9,FALSE)=0,"",VLOOKUP($A189,'Annex 2 EHV charges'!$A:$P,9,FALSE)),"")</f>
        <v/>
      </c>
      <c r="G189" s="98" t="str">
        <f>IFERROR(IF(VLOOKUP($A189,'Annex 2 EHV charges'!$A:$P,10,FALSE)=0,"",VLOOKUP($A189,'Annex 2 EHV charges'!$A:$P,10,FALSE)),"")</f>
        <v/>
      </c>
      <c r="H189" s="98" t="str">
        <f>IFERROR(IF(VLOOKUP($A189,'Annex 2 EHV charges'!$A:$P,11,FALSE)=0,"",VLOOKUP($A189,'Annex 2 EHV charges'!$A:$P,11,FALSE)),"")</f>
        <v/>
      </c>
    </row>
    <row r="190" spans="1:8">
      <c r="A190" s="91" t="str">
        <f t="array" ref="A190">IFERROR(INDEX('Annex 2 EHV charges'!#REF!, MATCH(0, IF(ISBLANK('Annex 2 EHV charges'!#REF!),1, COUNTIF(A$4:$A189, 'Annex 2 EHV charges'!#REF!)), 0)),"")</f>
        <v/>
      </c>
      <c r="B190" s="91" t="str">
        <f>IF($A190="","",VLOOKUP($A190,'Annex 2 EHV charges'!$A:$P,2,0))</f>
        <v/>
      </c>
      <c r="C190" s="92" t="str">
        <f>IF($A190="","",VLOOKUP($A190,'Annex 2 EHV charges'!$A:$P,3,0))</f>
        <v/>
      </c>
      <c r="D190" s="91" t="str">
        <f>IF($A190="","",VLOOKUP($A190,'Annex 2 EHV charges'!$A:$P,7,0))</f>
        <v/>
      </c>
      <c r="E190" s="96" t="str">
        <f>IFERROR(IF(VLOOKUP($A190,'Annex 2 EHV charges'!$A:$P,8,FALSE)=0,"",VLOOKUP($A190,'Annex 2 EHV charges'!$A:$P,8,FALSE)),"")</f>
        <v/>
      </c>
      <c r="F190" s="97" t="str">
        <f>IFERROR(IF(VLOOKUP($A190,'Annex 2 EHV charges'!$A:$P,9,FALSE)=0,"",VLOOKUP($A190,'Annex 2 EHV charges'!$A:$P,9,FALSE)),"")</f>
        <v/>
      </c>
      <c r="G190" s="98" t="str">
        <f>IFERROR(IF(VLOOKUP($A190,'Annex 2 EHV charges'!$A:$P,10,FALSE)=0,"",VLOOKUP($A190,'Annex 2 EHV charges'!$A:$P,10,FALSE)),"")</f>
        <v/>
      </c>
      <c r="H190" s="98" t="str">
        <f>IFERROR(IF(VLOOKUP($A190,'Annex 2 EHV charges'!$A:$P,11,FALSE)=0,"",VLOOKUP($A190,'Annex 2 EHV charges'!$A:$P,11,FALSE)),"")</f>
        <v/>
      </c>
    </row>
    <row r="191" spans="1:8">
      <c r="A191" s="91" t="str">
        <f t="array" ref="A191">IFERROR(INDEX('Annex 2 EHV charges'!#REF!, MATCH(0, IF(ISBLANK('Annex 2 EHV charges'!#REF!),1, COUNTIF(A$4:$A190, 'Annex 2 EHV charges'!#REF!)), 0)),"")</f>
        <v/>
      </c>
      <c r="B191" s="91" t="str">
        <f>IF($A191="","",VLOOKUP($A191,'Annex 2 EHV charges'!$A:$P,2,0))</f>
        <v/>
      </c>
      <c r="C191" s="92" t="str">
        <f>IF($A191="","",VLOOKUP($A191,'Annex 2 EHV charges'!$A:$P,3,0))</f>
        <v/>
      </c>
      <c r="D191" s="91" t="str">
        <f>IF($A191="","",VLOOKUP($A191,'Annex 2 EHV charges'!$A:$P,7,0))</f>
        <v/>
      </c>
      <c r="E191" s="96" t="str">
        <f>IFERROR(IF(VLOOKUP($A191,'Annex 2 EHV charges'!$A:$P,8,FALSE)=0,"",VLOOKUP($A191,'Annex 2 EHV charges'!$A:$P,8,FALSE)),"")</f>
        <v/>
      </c>
      <c r="F191" s="97" t="str">
        <f>IFERROR(IF(VLOOKUP($A191,'Annex 2 EHV charges'!$A:$P,9,FALSE)=0,"",VLOOKUP($A191,'Annex 2 EHV charges'!$A:$P,9,FALSE)),"")</f>
        <v/>
      </c>
      <c r="G191" s="98" t="str">
        <f>IFERROR(IF(VLOOKUP($A191,'Annex 2 EHV charges'!$A:$P,10,FALSE)=0,"",VLOOKUP($A191,'Annex 2 EHV charges'!$A:$P,10,FALSE)),"")</f>
        <v/>
      </c>
      <c r="H191" s="98" t="str">
        <f>IFERROR(IF(VLOOKUP($A191,'Annex 2 EHV charges'!$A:$P,11,FALSE)=0,"",VLOOKUP($A191,'Annex 2 EHV charges'!$A:$P,11,FALSE)),"")</f>
        <v/>
      </c>
    </row>
    <row r="192" spans="1:8">
      <c r="A192" s="91" t="str">
        <f t="array" ref="A192">IFERROR(INDEX('Annex 2 EHV charges'!#REF!, MATCH(0, IF(ISBLANK('Annex 2 EHV charges'!#REF!),1, COUNTIF(A$4:$A191, 'Annex 2 EHV charges'!#REF!)), 0)),"")</f>
        <v/>
      </c>
      <c r="B192" s="91" t="str">
        <f>IF($A192="","",VLOOKUP($A192,'Annex 2 EHV charges'!$A:$P,2,0))</f>
        <v/>
      </c>
      <c r="C192" s="92" t="str">
        <f>IF($A192="","",VLOOKUP($A192,'Annex 2 EHV charges'!$A:$P,3,0))</f>
        <v/>
      </c>
      <c r="D192" s="91" t="str">
        <f>IF($A192="","",VLOOKUP($A192,'Annex 2 EHV charges'!$A:$P,7,0))</f>
        <v/>
      </c>
      <c r="E192" s="96" t="str">
        <f>IFERROR(IF(VLOOKUP($A192,'Annex 2 EHV charges'!$A:$P,8,FALSE)=0,"",VLOOKUP($A192,'Annex 2 EHV charges'!$A:$P,8,FALSE)),"")</f>
        <v/>
      </c>
      <c r="F192" s="97" t="str">
        <f>IFERROR(IF(VLOOKUP($A192,'Annex 2 EHV charges'!$A:$P,9,FALSE)=0,"",VLOOKUP($A192,'Annex 2 EHV charges'!$A:$P,9,FALSE)),"")</f>
        <v/>
      </c>
      <c r="G192" s="98" t="str">
        <f>IFERROR(IF(VLOOKUP($A192,'Annex 2 EHV charges'!$A:$P,10,FALSE)=0,"",VLOOKUP($A192,'Annex 2 EHV charges'!$A:$P,10,FALSE)),"")</f>
        <v/>
      </c>
      <c r="H192" s="98" t="str">
        <f>IFERROR(IF(VLOOKUP($A192,'Annex 2 EHV charges'!$A:$P,11,FALSE)=0,"",VLOOKUP($A192,'Annex 2 EHV charges'!$A:$P,11,FALSE)),"")</f>
        <v/>
      </c>
    </row>
    <row r="193" spans="1:8">
      <c r="A193" s="91" t="str">
        <f t="array" ref="A193">IFERROR(INDEX('Annex 2 EHV charges'!#REF!, MATCH(0, IF(ISBLANK('Annex 2 EHV charges'!#REF!),1, COUNTIF(A$4:$A192, 'Annex 2 EHV charges'!#REF!)), 0)),"")</f>
        <v/>
      </c>
      <c r="B193" s="91" t="str">
        <f>IF($A193="","",VLOOKUP($A193,'Annex 2 EHV charges'!$A:$P,2,0))</f>
        <v/>
      </c>
      <c r="C193" s="92" t="str">
        <f>IF($A193="","",VLOOKUP($A193,'Annex 2 EHV charges'!$A:$P,3,0))</f>
        <v/>
      </c>
      <c r="D193" s="91" t="str">
        <f>IF($A193="","",VLOOKUP($A193,'Annex 2 EHV charges'!$A:$P,7,0))</f>
        <v/>
      </c>
      <c r="E193" s="96" t="str">
        <f>IFERROR(IF(VLOOKUP($A193,'Annex 2 EHV charges'!$A:$P,8,FALSE)=0,"",VLOOKUP($A193,'Annex 2 EHV charges'!$A:$P,8,FALSE)),"")</f>
        <v/>
      </c>
      <c r="F193" s="97" t="str">
        <f>IFERROR(IF(VLOOKUP($A193,'Annex 2 EHV charges'!$A:$P,9,FALSE)=0,"",VLOOKUP($A193,'Annex 2 EHV charges'!$A:$P,9,FALSE)),"")</f>
        <v/>
      </c>
      <c r="G193" s="98" t="str">
        <f>IFERROR(IF(VLOOKUP($A193,'Annex 2 EHV charges'!$A:$P,10,FALSE)=0,"",VLOOKUP($A193,'Annex 2 EHV charges'!$A:$P,10,FALSE)),"")</f>
        <v/>
      </c>
      <c r="H193" s="98" t="str">
        <f>IFERROR(IF(VLOOKUP($A193,'Annex 2 EHV charges'!$A:$P,11,FALSE)=0,"",VLOOKUP($A193,'Annex 2 EHV charges'!$A:$P,11,FALSE)),"")</f>
        <v/>
      </c>
    </row>
    <row r="194" spans="1:8">
      <c r="A194" s="91" t="str">
        <f t="array" ref="A194">IFERROR(INDEX('Annex 2 EHV charges'!#REF!, MATCH(0, IF(ISBLANK('Annex 2 EHV charges'!#REF!),1, COUNTIF(A$4:$A193, 'Annex 2 EHV charges'!#REF!)), 0)),"")</f>
        <v/>
      </c>
      <c r="B194" s="91" t="str">
        <f>IF($A194="","",VLOOKUP($A194,'Annex 2 EHV charges'!$A:$P,2,0))</f>
        <v/>
      </c>
      <c r="C194" s="92" t="str">
        <f>IF($A194="","",VLOOKUP($A194,'Annex 2 EHV charges'!$A:$P,3,0))</f>
        <v/>
      </c>
      <c r="D194" s="91" t="str">
        <f>IF($A194="","",VLOOKUP($A194,'Annex 2 EHV charges'!$A:$P,7,0))</f>
        <v/>
      </c>
      <c r="E194" s="96" t="str">
        <f>IFERROR(IF(VLOOKUP($A194,'Annex 2 EHV charges'!$A:$P,8,FALSE)=0,"",VLOOKUP($A194,'Annex 2 EHV charges'!$A:$P,8,FALSE)),"")</f>
        <v/>
      </c>
      <c r="F194" s="97" t="str">
        <f>IFERROR(IF(VLOOKUP($A194,'Annex 2 EHV charges'!$A:$P,9,FALSE)=0,"",VLOOKUP($A194,'Annex 2 EHV charges'!$A:$P,9,FALSE)),"")</f>
        <v/>
      </c>
      <c r="G194" s="98" t="str">
        <f>IFERROR(IF(VLOOKUP($A194,'Annex 2 EHV charges'!$A:$P,10,FALSE)=0,"",VLOOKUP($A194,'Annex 2 EHV charges'!$A:$P,10,FALSE)),"")</f>
        <v/>
      </c>
      <c r="H194" s="98" t="str">
        <f>IFERROR(IF(VLOOKUP($A194,'Annex 2 EHV charges'!$A:$P,11,FALSE)=0,"",VLOOKUP($A194,'Annex 2 EHV charges'!$A:$P,11,FALSE)),"")</f>
        <v/>
      </c>
    </row>
    <row r="195" spans="1:8">
      <c r="A195" s="91" t="str">
        <f t="array" ref="A195">IFERROR(INDEX('Annex 2 EHV charges'!#REF!, MATCH(0, IF(ISBLANK('Annex 2 EHV charges'!#REF!),1, COUNTIF(A$4:$A194, 'Annex 2 EHV charges'!#REF!)), 0)),"")</f>
        <v/>
      </c>
      <c r="B195" s="91" t="str">
        <f>IF($A195="","",VLOOKUP($A195,'Annex 2 EHV charges'!$A:$P,2,0))</f>
        <v/>
      </c>
      <c r="C195" s="92" t="str">
        <f>IF($A195="","",VLOOKUP($A195,'Annex 2 EHV charges'!$A:$P,3,0))</f>
        <v/>
      </c>
      <c r="D195" s="91" t="str">
        <f>IF($A195="","",VLOOKUP($A195,'Annex 2 EHV charges'!$A:$P,7,0))</f>
        <v/>
      </c>
      <c r="E195" s="96" t="str">
        <f>IFERROR(IF(VLOOKUP($A195,'Annex 2 EHV charges'!$A:$P,8,FALSE)=0,"",VLOOKUP($A195,'Annex 2 EHV charges'!$A:$P,8,FALSE)),"")</f>
        <v/>
      </c>
      <c r="F195" s="97" t="str">
        <f>IFERROR(IF(VLOOKUP($A195,'Annex 2 EHV charges'!$A:$P,9,FALSE)=0,"",VLOOKUP($A195,'Annex 2 EHV charges'!$A:$P,9,FALSE)),"")</f>
        <v/>
      </c>
      <c r="G195" s="98" t="str">
        <f>IFERROR(IF(VLOOKUP($A195,'Annex 2 EHV charges'!$A:$P,10,FALSE)=0,"",VLOOKUP($A195,'Annex 2 EHV charges'!$A:$P,10,FALSE)),"")</f>
        <v/>
      </c>
      <c r="H195" s="98" t="str">
        <f>IFERROR(IF(VLOOKUP($A195,'Annex 2 EHV charges'!$A:$P,11,FALSE)=0,"",VLOOKUP($A195,'Annex 2 EHV charges'!$A:$P,11,FALSE)),"")</f>
        <v/>
      </c>
    </row>
    <row r="196" spans="1:8">
      <c r="A196" s="91" t="str">
        <f t="array" ref="A196">IFERROR(INDEX('Annex 2 EHV charges'!#REF!, MATCH(0, IF(ISBLANK('Annex 2 EHV charges'!#REF!),1, COUNTIF(A$4:$A195, 'Annex 2 EHV charges'!#REF!)), 0)),"")</f>
        <v/>
      </c>
      <c r="B196" s="91" t="str">
        <f>IF($A196="","",VLOOKUP($A196,'Annex 2 EHV charges'!$A:$P,2,0))</f>
        <v/>
      </c>
      <c r="C196" s="92" t="str">
        <f>IF($A196="","",VLOOKUP($A196,'Annex 2 EHV charges'!$A:$P,3,0))</f>
        <v/>
      </c>
      <c r="D196" s="91" t="str">
        <f>IF($A196="","",VLOOKUP($A196,'Annex 2 EHV charges'!$A:$P,7,0))</f>
        <v/>
      </c>
      <c r="E196" s="96" t="str">
        <f>IFERROR(IF(VLOOKUP($A196,'Annex 2 EHV charges'!$A:$P,8,FALSE)=0,"",VLOOKUP($A196,'Annex 2 EHV charges'!$A:$P,8,FALSE)),"")</f>
        <v/>
      </c>
      <c r="F196" s="97" t="str">
        <f>IFERROR(IF(VLOOKUP($A196,'Annex 2 EHV charges'!$A:$P,9,FALSE)=0,"",VLOOKUP($A196,'Annex 2 EHV charges'!$A:$P,9,FALSE)),"")</f>
        <v/>
      </c>
      <c r="G196" s="98" t="str">
        <f>IFERROR(IF(VLOOKUP($A196,'Annex 2 EHV charges'!$A:$P,10,FALSE)=0,"",VLOOKUP($A196,'Annex 2 EHV charges'!$A:$P,10,FALSE)),"")</f>
        <v/>
      </c>
      <c r="H196" s="98" t="str">
        <f>IFERROR(IF(VLOOKUP($A196,'Annex 2 EHV charges'!$A:$P,11,FALSE)=0,"",VLOOKUP($A196,'Annex 2 EHV charges'!$A:$P,11,FALSE)),"")</f>
        <v/>
      </c>
    </row>
    <row r="197" spans="1:8">
      <c r="A197" s="91" t="str">
        <f t="array" ref="A197">IFERROR(INDEX('Annex 2 EHV charges'!#REF!, MATCH(0, IF(ISBLANK('Annex 2 EHV charges'!#REF!),1, COUNTIF(A$4:$A196, 'Annex 2 EHV charges'!#REF!)), 0)),"")</f>
        <v/>
      </c>
      <c r="B197" s="91" t="str">
        <f>IF($A197="","",VLOOKUP($A197,'Annex 2 EHV charges'!$A:$P,2,0))</f>
        <v/>
      </c>
      <c r="C197" s="92" t="str">
        <f>IF($A197="","",VLOOKUP($A197,'Annex 2 EHV charges'!$A:$P,3,0))</f>
        <v/>
      </c>
      <c r="D197" s="91" t="str">
        <f>IF($A197="","",VLOOKUP($A197,'Annex 2 EHV charges'!$A:$P,7,0))</f>
        <v/>
      </c>
      <c r="E197" s="96" t="str">
        <f>IFERROR(IF(VLOOKUP($A197,'Annex 2 EHV charges'!$A:$P,8,FALSE)=0,"",VLOOKUP($A197,'Annex 2 EHV charges'!$A:$P,8,FALSE)),"")</f>
        <v/>
      </c>
      <c r="F197" s="97" t="str">
        <f>IFERROR(IF(VLOOKUP($A197,'Annex 2 EHV charges'!$A:$P,9,FALSE)=0,"",VLOOKUP($A197,'Annex 2 EHV charges'!$A:$P,9,FALSE)),"")</f>
        <v/>
      </c>
      <c r="G197" s="98" t="str">
        <f>IFERROR(IF(VLOOKUP($A197,'Annex 2 EHV charges'!$A:$P,10,FALSE)=0,"",VLOOKUP($A197,'Annex 2 EHV charges'!$A:$P,10,FALSE)),"")</f>
        <v/>
      </c>
      <c r="H197" s="98" t="str">
        <f>IFERROR(IF(VLOOKUP($A197,'Annex 2 EHV charges'!$A:$P,11,FALSE)=0,"",VLOOKUP($A197,'Annex 2 EHV charges'!$A:$P,11,FALSE)),"")</f>
        <v/>
      </c>
    </row>
    <row r="198" spans="1:8">
      <c r="A198" s="91" t="str">
        <f t="array" ref="A198">IFERROR(INDEX('Annex 2 EHV charges'!#REF!, MATCH(0, IF(ISBLANK('Annex 2 EHV charges'!#REF!),1, COUNTIF(A$4:$A197, 'Annex 2 EHV charges'!#REF!)), 0)),"")</f>
        <v/>
      </c>
      <c r="B198" s="91" t="str">
        <f>IF($A198="","",VLOOKUP($A198,'Annex 2 EHV charges'!$A:$P,2,0))</f>
        <v/>
      </c>
      <c r="C198" s="92" t="str">
        <f>IF($A198="","",VLOOKUP($A198,'Annex 2 EHV charges'!$A:$P,3,0))</f>
        <v/>
      </c>
      <c r="D198" s="91" t="str">
        <f>IF($A198="","",VLOOKUP($A198,'Annex 2 EHV charges'!$A:$P,7,0))</f>
        <v/>
      </c>
      <c r="E198" s="96" t="str">
        <f>IFERROR(IF(VLOOKUP($A198,'Annex 2 EHV charges'!$A:$P,8,FALSE)=0,"",VLOOKUP($A198,'Annex 2 EHV charges'!$A:$P,8,FALSE)),"")</f>
        <v/>
      </c>
      <c r="F198" s="97" t="str">
        <f>IFERROR(IF(VLOOKUP($A198,'Annex 2 EHV charges'!$A:$P,9,FALSE)=0,"",VLOOKUP($A198,'Annex 2 EHV charges'!$A:$P,9,FALSE)),"")</f>
        <v/>
      </c>
      <c r="G198" s="98" t="str">
        <f>IFERROR(IF(VLOOKUP($A198,'Annex 2 EHV charges'!$A:$P,10,FALSE)=0,"",VLOOKUP($A198,'Annex 2 EHV charges'!$A:$P,10,FALSE)),"")</f>
        <v/>
      </c>
      <c r="H198" s="98" t="str">
        <f>IFERROR(IF(VLOOKUP($A198,'Annex 2 EHV charges'!$A:$P,11,FALSE)=0,"",VLOOKUP($A198,'Annex 2 EHV charges'!$A:$P,11,FALSE)),"")</f>
        <v/>
      </c>
    </row>
    <row r="199" spans="1:8">
      <c r="A199" s="91" t="str">
        <f t="array" ref="A199">IFERROR(INDEX('Annex 2 EHV charges'!#REF!, MATCH(0, IF(ISBLANK('Annex 2 EHV charges'!#REF!),1, COUNTIF(A$4:$A198, 'Annex 2 EHV charges'!#REF!)), 0)),"")</f>
        <v/>
      </c>
      <c r="B199" s="91" t="str">
        <f>IF($A199="","",VLOOKUP($A199,'Annex 2 EHV charges'!$A:$P,2,0))</f>
        <v/>
      </c>
      <c r="C199" s="92" t="str">
        <f>IF($A199="","",VLOOKUP($A199,'Annex 2 EHV charges'!$A:$P,3,0))</f>
        <v/>
      </c>
      <c r="D199" s="91" t="str">
        <f>IF($A199="","",VLOOKUP($A199,'Annex 2 EHV charges'!$A:$P,7,0))</f>
        <v/>
      </c>
      <c r="E199" s="96" t="str">
        <f>IFERROR(IF(VLOOKUP($A199,'Annex 2 EHV charges'!$A:$P,8,FALSE)=0,"",VLOOKUP($A199,'Annex 2 EHV charges'!$A:$P,8,FALSE)),"")</f>
        <v/>
      </c>
      <c r="F199" s="97" t="str">
        <f>IFERROR(IF(VLOOKUP($A199,'Annex 2 EHV charges'!$A:$P,9,FALSE)=0,"",VLOOKUP($A199,'Annex 2 EHV charges'!$A:$P,9,FALSE)),"")</f>
        <v/>
      </c>
      <c r="G199" s="98" t="str">
        <f>IFERROR(IF(VLOOKUP($A199,'Annex 2 EHV charges'!$A:$P,10,FALSE)=0,"",VLOOKUP($A199,'Annex 2 EHV charges'!$A:$P,10,FALSE)),"")</f>
        <v/>
      </c>
      <c r="H199" s="98" t="str">
        <f>IFERROR(IF(VLOOKUP($A199,'Annex 2 EHV charges'!$A:$P,11,FALSE)=0,"",VLOOKUP($A199,'Annex 2 EHV charges'!$A:$P,11,FALSE)),"")</f>
        <v/>
      </c>
    </row>
    <row r="200" spans="1:8">
      <c r="A200" s="91" t="str">
        <f t="array" ref="A200">IFERROR(INDEX('Annex 2 EHV charges'!#REF!, MATCH(0, IF(ISBLANK('Annex 2 EHV charges'!#REF!),1, COUNTIF(A$4:$A199, 'Annex 2 EHV charges'!#REF!)), 0)),"")</f>
        <v/>
      </c>
      <c r="B200" s="91" t="str">
        <f>IF($A200="","",VLOOKUP($A200,'Annex 2 EHV charges'!$A:$P,2,0))</f>
        <v/>
      </c>
      <c r="C200" s="92" t="str">
        <f>IF($A200="","",VLOOKUP($A200,'Annex 2 EHV charges'!$A:$P,3,0))</f>
        <v/>
      </c>
      <c r="D200" s="91" t="str">
        <f>IF($A200="","",VLOOKUP($A200,'Annex 2 EHV charges'!$A:$P,7,0))</f>
        <v/>
      </c>
      <c r="E200" s="96" t="str">
        <f>IFERROR(IF(VLOOKUP($A200,'Annex 2 EHV charges'!$A:$P,8,FALSE)=0,"",VLOOKUP($A200,'Annex 2 EHV charges'!$A:$P,8,FALSE)),"")</f>
        <v/>
      </c>
      <c r="F200" s="97" t="str">
        <f>IFERROR(IF(VLOOKUP($A200,'Annex 2 EHV charges'!$A:$P,9,FALSE)=0,"",VLOOKUP($A200,'Annex 2 EHV charges'!$A:$P,9,FALSE)),"")</f>
        <v/>
      </c>
      <c r="G200" s="98" t="str">
        <f>IFERROR(IF(VLOOKUP($A200,'Annex 2 EHV charges'!$A:$P,10,FALSE)=0,"",VLOOKUP($A200,'Annex 2 EHV charges'!$A:$P,10,FALSE)),"")</f>
        <v/>
      </c>
      <c r="H200" s="98" t="str">
        <f>IFERROR(IF(VLOOKUP($A200,'Annex 2 EHV charges'!$A:$P,11,FALSE)=0,"",VLOOKUP($A200,'Annex 2 EHV charges'!$A:$P,11,FALSE)),"")</f>
        <v/>
      </c>
    </row>
    <row r="201" spans="1:8">
      <c r="A201" s="91" t="str">
        <f t="array" ref="A201">IFERROR(INDEX('Annex 2 EHV charges'!#REF!, MATCH(0, IF(ISBLANK('Annex 2 EHV charges'!#REF!),1, COUNTIF(A$4:$A200, 'Annex 2 EHV charges'!#REF!)), 0)),"")</f>
        <v/>
      </c>
      <c r="B201" s="91" t="str">
        <f>IF($A201="","",VLOOKUP($A201,'Annex 2 EHV charges'!$A:$P,2,0))</f>
        <v/>
      </c>
      <c r="C201" s="92" t="str">
        <f>IF($A201="","",VLOOKUP($A201,'Annex 2 EHV charges'!$A:$P,3,0))</f>
        <v/>
      </c>
      <c r="D201" s="91" t="str">
        <f>IF($A201="","",VLOOKUP($A201,'Annex 2 EHV charges'!$A:$P,7,0))</f>
        <v/>
      </c>
      <c r="E201" s="96" t="str">
        <f>IFERROR(IF(VLOOKUP($A201,'Annex 2 EHV charges'!$A:$P,8,FALSE)=0,"",VLOOKUP($A201,'Annex 2 EHV charges'!$A:$P,8,FALSE)),"")</f>
        <v/>
      </c>
      <c r="F201" s="97" t="str">
        <f>IFERROR(IF(VLOOKUP($A201,'Annex 2 EHV charges'!$A:$P,9,FALSE)=0,"",VLOOKUP($A201,'Annex 2 EHV charges'!$A:$P,9,FALSE)),"")</f>
        <v/>
      </c>
      <c r="G201" s="98" t="str">
        <f>IFERROR(IF(VLOOKUP($A201,'Annex 2 EHV charges'!$A:$P,10,FALSE)=0,"",VLOOKUP($A201,'Annex 2 EHV charges'!$A:$P,10,FALSE)),"")</f>
        <v/>
      </c>
      <c r="H201" s="98" t="str">
        <f>IFERROR(IF(VLOOKUP($A201,'Annex 2 EHV charges'!$A:$P,11,FALSE)=0,"",VLOOKUP($A201,'Annex 2 EHV charges'!$A:$P,11,FALSE)),"")</f>
        <v/>
      </c>
    </row>
    <row r="202" spans="1:8">
      <c r="A202" s="91" t="str">
        <f t="array" ref="A202">IFERROR(INDEX('Annex 2 EHV charges'!#REF!, MATCH(0, IF(ISBLANK('Annex 2 EHV charges'!#REF!),1, COUNTIF(A$4:$A201, 'Annex 2 EHV charges'!#REF!)), 0)),"")</f>
        <v/>
      </c>
      <c r="B202" s="91" t="str">
        <f>IF($A202="","",VLOOKUP($A202,'Annex 2 EHV charges'!$A:$P,2,0))</f>
        <v/>
      </c>
      <c r="C202" s="92" t="str">
        <f>IF($A202="","",VLOOKUP($A202,'Annex 2 EHV charges'!$A:$P,3,0))</f>
        <v/>
      </c>
      <c r="D202" s="91" t="str">
        <f>IF($A202="","",VLOOKUP($A202,'Annex 2 EHV charges'!$A:$P,7,0))</f>
        <v/>
      </c>
      <c r="E202" s="96" t="str">
        <f>IFERROR(IF(VLOOKUP($A202,'Annex 2 EHV charges'!$A:$P,8,FALSE)=0,"",VLOOKUP($A202,'Annex 2 EHV charges'!$A:$P,8,FALSE)),"")</f>
        <v/>
      </c>
      <c r="F202" s="97" t="str">
        <f>IFERROR(IF(VLOOKUP($A202,'Annex 2 EHV charges'!$A:$P,9,FALSE)=0,"",VLOOKUP($A202,'Annex 2 EHV charges'!$A:$P,9,FALSE)),"")</f>
        <v/>
      </c>
      <c r="G202" s="98" t="str">
        <f>IFERROR(IF(VLOOKUP($A202,'Annex 2 EHV charges'!$A:$P,10,FALSE)=0,"",VLOOKUP($A202,'Annex 2 EHV charges'!$A:$P,10,FALSE)),"")</f>
        <v/>
      </c>
      <c r="H202" s="98" t="str">
        <f>IFERROR(IF(VLOOKUP($A202,'Annex 2 EHV charges'!$A:$P,11,FALSE)=0,"",VLOOKUP($A202,'Annex 2 EHV charges'!$A:$P,11,FALSE)),"")</f>
        <v/>
      </c>
    </row>
    <row r="203" spans="1:8">
      <c r="A203" s="91" t="str">
        <f t="array" ref="A203">IFERROR(INDEX('Annex 2 EHV charges'!#REF!, MATCH(0, IF(ISBLANK('Annex 2 EHV charges'!#REF!),1, COUNTIF(A$4:$A202, 'Annex 2 EHV charges'!#REF!)), 0)),"")</f>
        <v/>
      </c>
      <c r="B203" s="91" t="str">
        <f>IF($A203="","",VLOOKUP($A203,'Annex 2 EHV charges'!$A:$P,2,0))</f>
        <v/>
      </c>
      <c r="C203" s="92" t="str">
        <f>IF($A203="","",VLOOKUP($A203,'Annex 2 EHV charges'!$A:$P,3,0))</f>
        <v/>
      </c>
      <c r="D203" s="91" t="str">
        <f>IF($A203="","",VLOOKUP($A203,'Annex 2 EHV charges'!$A:$P,7,0))</f>
        <v/>
      </c>
      <c r="E203" s="96" t="str">
        <f>IFERROR(IF(VLOOKUP($A203,'Annex 2 EHV charges'!$A:$P,8,FALSE)=0,"",VLOOKUP($A203,'Annex 2 EHV charges'!$A:$P,8,FALSE)),"")</f>
        <v/>
      </c>
      <c r="F203" s="97" t="str">
        <f>IFERROR(IF(VLOOKUP($A203,'Annex 2 EHV charges'!$A:$P,9,FALSE)=0,"",VLOOKUP($A203,'Annex 2 EHV charges'!$A:$P,9,FALSE)),"")</f>
        <v/>
      </c>
      <c r="G203" s="98" t="str">
        <f>IFERROR(IF(VLOOKUP($A203,'Annex 2 EHV charges'!$A:$P,10,FALSE)=0,"",VLOOKUP($A203,'Annex 2 EHV charges'!$A:$P,10,FALSE)),"")</f>
        <v/>
      </c>
      <c r="H203" s="98" t="str">
        <f>IFERROR(IF(VLOOKUP($A203,'Annex 2 EHV charges'!$A:$P,11,FALSE)=0,"",VLOOKUP($A203,'Annex 2 EHV charges'!$A:$P,11,FALSE)),"")</f>
        <v/>
      </c>
    </row>
    <row r="204" spans="1:8">
      <c r="A204" s="91" t="str">
        <f t="array" ref="A204">IFERROR(INDEX('Annex 2 EHV charges'!#REF!, MATCH(0, IF(ISBLANK('Annex 2 EHV charges'!#REF!),1, COUNTIF(A$4:$A203, 'Annex 2 EHV charges'!#REF!)), 0)),"")</f>
        <v/>
      </c>
      <c r="B204" s="91" t="str">
        <f>IF($A204="","",VLOOKUP($A204,'Annex 2 EHV charges'!$A:$P,2,0))</f>
        <v/>
      </c>
      <c r="C204" s="92" t="str">
        <f>IF($A204="","",VLOOKUP($A204,'Annex 2 EHV charges'!$A:$P,3,0))</f>
        <v/>
      </c>
      <c r="D204" s="91" t="str">
        <f>IF($A204="","",VLOOKUP($A204,'Annex 2 EHV charges'!$A:$P,7,0))</f>
        <v/>
      </c>
      <c r="E204" s="96" t="str">
        <f>IFERROR(IF(VLOOKUP($A204,'Annex 2 EHV charges'!$A:$P,8,FALSE)=0,"",VLOOKUP($A204,'Annex 2 EHV charges'!$A:$P,8,FALSE)),"")</f>
        <v/>
      </c>
      <c r="F204" s="97" t="str">
        <f>IFERROR(IF(VLOOKUP($A204,'Annex 2 EHV charges'!$A:$P,9,FALSE)=0,"",VLOOKUP($A204,'Annex 2 EHV charges'!$A:$P,9,FALSE)),"")</f>
        <v/>
      </c>
      <c r="G204" s="98" t="str">
        <f>IFERROR(IF(VLOOKUP($A204,'Annex 2 EHV charges'!$A:$P,10,FALSE)=0,"",VLOOKUP($A204,'Annex 2 EHV charges'!$A:$P,10,FALSE)),"")</f>
        <v/>
      </c>
      <c r="H204" s="98" t="str">
        <f>IFERROR(IF(VLOOKUP($A204,'Annex 2 EHV charges'!$A:$P,11,FALSE)=0,"",VLOOKUP($A204,'Annex 2 EHV charges'!$A:$P,11,FALSE)),"")</f>
        <v/>
      </c>
    </row>
    <row r="205" spans="1:8">
      <c r="A205" s="91" t="str">
        <f t="array" ref="A205">IFERROR(INDEX('Annex 2 EHV charges'!#REF!, MATCH(0, IF(ISBLANK('Annex 2 EHV charges'!#REF!),1, COUNTIF(A$4:$A204, 'Annex 2 EHV charges'!#REF!)), 0)),"")</f>
        <v/>
      </c>
      <c r="B205" s="91" t="str">
        <f>IF($A205="","",VLOOKUP($A205,'Annex 2 EHV charges'!$A:$P,2,0))</f>
        <v/>
      </c>
      <c r="C205" s="92" t="str">
        <f>IF($A205="","",VLOOKUP($A205,'Annex 2 EHV charges'!$A:$P,3,0))</f>
        <v/>
      </c>
      <c r="D205" s="91" t="str">
        <f>IF($A205="","",VLOOKUP($A205,'Annex 2 EHV charges'!$A:$P,7,0))</f>
        <v/>
      </c>
      <c r="E205" s="96" t="str">
        <f>IFERROR(IF(VLOOKUP($A205,'Annex 2 EHV charges'!$A:$P,8,FALSE)=0,"",VLOOKUP($A205,'Annex 2 EHV charges'!$A:$P,8,FALSE)),"")</f>
        <v/>
      </c>
      <c r="F205" s="97" t="str">
        <f>IFERROR(IF(VLOOKUP($A205,'Annex 2 EHV charges'!$A:$P,9,FALSE)=0,"",VLOOKUP($A205,'Annex 2 EHV charges'!$A:$P,9,FALSE)),"")</f>
        <v/>
      </c>
      <c r="G205" s="98" t="str">
        <f>IFERROR(IF(VLOOKUP($A205,'Annex 2 EHV charges'!$A:$P,10,FALSE)=0,"",VLOOKUP($A205,'Annex 2 EHV charges'!$A:$P,10,FALSE)),"")</f>
        <v/>
      </c>
      <c r="H205" s="98" t="str">
        <f>IFERROR(IF(VLOOKUP($A205,'Annex 2 EHV charges'!$A:$P,11,FALSE)=0,"",VLOOKUP($A205,'Annex 2 EHV charges'!$A:$P,11,FALSE)),"")</f>
        <v/>
      </c>
    </row>
    <row r="206" spans="1:8">
      <c r="A206" s="91" t="str">
        <f t="array" ref="A206">IFERROR(INDEX('Annex 2 EHV charges'!#REF!, MATCH(0, IF(ISBLANK('Annex 2 EHV charges'!#REF!),1, COUNTIF(A$4:$A205, 'Annex 2 EHV charges'!#REF!)), 0)),"")</f>
        <v/>
      </c>
      <c r="B206" s="91" t="str">
        <f>IF($A206="","",VLOOKUP($A206,'Annex 2 EHV charges'!$A:$P,2,0))</f>
        <v/>
      </c>
      <c r="C206" s="92" t="str">
        <f>IF($A206="","",VLOOKUP($A206,'Annex 2 EHV charges'!$A:$P,3,0))</f>
        <v/>
      </c>
      <c r="D206" s="91" t="str">
        <f>IF($A206="","",VLOOKUP($A206,'Annex 2 EHV charges'!$A:$P,7,0))</f>
        <v/>
      </c>
      <c r="E206" s="96" t="str">
        <f>IFERROR(IF(VLOOKUP($A206,'Annex 2 EHV charges'!$A:$P,8,FALSE)=0,"",VLOOKUP($A206,'Annex 2 EHV charges'!$A:$P,8,FALSE)),"")</f>
        <v/>
      </c>
      <c r="F206" s="97" t="str">
        <f>IFERROR(IF(VLOOKUP($A206,'Annex 2 EHV charges'!$A:$P,9,FALSE)=0,"",VLOOKUP($A206,'Annex 2 EHV charges'!$A:$P,9,FALSE)),"")</f>
        <v/>
      </c>
      <c r="G206" s="98" t="str">
        <f>IFERROR(IF(VLOOKUP($A206,'Annex 2 EHV charges'!$A:$P,10,FALSE)=0,"",VLOOKUP($A206,'Annex 2 EHV charges'!$A:$P,10,FALSE)),"")</f>
        <v/>
      </c>
      <c r="H206" s="98" t="str">
        <f>IFERROR(IF(VLOOKUP($A206,'Annex 2 EHV charges'!$A:$P,11,FALSE)=0,"",VLOOKUP($A206,'Annex 2 EHV charges'!$A:$P,11,FALSE)),"")</f>
        <v/>
      </c>
    </row>
    <row r="207" spans="1:8">
      <c r="A207" s="91" t="str">
        <f t="array" ref="A207">IFERROR(INDEX('Annex 2 EHV charges'!#REF!, MATCH(0, IF(ISBLANK('Annex 2 EHV charges'!#REF!),1, COUNTIF(A$4:$A206, 'Annex 2 EHV charges'!#REF!)), 0)),"")</f>
        <v/>
      </c>
      <c r="B207" s="91" t="str">
        <f>IF($A207="","",VLOOKUP($A207,'Annex 2 EHV charges'!$A:$P,2,0))</f>
        <v/>
      </c>
      <c r="C207" s="92" t="str">
        <f>IF($A207="","",VLOOKUP($A207,'Annex 2 EHV charges'!$A:$P,3,0))</f>
        <v/>
      </c>
      <c r="D207" s="91" t="str">
        <f>IF($A207="","",VLOOKUP($A207,'Annex 2 EHV charges'!$A:$P,7,0))</f>
        <v/>
      </c>
      <c r="E207" s="96" t="str">
        <f>IFERROR(IF(VLOOKUP($A207,'Annex 2 EHV charges'!$A:$P,8,FALSE)=0,"",VLOOKUP($A207,'Annex 2 EHV charges'!$A:$P,8,FALSE)),"")</f>
        <v/>
      </c>
      <c r="F207" s="97" t="str">
        <f>IFERROR(IF(VLOOKUP($A207,'Annex 2 EHV charges'!$A:$P,9,FALSE)=0,"",VLOOKUP($A207,'Annex 2 EHV charges'!$A:$P,9,FALSE)),"")</f>
        <v/>
      </c>
      <c r="G207" s="98" t="str">
        <f>IFERROR(IF(VLOOKUP($A207,'Annex 2 EHV charges'!$A:$P,10,FALSE)=0,"",VLOOKUP($A207,'Annex 2 EHV charges'!$A:$P,10,FALSE)),"")</f>
        <v/>
      </c>
      <c r="H207" s="98" t="str">
        <f>IFERROR(IF(VLOOKUP($A207,'Annex 2 EHV charges'!$A:$P,11,FALSE)=0,"",VLOOKUP($A207,'Annex 2 EHV charges'!$A:$P,11,FALSE)),"")</f>
        <v/>
      </c>
    </row>
    <row r="208" spans="1:8">
      <c r="A208" s="91" t="str">
        <f t="array" ref="A208">IFERROR(INDEX('Annex 2 EHV charges'!#REF!, MATCH(0, IF(ISBLANK('Annex 2 EHV charges'!#REF!),1, COUNTIF(A$4:$A207, 'Annex 2 EHV charges'!#REF!)), 0)),"")</f>
        <v/>
      </c>
      <c r="B208" s="91" t="str">
        <f>IF($A208="","",VLOOKUP($A208,'Annex 2 EHV charges'!$A:$P,2,0))</f>
        <v/>
      </c>
      <c r="C208" s="92" t="str">
        <f>IF($A208="","",VLOOKUP($A208,'Annex 2 EHV charges'!$A:$P,3,0))</f>
        <v/>
      </c>
      <c r="D208" s="91" t="str">
        <f>IF($A208="","",VLOOKUP($A208,'Annex 2 EHV charges'!$A:$P,7,0))</f>
        <v/>
      </c>
      <c r="E208" s="96" t="str">
        <f>IFERROR(IF(VLOOKUP($A208,'Annex 2 EHV charges'!$A:$P,8,FALSE)=0,"",VLOOKUP($A208,'Annex 2 EHV charges'!$A:$P,8,FALSE)),"")</f>
        <v/>
      </c>
      <c r="F208" s="97" t="str">
        <f>IFERROR(IF(VLOOKUP($A208,'Annex 2 EHV charges'!$A:$P,9,FALSE)=0,"",VLOOKUP($A208,'Annex 2 EHV charges'!$A:$P,9,FALSE)),"")</f>
        <v/>
      </c>
      <c r="G208" s="98" t="str">
        <f>IFERROR(IF(VLOOKUP($A208,'Annex 2 EHV charges'!$A:$P,10,FALSE)=0,"",VLOOKUP($A208,'Annex 2 EHV charges'!$A:$P,10,FALSE)),"")</f>
        <v/>
      </c>
      <c r="H208" s="98" t="str">
        <f>IFERROR(IF(VLOOKUP($A208,'Annex 2 EHV charges'!$A:$P,11,FALSE)=0,"",VLOOKUP($A208,'Annex 2 EHV charges'!$A:$P,11,FALSE)),"")</f>
        <v/>
      </c>
    </row>
    <row r="209" spans="1:8">
      <c r="A209" s="91" t="str">
        <f t="array" ref="A209">IFERROR(INDEX('Annex 2 EHV charges'!#REF!, MATCH(0, IF(ISBLANK('Annex 2 EHV charges'!#REF!),1, COUNTIF(A$4:$A208, 'Annex 2 EHV charges'!#REF!)), 0)),"")</f>
        <v/>
      </c>
      <c r="B209" s="91" t="str">
        <f>IF($A209="","",VLOOKUP($A209,'Annex 2 EHV charges'!$A:$P,2,0))</f>
        <v/>
      </c>
      <c r="C209" s="92" t="str">
        <f>IF($A209="","",VLOOKUP($A209,'Annex 2 EHV charges'!$A:$P,3,0))</f>
        <v/>
      </c>
      <c r="D209" s="91" t="str">
        <f>IF($A209="","",VLOOKUP($A209,'Annex 2 EHV charges'!$A:$P,7,0))</f>
        <v/>
      </c>
      <c r="E209" s="96" t="str">
        <f>IFERROR(IF(VLOOKUP($A209,'Annex 2 EHV charges'!$A:$P,8,FALSE)=0,"",VLOOKUP($A209,'Annex 2 EHV charges'!$A:$P,8,FALSE)),"")</f>
        <v/>
      </c>
      <c r="F209" s="97" t="str">
        <f>IFERROR(IF(VLOOKUP($A209,'Annex 2 EHV charges'!$A:$P,9,FALSE)=0,"",VLOOKUP($A209,'Annex 2 EHV charges'!$A:$P,9,FALSE)),"")</f>
        <v/>
      </c>
      <c r="G209" s="98" t="str">
        <f>IFERROR(IF(VLOOKUP($A209,'Annex 2 EHV charges'!$A:$P,10,FALSE)=0,"",VLOOKUP($A209,'Annex 2 EHV charges'!$A:$P,10,FALSE)),"")</f>
        <v/>
      </c>
      <c r="H209" s="98" t="str">
        <f>IFERROR(IF(VLOOKUP($A209,'Annex 2 EHV charges'!$A:$P,11,FALSE)=0,"",VLOOKUP($A209,'Annex 2 EHV charges'!$A:$P,11,FALSE)),"")</f>
        <v/>
      </c>
    </row>
    <row r="210" spans="1:8">
      <c r="A210" s="91" t="str">
        <f t="array" ref="A210">IFERROR(INDEX('Annex 2 EHV charges'!#REF!, MATCH(0, IF(ISBLANK('Annex 2 EHV charges'!#REF!),1, COUNTIF(A$4:$A209, 'Annex 2 EHV charges'!#REF!)), 0)),"")</f>
        <v/>
      </c>
      <c r="B210" s="91" t="str">
        <f>IF($A210="","",VLOOKUP($A210,'Annex 2 EHV charges'!$A:$P,2,0))</f>
        <v/>
      </c>
      <c r="C210" s="92" t="str">
        <f>IF($A210="","",VLOOKUP($A210,'Annex 2 EHV charges'!$A:$P,3,0))</f>
        <v/>
      </c>
      <c r="D210" s="91" t="str">
        <f>IF($A210="","",VLOOKUP($A210,'Annex 2 EHV charges'!$A:$P,7,0))</f>
        <v/>
      </c>
      <c r="E210" s="96" t="str">
        <f>IFERROR(IF(VLOOKUP($A210,'Annex 2 EHV charges'!$A:$P,8,FALSE)=0,"",VLOOKUP($A210,'Annex 2 EHV charges'!$A:$P,8,FALSE)),"")</f>
        <v/>
      </c>
      <c r="F210" s="97" t="str">
        <f>IFERROR(IF(VLOOKUP($A210,'Annex 2 EHV charges'!$A:$P,9,FALSE)=0,"",VLOOKUP($A210,'Annex 2 EHV charges'!$A:$P,9,FALSE)),"")</f>
        <v/>
      </c>
      <c r="G210" s="98" t="str">
        <f>IFERROR(IF(VLOOKUP($A210,'Annex 2 EHV charges'!$A:$P,10,FALSE)=0,"",VLOOKUP($A210,'Annex 2 EHV charges'!$A:$P,10,FALSE)),"")</f>
        <v/>
      </c>
      <c r="H210" s="98" t="str">
        <f>IFERROR(IF(VLOOKUP($A210,'Annex 2 EHV charges'!$A:$P,11,FALSE)=0,"",VLOOKUP($A210,'Annex 2 EHV charges'!$A:$P,11,FALSE)),"")</f>
        <v/>
      </c>
    </row>
    <row r="211" spans="1:8">
      <c r="A211" s="91" t="str">
        <f t="array" ref="A211">IFERROR(INDEX('Annex 2 EHV charges'!#REF!, MATCH(0, IF(ISBLANK('Annex 2 EHV charges'!#REF!),1, COUNTIF(A$4:$A210, 'Annex 2 EHV charges'!#REF!)), 0)),"")</f>
        <v/>
      </c>
      <c r="B211" s="91" t="str">
        <f>IF($A211="","",VLOOKUP($A211,'Annex 2 EHV charges'!$A:$P,2,0))</f>
        <v/>
      </c>
      <c r="C211" s="92" t="str">
        <f>IF($A211="","",VLOOKUP($A211,'Annex 2 EHV charges'!$A:$P,3,0))</f>
        <v/>
      </c>
      <c r="D211" s="91" t="str">
        <f>IF($A211="","",VLOOKUP($A211,'Annex 2 EHV charges'!$A:$P,7,0))</f>
        <v/>
      </c>
      <c r="E211" s="96" t="str">
        <f>IFERROR(IF(VLOOKUP($A211,'Annex 2 EHV charges'!$A:$P,8,FALSE)=0,"",VLOOKUP($A211,'Annex 2 EHV charges'!$A:$P,8,FALSE)),"")</f>
        <v/>
      </c>
      <c r="F211" s="97" t="str">
        <f>IFERROR(IF(VLOOKUP($A211,'Annex 2 EHV charges'!$A:$P,9,FALSE)=0,"",VLOOKUP($A211,'Annex 2 EHV charges'!$A:$P,9,FALSE)),"")</f>
        <v/>
      </c>
      <c r="G211" s="98" t="str">
        <f>IFERROR(IF(VLOOKUP($A211,'Annex 2 EHV charges'!$A:$P,10,FALSE)=0,"",VLOOKUP($A211,'Annex 2 EHV charges'!$A:$P,10,FALSE)),"")</f>
        <v/>
      </c>
      <c r="H211" s="98" t="str">
        <f>IFERROR(IF(VLOOKUP($A211,'Annex 2 EHV charges'!$A:$P,11,FALSE)=0,"",VLOOKUP($A211,'Annex 2 EHV charges'!$A:$P,11,FALSE)),"")</f>
        <v/>
      </c>
    </row>
    <row r="212" spans="1:8">
      <c r="A212" s="91" t="str">
        <f t="array" ref="A212">IFERROR(INDEX('Annex 2 EHV charges'!#REF!, MATCH(0, IF(ISBLANK('Annex 2 EHV charges'!#REF!),1, COUNTIF(A$4:$A211, 'Annex 2 EHV charges'!#REF!)), 0)),"")</f>
        <v/>
      </c>
      <c r="B212" s="91" t="str">
        <f>IF($A212="","",VLOOKUP($A212,'Annex 2 EHV charges'!$A:$P,2,0))</f>
        <v/>
      </c>
      <c r="C212" s="92" t="str">
        <f>IF($A212="","",VLOOKUP($A212,'Annex 2 EHV charges'!$A:$P,3,0))</f>
        <v/>
      </c>
      <c r="D212" s="91" t="str">
        <f>IF($A212="","",VLOOKUP($A212,'Annex 2 EHV charges'!$A:$P,7,0))</f>
        <v/>
      </c>
      <c r="E212" s="96" t="str">
        <f>IFERROR(IF(VLOOKUP($A212,'Annex 2 EHV charges'!$A:$P,8,FALSE)=0,"",VLOOKUP($A212,'Annex 2 EHV charges'!$A:$P,8,FALSE)),"")</f>
        <v/>
      </c>
      <c r="F212" s="97" t="str">
        <f>IFERROR(IF(VLOOKUP($A212,'Annex 2 EHV charges'!$A:$P,9,FALSE)=0,"",VLOOKUP($A212,'Annex 2 EHV charges'!$A:$P,9,FALSE)),"")</f>
        <v/>
      </c>
      <c r="G212" s="98" t="str">
        <f>IFERROR(IF(VLOOKUP($A212,'Annex 2 EHV charges'!$A:$P,10,FALSE)=0,"",VLOOKUP($A212,'Annex 2 EHV charges'!$A:$P,10,FALSE)),"")</f>
        <v/>
      </c>
      <c r="H212" s="98" t="str">
        <f>IFERROR(IF(VLOOKUP($A212,'Annex 2 EHV charges'!$A:$P,11,FALSE)=0,"",VLOOKUP($A212,'Annex 2 EHV charges'!$A:$P,11,FALSE)),"")</f>
        <v/>
      </c>
    </row>
    <row r="213" spans="1:8">
      <c r="A213" s="91" t="str">
        <f t="array" ref="A213">IFERROR(INDEX('Annex 2 EHV charges'!#REF!, MATCH(0, IF(ISBLANK('Annex 2 EHV charges'!#REF!),1, COUNTIF(A$4:$A212, 'Annex 2 EHV charges'!#REF!)), 0)),"")</f>
        <v/>
      </c>
      <c r="B213" s="91" t="str">
        <f>IF($A213="","",VLOOKUP($A213,'Annex 2 EHV charges'!$A:$P,2,0))</f>
        <v/>
      </c>
      <c r="C213" s="92" t="str">
        <f>IF($A213="","",VLOOKUP($A213,'Annex 2 EHV charges'!$A:$P,3,0))</f>
        <v/>
      </c>
      <c r="D213" s="91" t="str">
        <f>IF($A213="","",VLOOKUP($A213,'Annex 2 EHV charges'!$A:$P,7,0))</f>
        <v/>
      </c>
      <c r="E213" s="96" t="str">
        <f>IFERROR(IF(VLOOKUP($A213,'Annex 2 EHV charges'!$A:$P,8,FALSE)=0,"",VLOOKUP($A213,'Annex 2 EHV charges'!$A:$P,8,FALSE)),"")</f>
        <v/>
      </c>
      <c r="F213" s="97" t="str">
        <f>IFERROR(IF(VLOOKUP($A213,'Annex 2 EHV charges'!$A:$P,9,FALSE)=0,"",VLOOKUP($A213,'Annex 2 EHV charges'!$A:$P,9,FALSE)),"")</f>
        <v/>
      </c>
      <c r="G213" s="98" t="str">
        <f>IFERROR(IF(VLOOKUP($A213,'Annex 2 EHV charges'!$A:$P,10,FALSE)=0,"",VLOOKUP($A213,'Annex 2 EHV charges'!$A:$P,10,FALSE)),"")</f>
        <v/>
      </c>
      <c r="H213" s="98" t="str">
        <f>IFERROR(IF(VLOOKUP($A213,'Annex 2 EHV charges'!$A:$P,11,FALSE)=0,"",VLOOKUP($A213,'Annex 2 EHV charges'!$A:$P,11,FALSE)),"")</f>
        <v/>
      </c>
    </row>
    <row r="214" spans="1:8">
      <c r="A214" s="91" t="str">
        <f t="array" ref="A214">IFERROR(INDEX('Annex 2 EHV charges'!#REF!, MATCH(0, IF(ISBLANK('Annex 2 EHV charges'!#REF!),1, COUNTIF(A$4:$A213, 'Annex 2 EHV charges'!#REF!)), 0)),"")</f>
        <v/>
      </c>
      <c r="B214" s="91" t="str">
        <f>IF($A214="","",VLOOKUP($A214,'Annex 2 EHV charges'!$A:$P,2,0))</f>
        <v/>
      </c>
      <c r="C214" s="92" t="str">
        <f>IF($A214="","",VLOOKUP($A214,'Annex 2 EHV charges'!$A:$P,3,0))</f>
        <v/>
      </c>
      <c r="D214" s="91" t="str">
        <f>IF($A214="","",VLOOKUP($A214,'Annex 2 EHV charges'!$A:$P,7,0))</f>
        <v/>
      </c>
      <c r="E214" s="96" t="str">
        <f>IFERROR(IF(VLOOKUP($A214,'Annex 2 EHV charges'!$A:$P,8,FALSE)=0,"",VLOOKUP($A214,'Annex 2 EHV charges'!$A:$P,8,FALSE)),"")</f>
        <v/>
      </c>
      <c r="F214" s="97" t="str">
        <f>IFERROR(IF(VLOOKUP($A214,'Annex 2 EHV charges'!$A:$P,9,FALSE)=0,"",VLOOKUP($A214,'Annex 2 EHV charges'!$A:$P,9,FALSE)),"")</f>
        <v/>
      </c>
      <c r="G214" s="98" t="str">
        <f>IFERROR(IF(VLOOKUP($A214,'Annex 2 EHV charges'!$A:$P,10,FALSE)=0,"",VLOOKUP($A214,'Annex 2 EHV charges'!$A:$P,10,FALSE)),"")</f>
        <v/>
      </c>
      <c r="H214" s="98" t="str">
        <f>IFERROR(IF(VLOOKUP($A214,'Annex 2 EHV charges'!$A:$P,11,FALSE)=0,"",VLOOKUP($A214,'Annex 2 EHV charges'!$A:$P,11,FALSE)),"")</f>
        <v/>
      </c>
    </row>
    <row r="215" spans="1:8">
      <c r="A215" s="91" t="str">
        <f t="array" ref="A215">IFERROR(INDEX('Annex 2 EHV charges'!#REF!, MATCH(0, IF(ISBLANK('Annex 2 EHV charges'!#REF!),1, COUNTIF(A$4:$A214, 'Annex 2 EHV charges'!#REF!)), 0)),"")</f>
        <v/>
      </c>
      <c r="B215" s="91" t="str">
        <f>IF($A215="","",VLOOKUP($A215,'Annex 2 EHV charges'!$A:$P,2,0))</f>
        <v/>
      </c>
      <c r="C215" s="92" t="str">
        <f>IF($A215="","",VLOOKUP($A215,'Annex 2 EHV charges'!$A:$P,3,0))</f>
        <v/>
      </c>
      <c r="D215" s="91" t="str">
        <f>IF($A215="","",VLOOKUP($A215,'Annex 2 EHV charges'!$A:$P,7,0))</f>
        <v/>
      </c>
      <c r="E215" s="96" t="str">
        <f>IFERROR(IF(VLOOKUP($A215,'Annex 2 EHV charges'!$A:$P,8,FALSE)=0,"",VLOOKUP($A215,'Annex 2 EHV charges'!$A:$P,8,FALSE)),"")</f>
        <v/>
      </c>
      <c r="F215" s="97" t="str">
        <f>IFERROR(IF(VLOOKUP($A215,'Annex 2 EHV charges'!$A:$P,9,FALSE)=0,"",VLOOKUP($A215,'Annex 2 EHV charges'!$A:$P,9,FALSE)),"")</f>
        <v/>
      </c>
      <c r="G215" s="98" t="str">
        <f>IFERROR(IF(VLOOKUP($A215,'Annex 2 EHV charges'!$A:$P,10,FALSE)=0,"",VLOOKUP($A215,'Annex 2 EHV charges'!$A:$P,10,FALSE)),"")</f>
        <v/>
      </c>
      <c r="H215" s="98" t="str">
        <f>IFERROR(IF(VLOOKUP($A215,'Annex 2 EHV charges'!$A:$P,11,FALSE)=0,"",VLOOKUP($A215,'Annex 2 EHV charges'!$A:$P,11,FALSE)),"")</f>
        <v/>
      </c>
    </row>
    <row r="216" spans="1:8">
      <c r="A216" s="91" t="str">
        <f t="array" ref="A216">IFERROR(INDEX('Annex 2 EHV charges'!#REF!, MATCH(0, IF(ISBLANK('Annex 2 EHV charges'!#REF!),1, COUNTIF(A$4:$A215, 'Annex 2 EHV charges'!#REF!)), 0)),"")</f>
        <v/>
      </c>
      <c r="B216" s="91" t="str">
        <f>IF($A216="","",VLOOKUP($A216,'Annex 2 EHV charges'!$A:$P,2,0))</f>
        <v/>
      </c>
      <c r="C216" s="92" t="str">
        <f>IF($A216="","",VLOOKUP($A216,'Annex 2 EHV charges'!$A:$P,3,0))</f>
        <v/>
      </c>
      <c r="D216" s="91" t="str">
        <f>IF($A216="","",VLOOKUP($A216,'Annex 2 EHV charges'!$A:$P,7,0))</f>
        <v/>
      </c>
      <c r="E216" s="96" t="str">
        <f>IFERROR(IF(VLOOKUP($A216,'Annex 2 EHV charges'!$A:$P,8,FALSE)=0,"",VLOOKUP($A216,'Annex 2 EHV charges'!$A:$P,8,FALSE)),"")</f>
        <v/>
      </c>
      <c r="F216" s="97" t="str">
        <f>IFERROR(IF(VLOOKUP($A216,'Annex 2 EHV charges'!$A:$P,9,FALSE)=0,"",VLOOKUP($A216,'Annex 2 EHV charges'!$A:$P,9,FALSE)),"")</f>
        <v/>
      </c>
      <c r="G216" s="98" t="str">
        <f>IFERROR(IF(VLOOKUP($A216,'Annex 2 EHV charges'!$A:$P,10,FALSE)=0,"",VLOOKUP($A216,'Annex 2 EHV charges'!$A:$P,10,FALSE)),"")</f>
        <v/>
      </c>
      <c r="H216" s="98" t="str">
        <f>IFERROR(IF(VLOOKUP($A216,'Annex 2 EHV charges'!$A:$P,11,FALSE)=0,"",VLOOKUP($A216,'Annex 2 EHV charges'!$A:$P,11,FALSE)),"")</f>
        <v/>
      </c>
    </row>
    <row r="217" spans="1:8">
      <c r="A217" s="91" t="str">
        <f t="array" ref="A217">IFERROR(INDEX('Annex 2 EHV charges'!#REF!, MATCH(0, IF(ISBLANK('Annex 2 EHV charges'!#REF!),1, COUNTIF(A$4:$A216, 'Annex 2 EHV charges'!#REF!)), 0)),"")</f>
        <v/>
      </c>
      <c r="B217" s="91" t="str">
        <f>IF($A217="","",VLOOKUP($A217,'Annex 2 EHV charges'!$A:$P,2,0))</f>
        <v/>
      </c>
      <c r="C217" s="92" t="str">
        <f>IF($A217="","",VLOOKUP($A217,'Annex 2 EHV charges'!$A:$P,3,0))</f>
        <v/>
      </c>
      <c r="D217" s="91" t="str">
        <f>IF($A217="","",VLOOKUP($A217,'Annex 2 EHV charges'!$A:$P,7,0))</f>
        <v/>
      </c>
      <c r="E217" s="96" t="str">
        <f>IFERROR(IF(VLOOKUP($A217,'Annex 2 EHV charges'!$A:$P,8,FALSE)=0,"",VLOOKUP($A217,'Annex 2 EHV charges'!$A:$P,8,FALSE)),"")</f>
        <v/>
      </c>
      <c r="F217" s="97" t="str">
        <f>IFERROR(IF(VLOOKUP($A217,'Annex 2 EHV charges'!$A:$P,9,FALSE)=0,"",VLOOKUP($A217,'Annex 2 EHV charges'!$A:$P,9,FALSE)),"")</f>
        <v/>
      </c>
      <c r="G217" s="98" t="str">
        <f>IFERROR(IF(VLOOKUP($A217,'Annex 2 EHV charges'!$A:$P,10,FALSE)=0,"",VLOOKUP($A217,'Annex 2 EHV charges'!$A:$P,10,FALSE)),"")</f>
        <v/>
      </c>
      <c r="H217" s="98" t="str">
        <f>IFERROR(IF(VLOOKUP($A217,'Annex 2 EHV charges'!$A:$P,11,FALSE)=0,"",VLOOKUP($A217,'Annex 2 EHV charges'!$A:$P,11,FALSE)),"")</f>
        <v/>
      </c>
    </row>
    <row r="218" spans="1:8">
      <c r="A218" s="91" t="str">
        <f t="array" ref="A218">IFERROR(INDEX('Annex 2 EHV charges'!#REF!, MATCH(0, IF(ISBLANK('Annex 2 EHV charges'!#REF!),1, COUNTIF(A$4:$A217, 'Annex 2 EHV charges'!#REF!)), 0)),"")</f>
        <v/>
      </c>
      <c r="B218" s="91" t="str">
        <f>IF($A218="","",VLOOKUP($A218,'Annex 2 EHV charges'!$A:$P,2,0))</f>
        <v/>
      </c>
      <c r="C218" s="92" t="str">
        <f>IF($A218="","",VLOOKUP($A218,'Annex 2 EHV charges'!$A:$P,3,0))</f>
        <v/>
      </c>
      <c r="D218" s="91" t="str">
        <f>IF($A218="","",VLOOKUP($A218,'Annex 2 EHV charges'!$A:$P,7,0))</f>
        <v/>
      </c>
      <c r="E218" s="96" t="str">
        <f>IFERROR(IF(VLOOKUP($A218,'Annex 2 EHV charges'!$A:$P,8,FALSE)=0,"",VLOOKUP($A218,'Annex 2 EHV charges'!$A:$P,8,FALSE)),"")</f>
        <v/>
      </c>
      <c r="F218" s="97" t="str">
        <f>IFERROR(IF(VLOOKUP($A218,'Annex 2 EHV charges'!$A:$P,9,FALSE)=0,"",VLOOKUP($A218,'Annex 2 EHV charges'!$A:$P,9,FALSE)),"")</f>
        <v/>
      </c>
      <c r="G218" s="98" t="str">
        <f>IFERROR(IF(VLOOKUP($A218,'Annex 2 EHV charges'!$A:$P,10,FALSE)=0,"",VLOOKUP($A218,'Annex 2 EHV charges'!$A:$P,10,FALSE)),"")</f>
        <v/>
      </c>
      <c r="H218" s="98" t="str">
        <f>IFERROR(IF(VLOOKUP($A218,'Annex 2 EHV charges'!$A:$P,11,FALSE)=0,"",VLOOKUP($A218,'Annex 2 EHV charges'!$A:$P,11,FALSE)),"")</f>
        <v/>
      </c>
    </row>
    <row r="219" spans="1:8">
      <c r="A219" s="91" t="str">
        <f t="array" ref="A219">IFERROR(INDEX('Annex 2 EHV charges'!#REF!, MATCH(0, IF(ISBLANK('Annex 2 EHV charges'!#REF!),1, COUNTIF(A$4:$A218, 'Annex 2 EHV charges'!#REF!)), 0)),"")</f>
        <v/>
      </c>
      <c r="B219" s="91" t="str">
        <f>IF($A219="","",VLOOKUP($A219,'Annex 2 EHV charges'!$A:$P,2,0))</f>
        <v/>
      </c>
      <c r="C219" s="92" t="str">
        <f>IF($A219="","",VLOOKUP($A219,'Annex 2 EHV charges'!$A:$P,3,0))</f>
        <v/>
      </c>
      <c r="D219" s="91" t="str">
        <f>IF($A219="","",VLOOKUP($A219,'Annex 2 EHV charges'!$A:$P,7,0))</f>
        <v/>
      </c>
      <c r="E219" s="96" t="str">
        <f>IFERROR(IF(VLOOKUP($A219,'Annex 2 EHV charges'!$A:$P,8,FALSE)=0,"",VLOOKUP($A219,'Annex 2 EHV charges'!$A:$P,8,FALSE)),"")</f>
        <v/>
      </c>
      <c r="F219" s="97" t="str">
        <f>IFERROR(IF(VLOOKUP($A219,'Annex 2 EHV charges'!$A:$P,9,FALSE)=0,"",VLOOKUP($A219,'Annex 2 EHV charges'!$A:$P,9,FALSE)),"")</f>
        <v/>
      </c>
      <c r="G219" s="98" t="str">
        <f>IFERROR(IF(VLOOKUP($A219,'Annex 2 EHV charges'!$A:$P,10,FALSE)=0,"",VLOOKUP($A219,'Annex 2 EHV charges'!$A:$P,10,FALSE)),"")</f>
        <v/>
      </c>
      <c r="H219" s="98" t="str">
        <f>IFERROR(IF(VLOOKUP($A219,'Annex 2 EHV charges'!$A:$P,11,FALSE)=0,"",VLOOKUP($A219,'Annex 2 EHV charges'!$A:$P,11,FALSE)),"")</f>
        <v/>
      </c>
    </row>
    <row r="220" spans="1:8">
      <c r="A220" s="91" t="str">
        <f t="array" ref="A220">IFERROR(INDEX('Annex 2 EHV charges'!#REF!, MATCH(0, IF(ISBLANK('Annex 2 EHV charges'!#REF!),1, COUNTIF(A$4:$A219, 'Annex 2 EHV charges'!#REF!)), 0)),"")</f>
        <v/>
      </c>
      <c r="B220" s="91" t="str">
        <f>IF($A220="","",VLOOKUP($A220,'Annex 2 EHV charges'!$A:$P,2,0))</f>
        <v/>
      </c>
      <c r="C220" s="92" t="str">
        <f>IF($A220="","",VLOOKUP($A220,'Annex 2 EHV charges'!$A:$P,3,0))</f>
        <v/>
      </c>
      <c r="D220" s="91" t="str">
        <f>IF($A220="","",VLOOKUP($A220,'Annex 2 EHV charges'!$A:$P,7,0))</f>
        <v/>
      </c>
      <c r="E220" s="96" t="str">
        <f>IFERROR(IF(VLOOKUP($A220,'Annex 2 EHV charges'!$A:$P,8,FALSE)=0,"",VLOOKUP($A220,'Annex 2 EHV charges'!$A:$P,8,FALSE)),"")</f>
        <v/>
      </c>
      <c r="F220" s="97" t="str">
        <f>IFERROR(IF(VLOOKUP($A220,'Annex 2 EHV charges'!$A:$P,9,FALSE)=0,"",VLOOKUP($A220,'Annex 2 EHV charges'!$A:$P,9,FALSE)),"")</f>
        <v/>
      </c>
      <c r="G220" s="98" t="str">
        <f>IFERROR(IF(VLOOKUP($A220,'Annex 2 EHV charges'!$A:$P,10,FALSE)=0,"",VLOOKUP($A220,'Annex 2 EHV charges'!$A:$P,10,FALSE)),"")</f>
        <v/>
      </c>
      <c r="H220" s="98" t="str">
        <f>IFERROR(IF(VLOOKUP($A220,'Annex 2 EHV charges'!$A:$P,11,FALSE)=0,"",VLOOKUP($A220,'Annex 2 EHV charges'!$A:$P,11,FALSE)),"")</f>
        <v/>
      </c>
    </row>
    <row r="221" spans="1:8">
      <c r="A221" s="91" t="str">
        <f t="array" ref="A221">IFERROR(INDEX('Annex 2 EHV charges'!#REF!, MATCH(0, IF(ISBLANK('Annex 2 EHV charges'!#REF!),1, COUNTIF(A$4:$A220, 'Annex 2 EHV charges'!#REF!)), 0)),"")</f>
        <v/>
      </c>
      <c r="B221" s="91" t="str">
        <f>IF($A221="","",VLOOKUP($A221,'Annex 2 EHV charges'!$A:$P,2,0))</f>
        <v/>
      </c>
      <c r="C221" s="92" t="str">
        <f>IF($A221="","",VLOOKUP($A221,'Annex 2 EHV charges'!$A:$P,3,0))</f>
        <v/>
      </c>
      <c r="D221" s="91" t="str">
        <f>IF($A221="","",VLOOKUP($A221,'Annex 2 EHV charges'!$A:$P,7,0))</f>
        <v/>
      </c>
      <c r="E221" s="96" t="str">
        <f>IFERROR(IF(VLOOKUP($A221,'Annex 2 EHV charges'!$A:$P,8,FALSE)=0,"",VLOOKUP($A221,'Annex 2 EHV charges'!$A:$P,8,FALSE)),"")</f>
        <v/>
      </c>
      <c r="F221" s="97" t="str">
        <f>IFERROR(IF(VLOOKUP($A221,'Annex 2 EHV charges'!$A:$P,9,FALSE)=0,"",VLOOKUP($A221,'Annex 2 EHV charges'!$A:$P,9,FALSE)),"")</f>
        <v/>
      </c>
      <c r="G221" s="98" t="str">
        <f>IFERROR(IF(VLOOKUP($A221,'Annex 2 EHV charges'!$A:$P,10,FALSE)=0,"",VLOOKUP($A221,'Annex 2 EHV charges'!$A:$P,10,FALSE)),"")</f>
        <v/>
      </c>
      <c r="H221" s="98" t="str">
        <f>IFERROR(IF(VLOOKUP($A221,'Annex 2 EHV charges'!$A:$P,11,FALSE)=0,"",VLOOKUP($A221,'Annex 2 EHV charges'!$A:$P,11,FALSE)),"")</f>
        <v/>
      </c>
    </row>
    <row r="222" spans="1:8">
      <c r="A222" s="91" t="str">
        <f t="array" ref="A222">IFERROR(INDEX('Annex 2 EHV charges'!#REF!, MATCH(0, IF(ISBLANK('Annex 2 EHV charges'!#REF!),1, COUNTIF(A$4:$A221, 'Annex 2 EHV charges'!#REF!)), 0)),"")</f>
        <v/>
      </c>
      <c r="B222" s="91" t="str">
        <f>IF($A222="","",VLOOKUP($A222,'Annex 2 EHV charges'!$A:$P,2,0))</f>
        <v/>
      </c>
      <c r="C222" s="92" t="str">
        <f>IF($A222="","",VLOOKUP($A222,'Annex 2 EHV charges'!$A:$P,3,0))</f>
        <v/>
      </c>
      <c r="D222" s="91" t="str">
        <f>IF($A222="","",VLOOKUP($A222,'Annex 2 EHV charges'!$A:$P,7,0))</f>
        <v/>
      </c>
      <c r="E222" s="96" t="str">
        <f>IFERROR(IF(VLOOKUP($A222,'Annex 2 EHV charges'!$A:$P,8,FALSE)=0,"",VLOOKUP($A222,'Annex 2 EHV charges'!$A:$P,8,FALSE)),"")</f>
        <v/>
      </c>
      <c r="F222" s="97" t="str">
        <f>IFERROR(IF(VLOOKUP($A222,'Annex 2 EHV charges'!$A:$P,9,FALSE)=0,"",VLOOKUP($A222,'Annex 2 EHV charges'!$A:$P,9,FALSE)),"")</f>
        <v/>
      </c>
      <c r="G222" s="98" t="str">
        <f>IFERROR(IF(VLOOKUP($A222,'Annex 2 EHV charges'!$A:$P,10,FALSE)=0,"",VLOOKUP($A222,'Annex 2 EHV charges'!$A:$P,10,FALSE)),"")</f>
        <v/>
      </c>
      <c r="H222" s="98" t="str">
        <f>IFERROR(IF(VLOOKUP($A222,'Annex 2 EHV charges'!$A:$P,11,FALSE)=0,"",VLOOKUP($A222,'Annex 2 EHV charges'!$A:$P,11,FALSE)),"")</f>
        <v/>
      </c>
    </row>
    <row r="223" spans="1:8">
      <c r="A223" s="91" t="str">
        <f t="array" ref="A223">IFERROR(INDEX('Annex 2 EHV charges'!#REF!, MATCH(0, IF(ISBLANK('Annex 2 EHV charges'!#REF!),1, COUNTIF(A$4:$A222, 'Annex 2 EHV charges'!#REF!)), 0)),"")</f>
        <v/>
      </c>
      <c r="B223" s="91" t="str">
        <f>IF($A223="","",VLOOKUP($A223,'Annex 2 EHV charges'!$A:$P,2,0))</f>
        <v/>
      </c>
      <c r="C223" s="92" t="str">
        <f>IF($A223="","",VLOOKUP($A223,'Annex 2 EHV charges'!$A:$P,3,0))</f>
        <v/>
      </c>
      <c r="D223" s="91" t="str">
        <f>IF($A223="","",VLOOKUP($A223,'Annex 2 EHV charges'!$A:$P,7,0))</f>
        <v/>
      </c>
      <c r="E223" s="96" t="str">
        <f>IFERROR(IF(VLOOKUP($A223,'Annex 2 EHV charges'!$A:$P,8,FALSE)=0,"",VLOOKUP($A223,'Annex 2 EHV charges'!$A:$P,8,FALSE)),"")</f>
        <v/>
      </c>
      <c r="F223" s="97" t="str">
        <f>IFERROR(IF(VLOOKUP($A223,'Annex 2 EHV charges'!$A:$P,9,FALSE)=0,"",VLOOKUP($A223,'Annex 2 EHV charges'!$A:$P,9,FALSE)),"")</f>
        <v/>
      </c>
      <c r="G223" s="98" t="str">
        <f>IFERROR(IF(VLOOKUP($A223,'Annex 2 EHV charges'!$A:$P,10,FALSE)=0,"",VLOOKUP($A223,'Annex 2 EHV charges'!$A:$P,10,FALSE)),"")</f>
        <v/>
      </c>
      <c r="H223" s="98" t="str">
        <f>IFERROR(IF(VLOOKUP($A223,'Annex 2 EHV charges'!$A:$P,11,FALSE)=0,"",VLOOKUP($A223,'Annex 2 EHV charges'!$A:$P,11,FALSE)),"")</f>
        <v/>
      </c>
    </row>
    <row r="224" spans="1:8">
      <c r="A224" s="91" t="str">
        <f t="array" ref="A224">IFERROR(INDEX('Annex 2 EHV charges'!#REF!, MATCH(0, IF(ISBLANK('Annex 2 EHV charges'!#REF!),1, COUNTIF(A$4:$A223, 'Annex 2 EHV charges'!#REF!)), 0)),"")</f>
        <v/>
      </c>
      <c r="B224" s="91" t="str">
        <f>IF($A224="","",VLOOKUP($A224,'Annex 2 EHV charges'!$A:$P,2,0))</f>
        <v/>
      </c>
      <c r="C224" s="92" t="str">
        <f>IF($A224="","",VLOOKUP($A224,'Annex 2 EHV charges'!$A:$P,3,0))</f>
        <v/>
      </c>
      <c r="D224" s="91" t="str">
        <f>IF($A224="","",VLOOKUP($A224,'Annex 2 EHV charges'!$A:$P,7,0))</f>
        <v/>
      </c>
      <c r="E224" s="96" t="str">
        <f>IFERROR(IF(VLOOKUP($A224,'Annex 2 EHV charges'!$A:$P,8,FALSE)=0,"",VLOOKUP($A224,'Annex 2 EHV charges'!$A:$P,8,FALSE)),"")</f>
        <v/>
      </c>
      <c r="F224" s="97" t="str">
        <f>IFERROR(IF(VLOOKUP($A224,'Annex 2 EHV charges'!$A:$P,9,FALSE)=0,"",VLOOKUP($A224,'Annex 2 EHV charges'!$A:$P,9,FALSE)),"")</f>
        <v/>
      </c>
      <c r="G224" s="98" t="str">
        <f>IFERROR(IF(VLOOKUP($A224,'Annex 2 EHV charges'!$A:$P,10,FALSE)=0,"",VLOOKUP($A224,'Annex 2 EHV charges'!$A:$P,10,FALSE)),"")</f>
        <v/>
      </c>
      <c r="H224" s="98" t="str">
        <f>IFERROR(IF(VLOOKUP($A224,'Annex 2 EHV charges'!$A:$P,11,FALSE)=0,"",VLOOKUP($A224,'Annex 2 EHV charges'!$A:$P,11,FALSE)),"")</f>
        <v/>
      </c>
    </row>
    <row r="225" spans="1:8">
      <c r="A225" s="91" t="str">
        <f t="array" ref="A225">IFERROR(INDEX('Annex 2 EHV charges'!#REF!, MATCH(0, IF(ISBLANK('Annex 2 EHV charges'!#REF!),1, COUNTIF(A$4:$A224, 'Annex 2 EHV charges'!#REF!)), 0)),"")</f>
        <v/>
      </c>
      <c r="B225" s="91" t="str">
        <f>IF($A225="","",VLOOKUP($A225,'Annex 2 EHV charges'!$A:$P,2,0))</f>
        <v/>
      </c>
      <c r="C225" s="92" t="str">
        <f>IF($A225="","",VLOOKUP($A225,'Annex 2 EHV charges'!$A:$P,3,0))</f>
        <v/>
      </c>
      <c r="D225" s="91" t="str">
        <f>IF($A225="","",VLOOKUP($A225,'Annex 2 EHV charges'!$A:$P,7,0))</f>
        <v/>
      </c>
      <c r="E225" s="96" t="str">
        <f>IFERROR(IF(VLOOKUP($A225,'Annex 2 EHV charges'!$A:$P,8,FALSE)=0,"",VLOOKUP($A225,'Annex 2 EHV charges'!$A:$P,8,FALSE)),"")</f>
        <v/>
      </c>
      <c r="F225" s="97" t="str">
        <f>IFERROR(IF(VLOOKUP($A225,'Annex 2 EHV charges'!$A:$P,9,FALSE)=0,"",VLOOKUP($A225,'Annex 2 EHV charges'!$A:$P,9,FALSE)),"")</f>
        <v/>
      </c>
      <c r="G225" s="98" t="str">
        <f>IFERROR(IF(VLOOKUP($A225,'Annex 2 EHV charges'!$A:$P,10,FALSE)=0,"",VLOOKUP($A225,'Annex 2 EHV charges'!$A:$P,10,FALSE)),"")</f>
        <v/>
      </c>
      <c r="H225" s="98" t="str">
        <f>IFERROR(IF(VLOOKUP($A225,'Annex 2 EHV charges'!$A:$P,11,FALSE)=0,"",VLOOKUP($A225,'Annex 2 EHV charges'!$A:$P,11,FALSE)),"")</f>
        <v/>
      </c>
    </row>
    <row r="226" spans="1:8">
      <c r="A226" s="91" t="str">
        <f t="array" ref="A226">IFERROR(INDEX('Annex 2 EHV charges'!#REF!, MATCH(0, IF(ISBLANK('Annex 2 EHV charges'!#REF!),1, COUNTIF(A$4:$A225, 'Annex 2 EHV charges'!#REF!)), 0)),"")</f>
        <v/>
      </c>
      <c r="B226" s="91" t="str">
        <f>IF($A226="","",VLOOKUP($A226,'Annex 2 EHV charges'!$A:$P,2,0))</f>
        <v/>
      </c>
      <c r="C226" s="92" t="str">
        <f>IF($A226="","",VLOOKUP($A226,'Annex 2 EHV charges'!$A:$P,3,0))</f>
        <v/>
      </c>
      <c r="D226" s="91" t="str">
        <f>IF($A226="","",VLOOKUP($A226,'Annex 2 EHV charges'!$A:$P,7,0))</f>
        <v/>
      </c>
      <c r="E226" s="96" t="str">
        <f>IFERROR(IF(VLOOKUP($A226,'Annex 2 EHV charges'!$A:$P,8,FALSE)=0,"",VLOOKUP($A226,'Annex 2 EHV charges'!$A:$P,8,FALSE)),"")</f>
        <v/>
      </c>
      <c r="F226" s="97" t="str">
        <f>IFERROR(IF(VLOOKUP($A226,'Annex 2 EHV charges'!$A:$P,9,FALSE)=0,"",VLOOKUP($A226,'Annex 2 EHV charges'!$A:$P,9,FALSE)),"")</f>
        <v/>
      </c>
      <c r="G226" s="98" t="str">
        <f>IFERROR(IF(VLOOKUP($A226,'Annex 2 EHV charges'!$A:$P,10,FALSE)=0,"",VLOOKUP($A226,'Annex 2 EHV charges'!$A:$P,10,FALSE)),"")</f>
        <v/>
      </c>
      <c r="H226" s="98" t="str">
        <f>IFERROR(IF(VLOOKUP($A226,'Annex 2 EHV charges'!$A:$P,11,FALSE)=0,"",VLOOKUP($A226,'Annex 2 EHV charges'!$A:$P,11,FALSE)),"")</f>
        <v/>
      </c>
    </row>
    <row r="227" spans="1:8">
      <c r="A227" s="91" t="str">
        <f t="array" ref="A227">IFERROR(INDEX('Annex 2 EHV charges'!#REF!, MATCH(0, IF(ISBLANK('Annex 2 EHV charges'!#REF!),1, COUNTIF(A$4:$A226, 'Annex 2 EHV charges'!#REF!)), 0)),"")</f>
        <v/>
      </c>
      <c r="B227" s="91" t="str">
        <f>IF($A227="","",VLOOKUP($A227,'Annex 2 EHV charges'!$A:$P,2,0))</f>
        <v/>
      </c>
      <c r="C227" s="92" t="str">
        <f>IF($A227="","",VLOOKUP($A227,'Annex 2 EHV charges'!$A:$P,3,0))</f>
        <v/>
      </c>
      <c r="D227" s="91" t="str">
        <f>IF($A227="","",VLOOKUP($A227,'Annex 2 EHV charges'!$A:$P,7,0))</f>
        <v/>
      </c>
      <c r="E227" s="96" t="str">
        <f>IFERROR(IF(VLOOKUP($A227,'Annex 2 EHV charges'!$A:$P,8,FALSE)=0,"",VLOOKUP($A227,'Annex 2 EHV charges'!$A:$P,8,FALSE)),"")</f>
        <v/>
      </c>
      <c r="F227" s="97" t="str">
        <f>IFERROR(IF(VLOOKUP($A227,'Annex 2 EHV charges'!$A:$P,9,FALSE)=0,"",VLOOKUP($A227,'Annex 2 EHV charges'!$A:$P,9,FALSE)),"")</f>
        <v/>
      </c>
      <c r="G227" s="98" t="str">
        <f>IFERROR(IF(VLOOKUP($A227,'Annex 2 EHV charges'!$A:$P,10,FALSE)=0,"",VLOOKUP($A227,'Annex 2 EHV charges'!$A:$P,10,FALSE)),"")</f>
        <v/>
      </c>
      <c r="H227" s="98" t="str">
        <f>IFERROR(IF(VLOOKUP($A227,'Annex 2 EHV charges'!$A:$P,11,FALSE)=0,"",VLOOKUP($A227,'Annex 2 EHV charges'!$A:$P,11,FALSE)),"")</f>
        <v/>
      </c>
    </row>
    <row r="228" spans="1:8">
      <c r="A228" s="91" t="str">
        <f t="array" ref="A228">IFERROR(INDEX('Annex 2 EHV charges'!#REF!, MATCH(0, IF(ISBLANK('Annex 2 EHV charges'!#REF!),1, COUNTIF(A$4:$A227, 'Annex 2 EHV charges'!#REF!)), 0)),"")</f>
        <v/>
      </c>
      <c r="B228" s="91" t="str">
        <f>IF($A228="","",VLOOKUP($A228,'Annex 2 EHV charges'!$A:$P,2,0))</f>
        <v/>
      </c>
      <c r="C228" s="92" t="str">
        <f>IF($A228="","",VLOOKUP($A228,'Annex 2 EHV charges'!$A:$P,3,0))</f>
        <v/>
      </c>
      <c r="D228" s="91" t="str">
        <f>IF($A228="","",VLOOKUP($A228,'Annex 2 EHV charges'!$A:$P,7,0))</f>
        <v/>
      </c>
      <c r="E228" s="96" t="str">
        <f>IFERROR(IF(VLOOKUP($A228,'Annex 2 EHV charges'!$A:$P,8,FALSE)=0,"",VLOOKUP($A228,'Annex 2 EHV charges'!$A:$P,8,FALSE)),"")</f>
        <v/>
      </c>
      <c r="F228" s="97" t="str">
        <f>IFERROR(IF(VLOOKUP($A228,'Annex 2 EHV charges'!$A:$P,9,FALSE)=0,"",VLOOKUP($A228,'Annex 2 EHV charges'!$A:$P,9,FALSE)),"")</f>
        <v/>
      </c>
      <c r="G228" s="98" t="str">
        <f>IFERROR(IF(VLOOKUP($A228,'Annex 2 EHV charges'!$A:$P,10,FALSE)=0,"",VLOOKUP($A228,'Annex 2 EHV charges'!$A:$P,10,FALSE)),"")</f>
        <v/>
      </c>
      <c r="H228" s="98" t="str">
        <f>IFERROR(IF(VLOOKUP($A228,'Annex 2 EHV charges'!$A:$P,11,FALSE)=0,"",VLOOKUP($A228,'Annex 2 EHV charges'!$A:$P,11,FALSE)),"")</f>
        <v/>
      </c>
    </row>
    <row r="229" spans="1:8">
      <c r="A229" s="91" t="str">
        <f t="array" ref="A229">IFERROR(INDEX('Annex 2 EHV charges'!#REF!, MATCH(0, IF(ISBLANK('Annex 2 EHV charges'!#REF!),1, COUNTIF(A$4:$A228, 'Annex 2 EHV charges'!#REF!)), 0)),"")</f>
        <v/>
      </c>
      <c r="B229" s="91" t="str">
        <f>IF($A229="","",VLOOKUP($A229,'Annex 2 EHV charges'!$A:$P,2,0))</f>
        <v/>
      </c>
      <c r="C229" s="92" t="str">
        <f>IF($A229="","",VLOOKUP($A229,'Annex 2 EHV charges'!$A:$P,3,0))</f>
        <v/>
      </c>
      <c r="D229" s="91" t="str">
        <f>IF($A229="","",VLOOKUP($A229,'Annex 2 EHV charges'!$A:$P,7,0))</f>
        <v/>
      </c>
      <c r="E229" s="96" t="str">
        <f>IFERROR(IF(VLOOKUP($A229,'Annex 2 EHV charges'!$A:$P,8,FALSE)=0,"",VLOOKUP($A229,'Annex 2 EHV charges'!$A:$P,8,FALSE)),"")</f>
        <v/>
      </c>
      <c r="F229" s="97" t="str">
        <f>IFERROR(IF(VLOOKUP($A229,'Annex 2 EHV charges'!$A:$P,9,FALSE)=0,"",VLOOKUP($A229,'Annex 2 EHV charges'!$A:$P,9,FALSE)),"")</f>
        <v/>
      </c>
      <c r="G229" s="98" t="str">
        <f>IFERROR(IF(VLOOKUP($A229,'Annex 2 EHV charges'!$A:$P,10,FALSE)=0,"",VLOOKUP($A229,'Annex 2 EHV charges'!$A:$P,10,FALSE)),"")</f>
        <v/>
      </c>
      <c r="H229" s="98" t="str">
        <f>IFERROR(IF(VLOOKUP($A229,'Annex 2 EHV charges'!$A:$P,11,FALSE)=0,"",VLOOKUP($A229,'Annex 2 EHV charges'!$A:$P,11,FALSE)),"")</f>
        <v/>
      </c>
    </row>
    <row r="230" spans="1:8">
      <c r="A230" s="91" t="str">
        <f t="array" ref="A230">IFERROR(INDEX('Annex 2 EHV charges'!#REF!, MATCH(0, IF(ISBLANK('Annex 2 EHV charges'!#REF!),1, COUNTIF(A$4:$A229, 'Annex 2 EHV charges'!#REF!)), 0)),"")</f>
        <v/>
      </c>
      <c r="B230" s="91" t="str">
        <f>IF($A230="","",VLOOKUP($A230,'Annex 2 EHV charges'!$A:$P,2,0))</f>
        <v/>
      </c>
      <c r="C230" s="92" t="str">
        <f>IF($A230="","",VLOOKUP($A230,'Annex 2 EHV charges'!$A:$P,3,0))</f>
        <v/>
      </c>
      <c r="D230" s="91" t="str">
        <f>IF($A230="","",VLOOKUP($A230,'Annex 2 EHV charges'!$A:$P,7,0))</f>
        <v/>
      </c>
      <c r="E230" s="96" t="str">
        <f>IFERROR(IF(VLOOKUP($A230,'Annex 2 EHV charges'!$A:$P,8,FALSE)=0,"",VLOOKUP($A230,'Annex 2 EHV charges'!$A:$P,8,FALSE)),"")</f>
        <v/>
      </c>
      <c r="F230" s="97" t="str">
        <f>IFERROR(IF(VLOOKUP($A230,'Annex 2 EHV charges'!$A:$P,9,FALSE)=0,"",VLOOKUP($A230,'Annex 2 EHV charges'!$A:$P,9,FALSE)),"")</f>
        <v/>
      </c>
      <c r="G230" s="98" t="str">
        <f>IFERROR(IF(VLOOKUP($A230,'Annex 2 EHV charges'!$A:$P,10,FALSE)=0,"",VLOOKUP($A230,'Annex 2 EHV charges'!$A:$P,10,FALSE)),"")</f>
        <v/>
      </c>
      <c r="H230" s="98" t="str">
        <f>IFERROR(IF(VLOOKUP($A230,'Annex 2 EHV charges'!$A:$P,11,FALSE)=0,"",VLOOKUP($A230,'Annex 2 EHV charges'!$A:$P,11,FALSE)),"")</f>
        <v/>
      </c>
    </row>
    <row r="231" spans="1:8">
      <c r="A231" s="91" t="str">
        <f t="array" ref="A231">IFERROR(INDEX('Annex 2 EHV charges'!#REF!, MATCH(0, IF(ISBLANK('Annex 2 EHV charges'!#REF!),1, COUNTIF(A$4:$A230, 'Annex 2 EHV charges'!#REF!)), 0)),"")</f>
        <v/>
      </c>
      <c r="B231" s="91" t="str">
        <f>IF($A231="","",VLOOKUP($A231,'Annex 2 EHV charges'!$A:$P,2,0))</f>
        <v/>
      </c>
      <c r="C231" s="92" t="str">
        <f>IF($A231="","",VLOOKUP($A231,'Annex 2 EHV charges'!$A:$P,3,0))</f>
        <v/>
      </c>
      <c r="D231" s="91" t="str">
        <f>IF($A231="","",VLOOKUP($A231,'Annex 2 EHV charges'!$A:$P,7,0))</f>
        <v/>
      </c>
      <c r="E231" s="96" t="str">
        <f>IFERROR(IF(VLOOKUP($A231,'Annex 2 EHV charges'!$A:$P,8,FALSE)=0,"",VLOOKUP($A231,'Annex 2 EHV charges'!$A:$P,8,FALSE)),"")</f>
        <v/>
      </c>
      <c r="F231" s="97" t="str">
        <f>IFERROR(IF(VLOOKUP($A231,'Annex 2 EHV charges'!$A:$P,9,FALSE)=0,"",VLOOKUP($A231,'Annex 2 EHV charges'!$A:$P,9,FALSE)),"")</f>
        <v/>
      </c>
      <c r="G231" s="98" t="str">
        <f>IFERROR(IF(VLOOKUP($A231,'Annex 2 EHV charges'!$A:$P,10,FALSE)=0,"",VLOOKUP($A231,'Annex 2 EHV charges'!$A:$P,10,FALSE)),"")</f>
        <v/>
      </c>
      <c r="H231" s="98" t="str">
        <f>IFERROR(IF(VLOOKUP($A231,'Annex 2 EHV charges'!$A:$P,11,FALSE)=0,"",VLOOKUP($A231,'Annex 2 EHV charges'!$A:$P,11,FALSE)),"")</f>
        <v/>
      </c>
    </row>
    <row r="232" spans="1:8">
      <c r="A232" s="91" t="str">
        <f t="array" ref="A232">IFERROR(INDEX('Annex 2 EHV charges'!#REF!, MATCH(0, IF(ISBLANK('Annex 2 EHV charges'!#REF!),1, COUNTIF(A$4:$A231, 'Annex 2 EHV charges'!#REF!)), 0)),"")</f>
        <v/>
      </c>
      <c r="B232" s="91" t="str">
        <f>IF($A232="","",VLOOKUP($A232,'Annex 2 EHV charges'!$A:$P,2,0))</f>
        <v/>
      </c>
      <c r="C232" s="92" t="str">
        <f>IF($A232="","",VLOOKUP($A232,'Annex 2 EHV charges'!$A:$P,3,0))</f>
        <v/>
      </c>
      <c r="D232" s="91" t="str">
        <f>IF($A232="","",VLOOKUP($A232,'Annex 2 EHV charges'!$A:$P,7,0))</f>
        <v/>
      </c>
      <c r="E232" s="96" t="str">
        <f>IFERROR(IF(VLOOKUP($A232,'Annex 2 EHV charges'!$A:$P,8,FALSE)=0,"",VLOOKUP($A232,'Annex 2 EHV charges'!$A:$P,8,FALSE)),"")</f>
        <v/>
      </c>
      <c r="F232" s="97" t="str">
        <f>IFERROR(IF(VLOOKUP($A232,'Annex 2 EHV charges'!$A:$P,9,FALSE)=0,"",VLOOKUP($A232,'Annex 2 EHV charges'!$A:$P,9,FALSE)),"")</f>
        <v/>
      </c>
      <c r="G232" s="98" t="str">
        <f>IFERROR(IF(VLOOKUP($A232,'Annex 2 EHV charges'!$A:$P,10,FALSE)=0,"",VLOOKUP($A232,'Annex 2 EHV charges'!$A:$P,10,FALSE)),"")</f>
        <v/>
      </c>
      <c r="H232" s="98" t="str">
        <f>IFERROR(IF(VLOOKUP($A232,'Annex 2 EHV charges'!$A:$P,11,FALSE)=0,"",VLOOKUP($A232,'Annex 2 EHV charges'!$A:$P,11,FALSE)),"")</f>
        <v/>
      </c>
    </row>
    <row r="233" spans="1:8">
      <c r="A233" s="91" t="str">
        <f t="array" ref="A233">IFERROR(INDEX('Annex 2 EHV charges'!#REF!, MATCH(0, IF(ISBLANK('Annex 2 EHV charges'!#REF!),1, COUNTIF(A$4:$A232, 'Annex 2 EHV charges'!#REF!)), 0)),"")</f>
        <v/>
      </c>
      <c r="B233" s="91" t="str">
        <f>IF($A233="","",VLOOKUP($A233,'Annex 2 EHV charges'!$A:$P,2,0))</f>
        <v/>
      </c>
      <c r="C233" s="92" t="str">
        <f>IF($A233="","",VLOOKUP($A233,'Annex 2 EHV charges'!$A:$P,3,0))</f>
        <v/>
      </c>
      <c r="D233" s="91" t="str">
        <f>IF($A233="","",VLOOKUP($A233,'Annex 2 EHV charges'!$A:$P,7,0))</f>
        <v/>
      </c>
      <c r="E233" s="96" t="str">
        <f>IFERROR(IF(VLOOKUP($A233,'Annex 2 EHV charges'!$A:$P,8,FALSE)=0,"",VLOOKUP($A233,'Annex 2 EHV charges'!$A:$P,8,FALSE)),"")</f>
        <v/>
      </c>
      <c r="F233" s="97" t="str">
        <f>IFERROR(IF(VLOOKUP($A233,'Annex 2 EHV charges'!$A:$P,9,FALSE)=0,"",VLOOKUP($A233,'Annex 2 EHV charges'!$A:$P,9,FALSE)),"")</f>
        <v/>
      </c>
      <c r="G233" s="98" t="str">
        <f>IFERROR(IF(VLOOKUP($A233,'Annex 2 EHV charges'!$A:$P,10,FALSE)=0,"",VLOOKUP($A233,'Annex 2 EHV charges'!$A:$P,10,FALSE)),"")</f>
        <v/>
      </c>
      <c r="H233" s="98" t="str">
        <f>IFERROR(IF(VLOOKUP($A233,'Annex 2 EHV charges'!$A:$P,11,FALSE)=0,"",VLOOKUP($A233,'Annex 2 EHV charges'!$A:$P,11,FALSE)),"")</f>
        <v/>
      </c>
    </row>
    <row r="234" spans="1:8">
      <c r="A234" s="91" t="str">
        <f t="array" ref="A234">IFERROR(INDEX('Annex 2 EHV charges'!#REF!, MATCH(0, IF(ISBLANK('Annex 2 EHV charges'!#REF!),1, COUNTIF(A$4:$A233, 'Annex 2 EHV charges'!#REF!)), 0)),"")</f>
        <v/>
      </c>
      <c r="B234" s="91" t="str">
        <f>IF($A234="","",VLOOKUP($A234,'Annex 2 EHV charges'!$A:$P,2,0))</f>
        <v/>
      </c>
      <c r="C234" s="92" t="str">
        <f>IF($A234="","",VLOOKUP($A234,'Annex 2 EHV charges'!$A:$P,3,0))</f>
        <v/>
      </c>
      <c r="D234" s="91" t="str">
        <f>IF($A234="","",VLOOKUP($A234,'Annex 2 EHV charges'!$A:$P,7,0))</f>
        <v/>
      </c>
      <c r="E234" s="96" t="str">
        <f>IFERROR(IF(VLOOKUP($A234,'Annex 2 EHV charges'!$A:$P,8,FALSE)=0,"",VLOOKUP($A234,'Annex 2 EHV charges'!$A:$P,8,FALSE)),"")</f>
        <v/>
      </c>
      <c r="F234" s="97" t="str">
        <f>IFERROR(IF(VLOOKUP($A234,'Annex 2 EHV charges'!$A:$P,9,FALSE)=0,"",VLOOKUP($A234,'Annex 2 EHV charges'!$A:$P,9,FALSE)),"")</f>
        <v/>
      </c>
      <c r="G234" s="98" t="str">
        <f>IFERROR(IF(VLOOKUP($A234,'Annex 2 EHV charges'!$A:$P,10,FALSE)=0,"",VLOOKUP($A234,'Annex 2 EHV charges'!$A:$P,10,FALSE)),"")</f>
        <v/>
      </c>
      <c r="H234" s="98" t="str">
        <f>IFERROR(IF(VLOOKUP($A234,'Annex 2 EHV charges'!$A:$P,11,FALSE)=0,"",VLOOKUP($A234,'Annex 2 EHV charges'!$A:$P,11,FALSE)),"")</f>
        <v/>
      </c>
    </row>
    <row r="235" spans="1:8">
      <c r="A235" s="91" t="str">
        <f t="array" ref="A235">IFERROR(INDEX('Annex 2 EHV charges'!#REF!, MATCH(0, IF(ISBLANK('Annex 2 EHV charges'!#REF!),1, COUNTIF(A$4:$A234, 'Annex 2 EHV charges'!#REF!)), 0)),"")</f>
        <v/>
      </c>
      <c r="B235" s="91" t="str">
        <f>IF($A235="","",VLOOKUP($A235,'Annex 2 EHV charges'!$A:$P,2,0))</f>
        <v/>
      </c>
      <c r="C235" s="92" t="str">
        <f>IF($A235="","",VLOOKUP($A235,'Annex 2 EHV charges'!$A:$P,3,0))</f>
        <v/>
      </c>
      <c r="D235" s="91" t="str">
        <f>IF($A235="","",VLOOKUP($A235,'Annex 2 EHV charges'!$A:$P,7,0))</f>
        <v/>
      </c>
      <c r="E235" s="96" t="str">
        <f>IFERROR(IF(VLOOKUP($A235,'Annex 2 EHV charges'!$A:$P,8,FALSE)=0,"",VLOOKUP($A235,'Annex 2 EHV charges'!$A:$P,8,FALSE)),"")</f>
        <v/>
      </c>
      <c r="F235" s="97" t="str">
        <f>IFERROR(IF(VLOOKUP($A235,'Annex 2 EHV charges'!$A:$P,9,FALSE)=0,"",VLOOKUP($A235,'Annex 2 EHV charges'!$A:$P,9,FALSE)),"")</f>
        <v/>
      </c>
      <c r="G235" s="98" t="str">
        <f>IFERROR(IF(VLOOKUP($A235,'Annex 2 EHV charges'!$A:$P,10,FALSE)=0,"",VLOOKUP($A235,'Annex 2 EHV charges'!$A:$P,10,FALSE)),"")</f>
        <v/>
      </c>
      <c r="H235" s="98" t="str">
        <f>IFERROR(IF(VLOOKUP($A235,'Annex 2 EHV charges'!$A:$P,11,FALSE)=0,"",VLOOKUP($A235,'Annex 2 EHV charges'!$A:$P,11,FALSE)),"")</f>
        <v/>
      </c>
    </row>
    <row r="236" spans="1:8">
      <c r="A236" s="91" t="str">
        <f t="array" ref="A236">IFERROR(INDEX('Annex 2 EHV charges'!#REF!, MATCH(0, IF(ISBLANK('Annex 2 EHV charges'!#REF!),1, COUNTIF(A$4:$A235, 'Annex 2 EHV charges'!#REF!)), 0)),"")</f>
        <v/>
      </c>
      <c r="B236" s="91" t="str">
        <f>IF($A236="","",VLOOKUP($A236,'Annex 2 EHV charges'!$A:$P,2,0))</f>
        <v/>
      </c>
      <c r="C236" s="92" t="str">
        <f>IF($A236="","",VLOOKUP($A236,'Annex 2 EHV charges'!$A:$P,3,0))</f>
        <v/>
      </c>
      <c r="D236" s="91" t="str">
        <f>IF($A236="","",VLOOKUP($A236,'Annex 2 EHV charges'!$A:$P,7,0))</f>
        <v/>
      </c>
      <c r="E236" s="96" t="str">
        <f>IFERROR(IF(VLOOKUP($A236,'Annex 2 EHV charges'!$A:$P,8,FALSE)=0,"",VLOOKUP($A236,'Annex 2 EHV charges'!$A:$P,8,FALSE)),"")</f>
        <v/>
      </c>
      <c r="F236" s="97" t="str">
        <f>IFERROR(IF(VLOOKUP($A236,'Annex 2 EHV charges'!$A:$P,9,FALSE)=0,"",VLOOKUP($A236,'Annex 2 EHV charges'!$A:$P,9,FALSE)),"")</f>
        <v/>
      </c>
      <c r="G236" s="98" t="str">
        <f>IFERROR(IF(VLOOKUP($A236,'Annex 2 EHV charges'!$A:$P,10,FALSE)=0,"",VLOOKUP($A236,'Annex 2 EHV charges'!$A:$P,10,FALSE)),"")</f>
        <v/>
      </c>
      <c r="H236" s="98" t="str">
        <f>IFERROR(IF(VLOOKUP($A236,'Annex 2 EHV charges'!$A:$P,11,FALSE)=0,"",VLOOKUP($A236,'Annex 2 EHV charges'!$A:$P,11,FALSE)),"")</f>
        <v/>
      </c>
    </row>
    <row r="237" spans="1:8">
      <c r="A237" s="91" t="str">
        <f t="array" ref="A237">IFERROR(INDEX('Annex 2 EHV charges'!#REF!, MATCH(0, IF(ISBLANK('Annex 2 EHV charges'!#REF!),1, COUNTIF(A$4:$A236, 'Annex 2 EHV charges'!#REF!)), 0)),"")</f>
        <v/>
      </c>
      <c r="B237" s="91" t="str">
        <f>IF($A237="","",VLOOKUP($A237,'Annex 2 EHV charges'!$A:$P,2,0))</f>
        <v/>
      </c>
      <c r="C237" s="92" t="str">
        <f>IF($A237="","",VLOOKUP($A237,'Annex 2 EHV charges'!$A:$P,3,0))</f>
        <v/>
      </c>
      <c r="D237" s="91" t="str">
        <f>IF($A237="","",VLOOKUP($A237,'Annex 2 EHV charges'!$A:$P,7,0))</f>
        <v/>
      </c>
      <c r="E237" s="96" t="str">
        <f>IFERROR(IF(VLOOKUP($A237,'Annex 2 EHV charges'!$A:$P,8,FALSE)=0,"",VLOOKUP($A237,'Annex 2 EHV charges'!$A:$P,8,FALSE)),"")</f>
        <v/>
      </c>
      <c r="F237" s="97" t="str">
        <f>IFERROR(IF(VLOOKUP($A237,'Annex 2 EHV charges'!$A:$P,9,FALSE)=0,"",VLOOKUP($A237,'Annex 2 EHV charges'!$A:$P,9,FALSE)),"")</f>
        <v/>
      </c>
      <c r="G237" s="98" t="str">
        <f>IFERROR(IF(VLOOKUP($A237,'Annex 2 EHV charges'!$A:$P,10,FALSE)=0,"",VLOOKUP($A237,'Annex 2 EHV charges'!$A:$P,10,FALSE)),"")</f>
        <v/>
      </c>
      <c r="H237" s="98" t="str">
        <f>IFERROR(IF(VLOOKUP($A237,'Annex 2 EHV charges'!$A:$P,11,FALSE)=0,"",VLOOKUP($A237,'Annex 2 EHV charges'!$A:$P,11,FALSE)),"")</f>
        <v/>
      </c>
    </row>
    <row r="238" spans="1:8">
      <c r="A238" s="91" t="str">
        <f t="array" ref="A238">IFERROR(INDEX('Annex 2 EHV charges'!#REF!, MATCH(0, IF(ISBLANK('Annex 2 EHV charges'!#REF!),1, COUNTIF(A$4:$A237, 'Annex 2 EHV charges'!#REF!)), 0)),"")</f>
        <v/>
      </c>
      <c r="B238" s="91" t="str">
        <f>IF($A238="","",VLOOKUP($A238,'Annex 2 EHV charges'!$A:$P,2,0))</f>
        <v/>
      </c>
      <c r="C238" s="92" t="str">
        <f>IF($A238="","",VLOOKUP($A238,'Annex 2 EHV charges'!$A:$P,3,0))</f>
        <v/>
      </c>
      <c r="D238" s="91" t="str">
        <f>IF($A238="","",VLOOKUP($A238,'Annex 2 EHV charges'!$A:$P,7,0))</f>
        <v/>
      </c>
      <c r="E238" s="96" t="str">
        <f>IFERROR(IF(VLOOKUP($A238,'Annex 2 EHV charges'!$A:$P,8,FALSE)=0,"",VLOOKUP($A238,'Annex 2 EHV charges'!$A:$P,8,FALSE)),"")</f>
        <v/>
      </c>
      <c r="F238" s="97" t="str">
        <f>IFERROR(IF(VLOOKUP($A238,'Annex 2 EHV charges'!$A:$P,9,FALSE)=0,"",VLOOKUP($A238,'Annex 2 EHV charges'!$A:$P,9,FALSE)),"")</f>
        <v/>
      </c>
      <c r="G238" s="98" t="str">
        <f>IFERROR(IF(VLOOKUP($A238,'Annex 2 EHV charges'!$A:$P,10,FALSE)=0,"",VLOOKUP($A238,'Annex 2 EHV charges'!$A:$P,10,FALSE)),"")</f>
        <v/>
      </c>
      <c r="H238" s="98" t="str">
        <f>IFERROR(IF(VLOOKUP($A238,'Annex 2 EHV charges'!$A:$P,11,FALSE)=0,"",VLOOKUP($A238,'Annex 2 EHV charges'!$A:$P,11,FALSE)),"")</f>
        <v/>
      </c>
    </row>
    <row r="239" spans="1:8">
      <c r="A239" s="91" t="str">
        <f t="array" ref="A239">IFERROR(INDEX('Annex 2 EHV charges'!#REF!, MATCH(0, IF(ISBLANK('Annex 2 EHV charges'!#REF!),1, COUNTIF(A$4:$A238, 'Annex 2 EHV charges'!#REF!)), 0)),"")</f>
        <v/>
      </c>
      <c r="B239" s="91" t="str">
        <f>IF($A239="","",VLOOKUP($A239,'Annex 2 EHV charges'!$A:$P,2,0))</f>
        <v/>
      </c>
      <c r="C239" s="92" t="str">
        <f>IF($A239="","",VLOOKUP($A239,'Annex 2 EHV charges'!$A:$P,3,0))</f>
        <v/>
      </c>
      <c r="D239" s="91" t="str">
        <f>IF($A239="","",VLOOKUP($A239,'Annex 2 EHV charges'!$A:$P,7,0))</f>
        <v/>
      </c>
      <c r="E239" s="96" t="str">
        <f>IFERROR(IF(VLOOKUP($A239,'Annex 2 EHV charges'!$A:$P,8,FALSE)=0,"",VLOOKUP($A239,'Annex 2 EHV charges'!$A:$P,8,FALSE)),"")</f>
        <v/>
      </c>
      <c r="F239" s="97" t="str">
        <f>IFERROR(IF(VLOOKUP($A239,'Annex 2 EHV charges'!$A:$P,9,FALSE)=0,"",VLOOKUP($A239,'Annex 2 EHV charges'!$A:$P,9,FALSE)),"")</f>
        <v/>
      </c>
      <c r="G239" s="98" t="str">
        <f>IFERROR(IF(VLOOKUP($A239,'Annex 2 EHV charges'!$A:$P,10,FALSE)=0,"",VLOOKUP($A239,'Annex 2 EHV charges'!$A:$P,10,FALSE)),"")</f>
        <v/>
      </c>
      <c r="H239" s="98" t="str">
        <f>IFERROR(IF(VLOOKUP($A239,'Annex 2 EHV charges'!$A:$P,11,FALSE)=0,"",VLOOKUP($A239,'Annex 2 EHV charges'!$A:$P,11,FALSE)),"")</f>
        <v/>
      </c>
    </row>
    <row r="240" spans="1:8">
      <c r="A240" s="91" t="str">
        <f t="array" ref="A240">IFERROR(INDEX('Annex 2 EHV charges'!#REF!, MATCH(0, IF(ISBLANK('Annex 2 EHV charges'!#REF!),1, COUNTIF(A$4:$A239, 'Annex 2 EHV charges'!#REF!)), 0)),"")</f>
        <v/>
      </c>
      <c r="B240" s="91" t="str">
        <f>IF($A240="","",VLOOKUP($A240,'Annex 2 EHV charges'!$A:$P,2,0))</f>
        <v/>
      </c>
      <c r="C240" s="92" t="str">
        <f>IF($A240="","",VLOOKUP($A240,'Annex 2 EHV charges'!$A:$P,3,0))</f>
        <v/>
      </c>
      <c r="D240" s="91" t="str">
        <f>IF($A240="","",VLOOKUP($A240,'Annex 2 EHV charges'!$A:$P,7,0))</f>
        <v/>
      </c>
      <c r="E240" s="96" t="str">
        <f>IFERROR(IF(VLOOKUP($A240,'Annex 2 EHV charges'!$A:$P,8,FALSE)=0,"",VLOOKUP($A240,'Annex 2 EHV charges'!$A:$P,8,FALSE)),"")</f>
        <v/>
      </c>
      <c r="F240" s="97" t="str">
        <f>IFERROR(IF(VLOOKUP($A240,'Annex 2 EHV charges'!$A:$P,9,FALSE)=0,"",VLOOKUP($A240,'Annex 2 EHV charges'!$A:$P,9,FALSE)),"")</f>
        <v/>
      </c>
      <c r="G240" s="98" t="str">
        <f>IFERROR(IF(VLOOKUP($A240,'Annex 2 EHV charges'!$A:$P,10,FALSE)=0,"",VLOOKUP($A240,'Annex 2 EHV charges'!$A:$P,10,FALSE)),"")</f>
        <v/>
      </c>
      <c r="H240" s="98" t="str">
        <f>IFERROR(IF(VLOOKUP($A240,'Annex 2 EHV charges'!$A:$P,11,FALSE)=0,"",VLOOKUP($A240,'Annex 2 EHV charges'!$A:$P,11,FALSE)),"")</f>
        <v/>
      </c>
    </row>
    <row r="241" spans="1:8">
      <c r="A241" s="91" t="str">
        <f t="array" ref="A241">IFERROR(INDEX('Annex 2 EHV charges'!#REF!, MATCH(0, IF(ISBLANK('Annex 2 EHV charges'!#REF!),1, COUNTIF(A$4:$A240, 'Annex 2 EHV charges'!#REF!)), 0)),"")</f>
        <v/>
      </c>
      <c r="B241" s="91" t="str">
        <f>IF($A241="","",VLOOKUP($A241,'Annex 2 EHV charges'!$A:$P,2,0))</f>
        <v/>
      </c>
      <c r="C241" s="92" t="str">
        <f>IF($A241="","",VLOOKUP($A241,'Annex 2 EHV charges'!$A:$P,3,0))</f>
        <v/>
      </c>
      <c r="D241" s="91" t="str">
        <f>IF($A241="","",VLOOKUP($A241,'Annex 2 EHV charges'!$A:$P,7,0))</f>
        <v/>
      </c>
      <c r="E241" s="96" t="str">
        <f>IFERROR(IF(VLOOKUP($A241,'Annex 2 EHV charges'!$A:$P,8,FALSE)=0,"",VLOOKUP($A241,'Annex 2 EHV charges'!$A:$P,8,FALSE)),"")</f>
        <v/>
      </c>
      <c r="F241" s="97" t="str">
        <f>IFERROR(IF(VLOOKUP($A241,'Annex 2 EHV charges'!$A:$P,9,FALSE)=0,"",VLOOKUP($A241,'Annex 2 EHV charges'!$A:$P,9,FALSE)),"")</f>
        <v/>
      </c>
      <c r="G241" s="98" t="str">
        <f>IFERROR(IF(VLOOKUP($A241,'Annex 2 EHV charges'!$A:$P,10,FALSE)=0,"",VLOOKUP($A241,'Annex 2 EHV charges'!$A:$P,10,FALSE)),"")</f>
        <v/>
      </c>
      <c r="H241" s="98" t="str">
        <f>IFERROR(IF(VLOOKUP($A241,'Annex 2 EHV charges'!$A:$P,11,FALSE)=0,"",VLOOKUP($A241,'Annex 2 EHV charges'!$A:$P,11,FALSE)),"")</f>
        <v/>
      </c>
    </row>
    <row r="242" spans="1:8">
      <c r="A242" s="91" t="str">
        <f t="array" ref="A242">IFERROR(INDEX('Annex 2 EHV charges'!#REF!, MATCH(0, IF(ISBLANK('Annex 2 EHV charges'!#REF!),1, COUNTIF(A$4:$A241, 'Annex 2 EHV charges'!#REF!)), 0)),"")</f>
        <v/>
      </c>
      <c r="B242" s="91" t="str">
        <f>IF($A242="","",VLOOKUP($A242,'Annex 2 EHV charges'!$A:$P,2,0))</f>
        <v/>
      </c>
      <c r="C242" s="92" t="str">
        <f>IF($A242="","",VLOOKUP($A242,'Annex 2 EHV charges'!$A:$P,3,0))</f>
        <v/>
      </c>
      <c r="D242" s="91" t="str">
        <f>IF($A242="","",VLOOKUP($A242,'Annex 2 EHV charges'!$A:$P,7,0))</f>
        <v/>
      </c>
      <c r="E242" s="96" t="str">
        <f>IFERROR(IF(VLOOKUP($A242,'Annex 2 EHV charges'!$A:$P,8,FALSE)=0,"",VLOOKUP($A242,'Annex 2 EHV charges'!$A:$P,8,FALSE)),"")</f>
        <v/>
      </c>
      <c r="F242" s="97" t="str">
        <f>IFERROR(IF(VLOOKUP($A242,'Annex 2 EHV charges'!$A:$P,9,FALSE)=0,"",VLOOKUP($A242,'Annex 2 EHV charges'!$A:$P,9,FALSE)),"")</f>
        <v/>
      </c>
      <c r="G242" s="98" t="str">
        <f>IFERROR(IF(VLOOKUP($A242,'Annex 2 EHV charges'!$A:$P,10,FALSE)=0,"",VLOOKUP($A242,'Annex 2 EHV charges'!$A:$P,10,FALSE)),"")</f>
        <v/>
      </c>
      <c r="H242" s="98" t="str">
        <f>IFERROR(IF(VLOOKUP($A242,'Annex 2 EHV charges'!$A:$P,11,FALSE)=0,"",VLOOKUP($A242,'Annex 2 EHV charges'!$A:$P,11,FALSE)),"")</f>
        <v/>
      </c>
    </row>
    <row r="243" spans="1:8">
      <c r="A243" s="91" t="str">
        <f t="array" ref="A243">IFERROR(INDEX('Annex 2 EHV charges'!#REF!, MATCH(0, IF(ISBLANK('Annex 2 EHV charges'!#REF!),1, COUNTIF(A$4:$A242, 'Annex 2 EHV charges'!#REF!)), 0)),"")</f>
        <v/>
      </c>
      <c r="B243" s="91" t="str">
        <f>IF($A243="","",VLOOKUP($A243,'Annex 2 EHV charges'!$A:$P,2,0))</f>
        <v/>
      </c>
      <c r="C243" s="92" t="str">
        <f>IF($A243="","",VLOOKUP($A243,'Annex 2 EHV charges'!$A:$P,3,0))</f>
        <v/>
      </c>
      <c r="D243" s="91" t="str">
        <f>IF($A243="","",VLOOKUP($A243,'Annex 2 EHV charges'!$A:$P,7,0))</f>
        <v/>
      </c>
      <c r="E243" s="96" t="str">
        <f>IFERROR(IF(VLOOKUP($A243,'Annex 2 EHV charges'!$A:$P,8,FALSE)=0,"",VLOOKUP($A243,'Annex 2 EHV charges'!$A:$P,8,FALSE)),"")</f>
        <v/>
      </c>
      <c r="F243" s="97" t="str">
        <f>IFERROR(IF(VLOOKUP($A243,'Annex 2 EHV charges'!$A:$P,9,FALSE)=0,"",VLOOKUP($A243,'Annex 2 EHV charges'!$A:$P,9,FALSE)),"")</f>
        <v/>
      </c>
      <c r="G243" s="98" t="str">
        <f>IFERROR(IF(VLOOKUP($A243,'Annex 2 EHV charges'!$A:$P,10,FALSE)=0,"",VLOOKUP($A243,'Annex 2 EHV charges'!$A:$P,10,FALSE)),"")</f>
        <v/>
      </c>
      <c r="H243" s="98" t="str">
        <f>IFERROR(IF(VLOOKUP($A243,'Annex 2 EHV charges'!$A:$P,11,FALSE)=0,"",VLOOKUP($A243,'Annex 2 EHV charges'!$A:$P,11,FALSE)),"")</f>
        <v/>
      </c>
    </row>
    <row r="244" spans="1:8">
      <c r="A244" s="91" t="str">
        <f t="array" ref="A244">IFERROR(INDEX('Annex 2 EHV charges'!#REF!, MATCH(0, IF(ISBLANK('Annex 2 EHV charges'!#REF!),1, COUNTIF(A$4:$A243, 'Annex 2 EHV charges'!#REF!)), 0)),"")</f>
        <v/>
      </c>
      <c r="B244" s="91" t="str">
        <f>IF($A244="","",VLOOKUP($A244,'Annex 2 EHV charges'!$A:$P,2,0))</f>
        <v/>
      </c>
      <c r="C244" s="92" t="str">
        <f>IF($A244="","",VLOOKUP($A244,'Annex 2 EHV charges'!$A:$P,3,0))</f>
        <v/>
      </c>
      <c r="D244" s="91" t="str">
        <f>IF($A244="","",VLOOKUP($A244,'Annex 2 EHV charges'!$A:$P,7,0))</f>
        <v/>
      </c>
      <c r="E244" s="96" t="str">
        <f>IFERROR(IF(VLOOKUP($A244,'Annex 2 EHV charges'!$A:$P,8,FALSE)=0,"",VLOOKUP($A244,'Annex 2 EHV charges'!$A:$P,8,FALSE)),"")</f>
        <v/>
      </c>
      <c r="F244" s="97" t="str">
        <f>IFERROR(IF(VLOOKUP($A244,'Annex 2 EHV charges'!$A:$P,9,FALSE)=0,"",VLOOKUP($A244,'Annex 2 EHV charges'!$A:$P,9,FALSE)),"")</f>
        <v/>
      </c>
      <c r="G244" s="98" t="str">
        <f>IFERROR(IF(VLOOKUP($A244,'Annex 2 EHV charges'!$A:$P,10,FALSE)=0,"",VLOOKUP($A244,'Annex 2 EHV charges'!$A:$P,10,FALSE)),"")</f>
        <v/>
      </c>
      <c r="H244" s="98" t="str">
        <f>IFERROR(IF(VLOOKUP($A244,'Annex 2 EHV charges'!$A:$P,11,FALSE)=0,"",VLOOKUP($A244,'Annex 2 EHV charges'!$A:$P,11,FALSE)),"")</f>
        <v/>
      </c>
    </row>
    <row r="245" spans="1:8">
      <c r="A245" s="91" t="str">
        <f t="array" ref="A245">IFERROR(INDEX('Annex 2 EHV charges'!#REF!, MATCH(0, IF(ISBLANK('Annex 2 EHV charges'!#REF!),1, COUNTIF(A$4:$A244, 'Annex 2 EHV charges'!#REF!)), 0)),"")</f>
        <v/>
      </c>
      <c r="B245" s="91" t="str">
        <f>IF($A245="","",VLOOKUP($A245,'Annex 2 EHV charges'!$A:$P,2,0))</f>
        <v/>
      </c>
      <c r="C245" s="92" t="str">
        <f>IF($A245="","",VLOOKUP($A245,'Annex 2 EHV charges'!$A:$P,3,0))</f>
        <v/>
      </c>
      <c r="D245" s="91" t="str">
        <f>IF($A245="","",VLOOKUP($A245,'Annex 2 EHV charges'!$A:$P,7,0))</f>
        <v/>
      </c>
      <c r="E245" s="96" t="str">
        <f>IFERROR(IF(VLOOKUP($A245,'Annex 2 EHV charges'!$A:$P,8,FALSE)=0,"",VLOOKUP($A245,'Annex 2 EHV charges'!$A:$P,8,FALSE)),"")</f>
        <v/>
      </c>
      <c r="F245" s="97" t="str">
        <f>IFERROR(IF(VLOOKUP($A245,'Annex 2 EHV charges'!$A:$P,9,FALSE)=0,"",VLOOKUP($A245,'Annex 2 EHV charges'!$A:$P,9,FALSE)),"")</f>
        <v/>
      </c>
      <c r="G245" s="98" t="str">
        <f>IFERROR(IF(VLOOKUP($A245,'Annex 2 EHV charges'!$A:$P,10,FALSE)=0,"",VLOOKUP($A245,'Annex 2 EHV charges'!$A:$P,10,FALSE)),"")</f>
        <v/>
      </c>
      <c r="H245" s="98" t="str">
        <f>IFERROR(IF(VLOOKUP($A245,'Annex 2 EHV charges'!$A:$P,11,FALSE)=0,"",VLOOKUP($A245,'Annex 2 EHV charges'!$A:$P,11,FALSE)),"")</f>
        <v/>
      </c>
    </row>
    <row r="246" spans="1:8">
      <c r="A246" s="91" t="str">
        <f t="array" ref="A246">IFERROR(INDEX('Annex 2 EHV charges'!#REF!, MATCH(0, IF(ISBLANK('Annex 2 EHV charges'!#REF!),1, COUNTIF(A$4:$A245, 'Annex 2 EHV charges'!#REF!)), 0)),"")</f>
        <v/>
      </c>
      <c r="B246" s="91" t="str">
        <f>IF($A246="","",VLOOKUP($A246,'Annex 2 EHV charges'!$A:$P,2,0))</f>
        <v/>
      </c>
      <c r="C246" s="92" t="str">
        <f>IF($A246="","",VLOOKUP($A246,'Annex 2 EHV charges'!$A:$P,3,0))</f>
        <v/>
      </c>
      <c r="D246" s="91" t="str">
        <f>IF($A246="","",VLOOKUP($A246,'Annex 2 EHV charges'!$A:$P,7,0))</f>
        <v/>
      </c>
      <c r="E246" s="96" t="str">
        <f>IFERROR(IF(VLOOKUP($A246,'Annex 2 EHV charges'!$A:$P,8,FALSE)=0,"",VLOOKUP($A246,'Annex 2 EHV charges'!$A:$P,8,FALSE)),"")</f>
        <v/>
      </c>
      <c r="F246" s="97" t="str">
        <f>IFERROR(IF(VLOOKUP($A246,'Annex 2 EHV charges'!$A:$P,9,FALSE)=0,"",VLOOKUP($A246,'Annex 2 EHV charges'!$A:$P,9,FALSE)),"")</f>
        <v/>
      </c>
      <c r="G246" s="98" t="str">
        <f>IFERROR(IF(VLOOKUP($A246,'Annex 2 EHV charges'!$A:$P,10,FALSE)=0,"",VLOOKUP($A246,'Annex 2 EHV charges'!$A:$P,10,FALSE)),"")</f>
        <v/>
      </c>
      <c r="H246" s="98" t="str">
        <f>IFERROR(IF(VLOOKUP($A246,'Annex 2 EHV charges'!$A:$P,11,FALSE)=0,"",VLOOKUP($A246,'Annex 2 EHV charges'!$A:$P,11,FALSE)),"")</f>
        <v/>
      </c>
    </row>
    <row r="247" spans="1:8">
      <c r="A247" s="91" t="str">
        <f t="array" ref="A247">IFERROR(INDEX('Annex 2 EHV charges'!#REF!, MATCH(0, IF(ISBLANK('Annex 2 EHV charges'!#REF!),1, COUNTIF(A$4:$A246, 'Annex 2 EHV charges'!#REF!)), 0)),"")</f>
        <v/>
      </c>
      <c r="B247" s="91" t="str">
        <f>IF($A247="","",VLOOKUP($A247,'Annex 2 EHV charges'!$A:$P,2,0))</f>
        <v/>
      </c>
      <c r="C247" s="92" t="str">
        <f>IF($A247="","",VLOOKUP($A247,'Annex 2 EHV charges'!$A:$P,3,0))</f>
        <v/>
      </c>
      <c r="D247" s="91" t="str">
        <f>IF($A247="","",VLOOKUP($A247,'Annex 2 EHV charges'!$A:$P,7,0))</f>
        <v/>
      </c>
      <c r="E247" s="96" t="str">
        <f>IFERROR(IF(VLOOKUP($A247,'Annex 2 EHV charges'!$A:$P,8,FALSE)=0,"",VLOOKUP($A247,'Annex 2 EHV charges'!$A:$P,8,FALSE)),"")</f>
        <v/>
      </c>
      <c r="F247" s="97" t="str">
        <f>IFERROR(IF(VLOOKUP($A247,'Annex 2 EHV charges'!$A:$P,9,FALSE)=0,"",VLOOKUP($A247,'Annex 2 EHV charges'!$A:$P,9,FALSE)),"")</f>
        <v/>
      </c>
      <c r="G247" s="98" t="str">
        <f>IFERROR(IF(VLOOKUP($A247,'Annex 2 EHV charges'!$A:$P,10,FALSE)=0,"",VLOOKUP($A247,'Annex 2 EHV charges'!$A:$P,10,FALSE)),"")</f>
        <v/>
      </c>
      <c r="H247" s="98" t="str">
        <f>IFERROR(IF(VLOOKUP($A247,'Annex 2 EHV charges'!$A:$P,11,FALSE)=0,"",VLOOKUP($A247,'Annex 2 EHV charges'!$A:$P,11,FALSE)),"")</f>
        <v/>
      </c>
    </row>
    <row r="248" spans="1:8">
      <c r="A248" s="91" t="str">
        <f t="array" ref="A248">IFERROR(INDEX('Annex 2 EHV charges'!#REF!, MATCH(0, IF(ISBLANK('Annex 2 EHV charges'!#REF!),1, COUNTIF(A$4:$A247, 'Annex 2 EHV charges'!#REF!)), 0)),"")</f>
        <v/>
      </c>
      <c r="B248" s="91" t="str">
        <f>IF($A248="","",VLOOKUP($A248,'Annex 2 EHV charges'!$A:$P,2,0))</f>
        <v/>
      </c>
      <c r="C248" s="92" t="str">
        <f>IF($A248="","",VLOOKUP($A248,'Annex 2 EHV charges'!$A:$P,3,0))</f>
        <v/>
      </c>
      <c r="D248" s="91" t="str">
        <f>IF($A248="","",VLOOKUP($A248,'Annex 2 EHV charges'!$A:$P,7,0))</f>
        <v/>
      </c>
      <c r="E248" s="96" t="str">
        <f>IFERROR(IF(VLOOKUP($A248,'Annex 2 EHV charges'!$A:$P,8,FALSE)=0,"",VLOOKUP($A248,'Annex 2 EHV charges'!$A:$P,8,FALSE)),"")</f>
        <v/>
      </c>
      <c r="F248" s="97" t="str">
        <f>IFERROR(IF(VLOOKUP($A248,'Annex 2 EHV charges'!$A:$P,9,FALSE)=0,"",VLOOKUP($A248,'Annex 2 EHV charges'!$A:$P,9,FALSE)),"")</f>
        <v/>
      </c>
      <c r="G248" s="98" t="str">
        <f>IFERROR(IF(VLOOKUP($A248,'Annex 2 EHV charges'!$A:$P,10,FALSE)=0,"",VLOOKUP($A248,'Annex 2 EHV charges'!$A:$P,10,FALSE)),"")</f>
        <v/>
      </c>
      <c r="H248" s="98" t="str">
        <f>IFERROR(IF(VLOOKUP($A248,'Annex 2 EHV charges'!$A:$P,11,FALSE)=0,"",VLOOKUP($A248,'Annex 2 EHV charges'!$A:$P,11,FALSE)),"")</f>
        <v/>
      </c>
    </row>
    <row r="249" spans="1:8">
      <c r="A249" s="91" t="str">
        <f t="array" ref="A249">IFERROR(INDEX('Annex 2 EHV charges'!#REF!, MATCH(0, IF(ISBLANK('Annex 2 EHV charges'!#REF!),1, COUNTIF(A$4:$A248, 'Annex 2 EHV charges'!#REF!)), 0)),"")</f>
        <v/>
      </c>
      <c r="B249" s="91" t="str">
        <f>IF($A249="","",VLOOKUP($A249,'Annex 2 EHV charges'!$A:$P,2,0))</f>
        <v/>
      </c>
      <c r="C249" s="92" t="str">
        <f>IF($A249="","",VLOOKUP($A249,'Annex 2 EHV charges'!$A:$P,3,0))</f>
        <v/>
      </c>
      <c r="D249" s="91" t="str">
        <f>IF($A249="","",VLOOKUP($A249,'Annex 2 EHV charges'!$A:$P,7,0))</f>
        <v/>
      </c>
      <c r="E249" s="96" t="str">
        <f>IFERROR(IF(VLOOKUP($A249,'Annex 2 EHV charges'!$A:$P,8,FALSE)=0,"",VLOOKUP($A249,'Annex 2 EHV charges'!$A:$P,8,FALSE)),"")</f>
        <v/>
      </c>
      <c r="F249" s="97" t="str">
        <f>IFERROR(IF(VLOOKUP($A249,'Annex 2 EHV charges'!$A:$P,9,FALSE)=0,"",VLOOKUP($A249,'Annex 2 EHV charges'!$A:$P,9,FALSE)),"")</f>
        <v/>
      </c>
      <c r="G249" s="98" t="str">
        <f>IFERROR(IF(VLOOKUP($A249,'Annex 2 EHV charges'!$A:$P,10,FALSE)=0,"",VLOOKUP($A249,'Annex 2 EHV charges'!$A:$P,10,FALSE)),"")</f>
        <v/>
      </c>
      <c r="H249" s="98" t="str">
        <f>IFERROR(IF(VLOOKUP($A249,'Annex 2 EHV charges'!$A:$P,11,FALSE)=0,"",VLOOKUP($A249,'Annex 2 EHV charges'!$A:$P,11,FALSE)),"")</f>
        <v/>
      </c>
    </row>
    <row r="250" spans="1:8">
      <c r="A250" s="91" t="str">
        <f t="array" ref="A250">IFERROR(INDEX('Annex 2 EHV charges'!#REF!, MATCH(0, IF(ISBLANK('Annex 2 EHV charges'!#REF!),1, COUNTIF(A$4:$A249, 'Annex 2 EHV charges'!#REF!)), 0)),"")</f>
        <v/>
      </c>
      <c r="B250" s="91" t="str">
        <f>IF($A250="","",VLOOKUP($A250,'Annex 2 EHV charges'!$A:$P,2,0))</f>
        <v/>
      </c>
      <c r="C250" s="92" t="str">
        <f>IF($A250="","",VLOOKUP($A250,'Annex 2 EHV charges'!$A:$P,3,0))</f>
        <v/>
      </c>
      <c r="D250" s="91" t="str">
        <f>IF($A250="","",VLOOKUP($A250,'Annex 2 EHV charges'!$A:$P,7,0))</f>
        <v/>
      </c>
      <c r="E250" s="96" t="str">
        <f>IFERROR(IF(VLOOKUP($A250,'Annex 2 EHV charges'!$A:$P,8,FALSE)=0,"",VLOOKUP($A250,'Annex 2 EHV charges'!$A:$P,8,FALSE)),"")</f>
        <v/>
      </c>
      <c r="F250" s="97" t="str">
        <f>IFERROR(IF(VLOOKUP($A250,'Annex 2 EHV charges'!$A:$P,9,FALSE)=0,"",VLOOKUP($A250,'Annex 2 EHV charges'!$A:$P,9,FALSE)),"")</f>
        <v/>
      </c>
      <c r="G250" s="98" t="str">
        <f>IFERROR(IF(VLOOKUP($A250,'Annex 2 EHV charges'!$A:$P,10,FALSE)=0,"",VLOOKUP($A250,'Annex 2 EHV charges'!$A:$P,10,FALSE)),"")</f>
        <v/>
      </c>
      <c r="H250" s="98" t="str">
        <f>IFERROR(IF(VLOOKUP($A250,'Annex 2 EHV charges'!$A:$P,11,FALSE)=0,"",VLOOKUP($A250,'Annex 2 EHV charges'!$A:$P,11,FALSE)),"")</f>
        <v/>
      </c>
    </row>
    <row r="251" spans="1:8">
      <c r="A251" s="91" t="str">
        <f t="array" ref="A251">IFERROR(INDEX('Annex 2 EHV charges'!#REF!, MATCH(0, IF(ISBLANK('Annex 2 EHV charges'!#REF!),1, COUNTIF(A$4:$A250, 'Annex 2 EHV charges'!#REF!)), 0)),"")</f>
        <v/>
      </c>
      <c r="B251" s="91" t="str">
        <f>IF($A251="","",VLOOKUP($A251,'Annex 2 EHV charges'!$A:$P,2,0))</f>
        <v/>
      </c>
      <c r="C251" s="92" t="str">
        <f>IF($A251="","",VLOOKUP($A251,'Annex 2 EHV charges'!$A:$P,3,0))</f>
        <v/>
      </c>
      <c r="D251" s="91" t="str">
        <f>IF($A251="","",VLOOKUP($A251,'Annex 2 EHV charges'!$A:$P,7,0))</f>
        <v/>
      </c>
      <c r="E251" s="96" t="str">
        <f>IFERROR(IF(VLOOKUP($A251,'Annex 2 EHV charges'!$A:$P,8,FALSE)=0,"",VLOOKUP($A251,'Annex 2 EHV charges'!$A:$P,8,FALSE)),"")</f>
        <v/>
      </c>
      <c r="F251" s="97" t="str">
        <f>IFERROR(IF(VLOOKUP($A251,'Annex 2 EHV charges'!$A:$P,9,FALSE)=0,"",VLOOKUP($A251,'Annex 2 EHV charges'!$A:$P,9,FALSE)),"")</f>
        <v/>
      </c>
      <c r="G251" s="98" t="str">
        <f>IFERROR(IF(VLOOKUP($A251,'Annex 2 EHV charges'!$A:$P,10,FALSE)=0,"",VLOOKUP($A251,'Annex 2 EHV charges'!$A:$P,10,FALSE)),"")</f>
        <v/>
      </c>
      <c r="H251" s="98" t="str">
        <f>IFERROR(IF(VLOOKUP($A251,'Annex 2 EHV charges'!$A:$P,11,FALSE)=0,"",VLOOKUP($A251,'Annex 2 EHV charges'!$A:$P,11,FALSE)),"")</f>
        <v/>
      </c>
    </row>
    <row r="252" spans="1:8">
      <c r="A252" s="91" t="str">
        <f t="array" ref="A252">IFERROR(INDEX('Annex 2 EHV charges'!#REF!, MATCH(0, IF(ISBLANK('Annex 2 EHV charges'!#REF!),1, COUNTIF(A$4:$A251, 'Annex 2 EHV charges'!#REF!)), 0)),"")</f>
        <v/>
      </c>
      <c r="B252" s="91" t="str">
        <f>IF($A252="","",VLOOKUP($A252,'Annex 2 EHV charges'!$A:$P,2,0))</f>
        <v/>
      </c>
      <c r="C252" s="92" t="str">
        <f>IF($A252="","",VLOOKUP($A252,'Annex 2 EHV charges'!$A:$P,3,0))</f>
        <v/>
      </c>
      <c r="D252" s="91" t="str">
        <f>IF($A252="","",VLOOKUP($A252,'Annex 2 EHV charges'!$A:$P,7,0))</f>
        <v/>
      </c>
      <c r="E252" s="96" t="str">
        <f>IFERROR(IF(VLOOKUP($A252,'Annex 2 EHV charges'!$A:$P,8,FALSE)=0,"",VLOOKUP($A252,'Annex 2 EHV charges'!$A:$P,8,FALSE)),"")</f>
        <v/>
      </c>
      <c r="F252" s="97" t="str">
        <f>IFERROR(IF(VLOOKUP($A252,'Annex 2 EHV charges'!$A:$P,9,FALSE)=0,"",VLOOKUP($A252,'Annex 2 EHV charges'!$A:$P,9,FALSE)),"")</f>
        <v/>
      </c>
      <c r="G252" s="98" t="str">
        <f>IFERROR(IF(VLOOKUP($A252,'Annex 2 EHV charges'!$A:$P,10,FALSE)=0,"",VLOOKUP($A252,'Annex 2 EHV charges'!$A:$P,10,FALSE)),"")</f>
        <v/>
      </c>
      <c r="H252" s="98" t="str">
        <f>IFERROR(IF(VLOOKUP($A252,'Annex 2 EHV charges'!$A:$P,11,FALSE)=0,"",VLOOKUP($A252,'Annex 2 EHV charges'!$A:$P,11,FALSE)),"")</f>
        <v/>
      </c>
    </row>
    <row r="253" spans="1:8">
      <c r="A253" s="91" t="str">
        <f t="array" ref="A253">IFERROR(INDEX('Annex 2 EHV charges'!#REF!, MATCH(0, IF(ISBLANK('Annex 2 EHV charges'!#REF!),1, COUNTIF(A$4:$A252, 'Annex 2 EHV charges'!#REF!)), 0)),"")</f>
        <v/>
      </c>
      <c r="B253" s="91" t="str">
        <f>IF($A253="","",VLOOKUP($A253,'Annex 2 EHV charges'!$A:$P,2,0))</f>
        <v/>
      </c>
      <c r="C253" s="92" t="str">
        <f>IF($A253="","",VLOOKUP($A253,'Annex 2 EHV charges'!$A:$P,3,0))</f>
        <v/>
      </c>
      <c r="D253" s="91" t="str">
        <f>IF($A253="","",VLOOKUP($A253,'Annex 2 EHV charges'!$A:$P,7,0))</f>
        <v/>
      </c>
      <c r="E253" s="96" t="str">
        <f>IFERROR(IF(VLOOKUP($A253,'Annex 2 EHV charges'!$A:$P,8,FALSE)=0,"",VLOOKUP($A253,'Annex 2 EHV charges'!$A:$P,8,FALSE)),"")</f>
        <v/>
      </c>
      <c r="F253" s="97" t="str">
        <f>IFERROR(IF(VLOOKUP($A253,'Annex 2 EHV charges'!$A:$P,9,FALSE)=0,"",VLOOKUP($A253,'Annex 2 EHV charges'!$A:$P,9,FALSE)),"")</f>
        <v/>
      </c>
      <c r="G253" s="98" t="str">
        <f>IFERROR(IF(VLOOKUP($A253,'Annex 2 EHV charges'!$A:$P,10,FALSE)=0,"",VLOOKUP($A253,'Annex 2 EHV charges'!$A:$P,10,FALSE)),"")</f>
        <v/>
      </c>
      <c r="H253" s="98" t="str">
        <f>IFERROR(IF(VLOOKUP($A253,'Annex 2 EHV charges'!$A:$P,11,FALSE)=0,"",VLOOKUP($A253,'Annex 2 EHV charges'!$A:$P,11,FALSE)),"")</f>
        <v/>
      </c>
    </row>
    <row r="254" spans="1:8">
      <c r="A254" s="91" t="str">
        <f t="array" ref="A254">IFERROR(INDEX('Annex 2 EHV charges'!#REF!, MATCH(0, IF(ISBLANK('Annex 2 EHV charges'!#REF!),1, COUNTIF(A$4:$A253, 'Annex 2 EHV charges'!#REF!)), 0)),"")</f>
        <v/>
      </c>
      <c r="B254" s="91" t="str">
        <f>IF($A254="","",VLOOKUP($A254,'Annex 2 EHV charges'!$A:$P,2,0))</f>
        <v/>
      </c>
      <c r="C254" s="92" t="str">
        <f>IF($A254="","",VLOOKUP($A254,'Annex 2 EHV charges'!$A:$P,3,0))</f>
        <v/>
      </c>
      <c r="D254" s="91" t="str">
        <f>IF($A254="","",VLOOKUP($A254,'Annex 2 EHV charges'!$A:$P,7,0))</f>
        <v/>
      </c>
      <c r="E254" s="96" t="str">
        <f>IFERROR(IF(VLOOKUP($A254,'Annex 2 EHV charges'!$A:$P,8,FALSE)=0,"",VLOOKUP($A254,'Annex 2 EHV charges'!$A:$P,8,FALSE)),"")</f>
        <v/>
      </c>
      <c r="F254" s="97" t="str">
        <f>IFERROR(IF(VLOOKUP($A254,'Annex 2 EHV charges'!$A:$P,9,FALSE)=0,"",VLOOKUP($A254,'Annex 2 EHV charges'!$A:$P,9,FALSE)),"")</f>
        <v/>
      </c>
      <c r="G254" s="98" t="str">
        <f>IFERROR(IF(VLOOKUP($A254,'Annex 2 EHV charges'!$A:$P,10,FALSE)=0,"",VLOOKUP($A254,'Annex 2 EHV charges'!$A:$P,10,FALSE)),"")</f>
        <v/>
      </c>
      <c r="H254" s="98" t="str">
        <f>IFERROR(IF(VLOOKUP($A254,'Annex 2 EHV charges'!$A:$P,11,FALSE)=0,"",VLOOKUP($A254,'Annex 2 EHV charges'!$A:$P,11,FALSE)),"")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Header>&amp;C&amp;G</oddHeader>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Properties/end-users).&amp;C&amp;G</firstHeader>
    <firstFooter>&amp;L&amp;8Note: The list of MPANs / MSIDs provided may be incomplete; the DNO reserves the right to apply the listed charges to any other MPANs / MSIDs associated with the site.&amp;R&amp;P of &amp;N</first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pageSetUpPr fitToPage="1"/>
  </sheetPr>
  <dimension ref="A1:O254"/>
  <sheetViews>
    <sheetView zoomScale="90" zoomScaleNormal="90" zoomScaleSheetLayoutView="100" workbookViewId="0">
      <selection sqref="A1:H1"/>
    </sheetView>
  </sheetViews>
  <sheetFormatPr defaultColWidth="9.1796875" defaultRowHeight="12.5"/>
  <cols>
    <col min="1" max="1" width="14.7265625" style="52" customWidth="1"/>
    <col min="2" max="2" width="8.7265625" style="52" customWidth="1"/>
    <col min="3" max="3" width="15.7265625" style="59" bestFit="1" customWidth="1"/>
    <col min="4" max="4" width="50.7265625" style="59" customWidth="1"/>
    <col min="5" max="5" width="14.7265625" style="60" customWidth="1"/>
    <col min="6" max="7" width="14.7265625" style="61" customWidth="1"/>
    <col min="8" max="8" width="14.7265625" style="52" customWidth="1"/>
    <col min="9" max="9" width="15.54296875" style="52" customWidth="1"/>
    <col min="10" max="16384" width="9.1796875" style="52"/>
  </cols>
  <sheetData>
    <row r="1" spans="1:15" ht="66.75" customHeight="1">
      <c r="A1" s="402" t="s">
        <v>509</v>
      </c>
      <c r="B1" s="402"/>
      <c r="C1" s="402"/>
      <c r="D1" s="402"/>
      <c r="E1" s="402"/>
      <c r="F1" s="402"/>
      <c r="G1" s="402"/>
      <c r="H1" s="402"/>
    </row>
    <row r="2" spans="1:15" s="53" customFormat="1" ht="25.5" customHeight="1">
      <c r="A2" s="393" t="str">
        <f>Overview!B4&amp; " - Effective from "&amp;Overview!D4&amp;" - "&amp;Overview!E4&amp;" EDCM export charges"</f>
        <v>Southern Electric Power Distribution plc - Effective from 1 April 2024 - Final EDCM export charges</v>
      </c>
      <c r="B2" s="394"/>
      <c r="C2" s="394"/>
      <c r="D2" s="394"/>
      <c r="E2" s="394"/>
      <c r="F2" s="394"/>
      <c r="G2" s="394"/>
      <c r="H2" s="395"/>
    </row>
    <row r="3" spans="1:15" s="81" customFormat="1" ht="18">
      <c r="A3" s="84"/>
      <c r="B3" s="84"/>
      <c r="C3" s="84"/>
      <c r="D3" s="85"/>
      <c r="E3" s="86"/>
      <c r="F3" s="86"/>
      <c r="G3" s="87"/>
      <c r="H3" s="87"/>
      <c r="I3" s="169"/>
      <c r="J3" s="169"/>
      <c r="K3" s="169"/>
      <c r="L3" s="169"/>
      <c r="M3" s="169"/>
      <c r="N3" s="169"/>
      <c r="O3" s="169"/>
    </row>
    <row r="4" spans="1:15" ht="60.75" customHeight="1">
      <c r="A4" s="54" t="s">
        <v>513</v>
      </c>
      <c r="B4" s="55" t="s">
        <v>511</v>
      </c>
      <c r="C4" s="54" t="s">
        <v>486</v>
      </c>
      <c r="D4" s="56" t="s">
        <v>512</v>
      </c>
      <c r="E4" s="56" t="str">
        <f>'Annex 2 EHV charges'!K10</f>
        <v>Export
Super Red
unit charge
(p/kWh)</v>
      </c>
      <c r="F4" s="56" t="str">
        <f>'Annex 2 EHV charges'!L10</f>
        <v>Export
fixed charge
(p/day)</v>
      </c>
      <c r="G4" s="56" t="str">
        <f>'Annex 2 EHV charges'!M10</f>
        <v>Export
capacity charge
(p/kVA/day)</v>
      </c>
      <c r="H4" s="56" t="str">
        <f>'Annex 2 EHV charges'!N10</f>
        <v>Export
exceeded capacity charge
(p/kVA/day)</v>
      </c>
    </row>
    <row r="5" spans="1:15" ht="12.75" customHeight="1">
      <c r="A5" s="92" t="str">
        <f t="array" ref="A5">IFERROR(INDEX('Annex 2 EHV charges'!#REF!, MATCH(0, IF(ISBLANK('Annex 2 EHV charges'!#REF!),1, COUNTIF(A$4:$A4, 'Annex 2 EHV charges'!#REF!)), 0)),"")</f>
        <v/>
      </c>
      <c r="B5" s="91" t="str">
        <f>IF($A5="","",VLOOKUP($A5,'Annex 2 EHV charges'!$D:$P,2,0))</f>
        <v/>
      </c>
      <c r="C5" s="92" t="str">
        <f>IF($A5="","",VLOOKUP($A5,'Annex 2 EHV charges'!$D:$P,3,0))</f>
        <v/>
      </c>
      <c r="D5" s="91" t="str">
        <f>IF($A5="","",VLOOKUP($A5,'Annex 2 EHV charges'!$D:$P,4,0))</f>
        <v/>
      </c>
      <c r="E5" s="93" t="str">
        <f>IFERROR(IF(VLOOKUP($A5,'Annex 2 EHV charges'!$D:$P,9,FALSE)=0,"",VLOOKUP($A5,'Annex 2 EHV charges'!$D:$P,9,FALSE)),"")</f>
        <v/>
      </c>
      <c r="F5" s="94" t="str">
        <f>IFERROR(IF(VLOOKUP($A5,'Annex 2 EHV charges'!$D:$P,10,FALSE)=0,"",VLOOKUP($A5,'Annex 2 EHV charges'!$D:$P,10,FALSE)),"")</f>
        <v/>
      </c>
      <c r="G5" s="95" t="str">
        <f>IFERROR(IF(VLOOKUP($A5,'Annex 2 EHV charges'!$D:$P,11,FALSE)=0,"",VLOOKUP($A5,'Annex 2 EHV charges'!$D:$P,11,FALSE)),"")</f>
        <v/>
      </c>
      <c r="H5" s="95" t="str">
        <f>IFERROR(IF(VLOOKUP($A5,'Annex 2 EHV charges'!$D:$P,12,FALSE)=0,"",VLOOKUP($A5,'Annex 2 EHV charges'!$D:$P,12,FALSE)),"")</f>
        <v/>
      </c>
    </row>
    <row r="6" spans="1:15" ht="12.75" customHeight="1">
      <c r="A6" s="92" t="str">
        <f t="array" ref="A6">IFERROR(INDEX('Annex 2 EHV charges'!#REF!, MATCH(0, IF(ISBLANK('Annex 2 EHV charges'!#REF!),1, COUNTIF(A$4:$A5, 'Annex 2 EHV charges'!#REF!)), 0)),"")</f>
        <v/>
      </c>
      <c r="B6" s="91" t="str">
        <f>IF($A6="","",VLOOKUP($A6,'Annex 2 EHV charges'!$D:$P,2,0))</f>
        <v/>
      </c>
      <c r="C6" s="92" t="str">
        <f>IF($A6="","",VLOOKUP($A6,'Annex 2 EHV charges'!$D:$P,3,0))</f>
        <v/>
      </c>
      <c r="D6" s="91" t="str">
        <f>IF($A6="","",VLOOKUP($A6,'Annex 2 EHV charges'!$D:$P,4,0))</f>
        <v/>
      </c>
      <c r="E6" s="93" t="str">
        <f>IFERROR(IF(VLOOKUP($A6,'Annex 2 EHV charges'!$D:$P,9,FALSE)=0,"",VLOOKUP($A6,'Annex 2 EHV charges'!$D:$P,9,FALSE)),"")</f>
        <v/>
      </c>
      <c r="F6" s="94" t="str">
        <f>IFERROR(IF(VLOOKUP($A6,'Annex 2 EHV charges'!$D:$P,10,FALSE)=0,"",VLOOKUP($A6,'Annex 2 EHV charges'!$D:$P,10,FALSE)),"")</f>
        <v/>
      </c>
      <c r="G6" s="95" t="str">
        <f>IFERROR(IF(VLOOKUP($A6,'Annex 2 EHV charges'!$D:$P,11,FALSE)=0,"",VLOOKUP($A6,'Annex 2 EHV charges'!$D:$P,11,FALSE)),"")</f>
        <v/>
      </c>
      <c r="H6" s="95" t="str">
        <f>IFERROR(IF(VLOOKUP($A6,'Annex 2 EHV charges'!$D:$P,12,FALSE)=0,"",VLOOKUP($A6,'Annex 2 EHV charges'!$D:$P,12,FALSE)),"")</f>
        <v/>
      </c>
    </row>
    <row r="7" spans="1:15" ht="12.75" customHeight="1">
      <c r="A7" s="92" t="str">
        <f t="array" ref="A7">IFERROR(INDEX('Annex 2 EHV charges'!#REF!, MATCH(0, IF(ISBLANK('Annex 2 EHV charges'!#REF!),1, COUNTIF(A$4:$A6, 'Annex 2 EHV charges'!#REF!)), 0)),"")</f>
        <v/>
      </c>
      <c r="B7" s="91" t="str">
        <f>IF($A7="","",VLOOKUP($A7,'Annex 2 EHV charges'!$D:$P,2,0))</f>
        <v/>
      </c>
      <c r="C7" s="92" t="str">
        <f>IF($A7="","",VLOOKUP($A7,'Annex 2 EHV charges'!$D:$P,3,0))</f>
        <v/>
      </c>
      <c r="D7" s="91" t="str">
        <f>IF($A7="","",VLOOKUP($A7,'Annex 2 EHV charges'!$D:$P,4,0))</f>
        <v/>
      </c>
      <c r="E7" s="93" t="str">
        <f>IFERROR(IF(VLOOKUP($A7,'Annex 2 EHV charges'!$D:$P,9,FALSE)=0,"",VLOOKUP($A7,'Annex 2 EHV charges'!$D:$P,9,FALSE)),"")</f>
        <v/>
      </c>
      <c r="F7" s="94" t="str">
        <f>IFERROR(IF(VLOOKUP($A7,'Annex 2 EHV charges'!$D:$P,10,FALSE)=0,"",VLOOKUP($A7,'Annex 2 EHV charges'!$D:$P,10,FALSE)),"")</f>
        <v/>
      </c>
      <c r="G7" s="95" t="str">
        <f>IFERROR(IF(VLOOKUP($A7,'Annex 2 EHV charges'!$D:$P,11,FALSE)=0,"",VLOOKUP($A7,'Annex 2 EHV charges'!$D:$P,11,FALSE)),"")</f>
        <v/>
      </c>
      <c r="H7" s="95" t="str">
        <f>IFERROR(IF(VLOOKUP($A7,'Annex 2 EHV charges'!$D:$P,12,FALSE)=0,"",VLOOKUP($A7,'Annex 2 EHV charges'!$D:$P,12,FALSE)),"")</f>
        <v/>
      </c>
    </row>
    <row r="8" spans="1:15" ht="12.75" customHeight="1">
      <c r="A8" s="92" t="str">
        <f t="array" ref="A8">IFERROR(INDEX('Annex 2 EHV charges'!#REF!, MATCH(0, IF(ISBLANK('Annex 2 EHV charges'!#REF!),1, COUNTIF(A$4:$A7, 'Annex 2 EHV charges'!#REF!)), 0)),"")</f>
        <v/>
      </c>
      <c r="B8" s="91" t="str">
        <f>IF($A8="","",VLOOKUP($A8,'Annex 2 EHV charges'!$D:$P,2,0))</f>
        <v/>
      </c>
      <c r="C8" s="92" t="str">
        <f>IF($A8="","",VLOOKUP($A8,'Annex 2 EHV charges'!$D:$P,3,0))</f>
        <v/>
      </c>
      <c r="D8" s="91" t="str">
        <f>IF($A8="","",VLOOKUP($A8,'Annex 2 EHV charges'!$D:$P,4,0))</f>
        <v/>
      </c>
      <c r="E8" s="93" t="str">
        <f>IFERROR(IF(VLOOKUP($A8,'Annex 2 EHV charges'!$D:$P,9,FALSE)=0,"",VLOOKUP($A8,'Annex 2 EHV charges'!$D:$P,9,FALSE)),"")</f>
        <v/>
      </c>
      <c r="F8" s="94" t="str">
        <f>IFERROR(IF(VLOOKUP($A8,'Annex 2 EHV charges'!$D:$P,10,FALSE)=0,"",VLOOKUP($A8,'Annex 2 EHV charges'!$D:$P,10,FALSE)),"")</f>
        <v/>
      </c>
      <c r="G8" s="95" t="str">
        <f>IFERROR(IF(VLOOKUP($A8,'Annex 2 EHV charges'!$D:$P,11,FALSE)=0,"",VLOOKUP($A8,'Annex 2 EHV charges'!$D:$P,11,FALSE)),"")</f>
        <v/>
      </c>
      <c r="H8" s="95" t="str">
        <f>IFERROR(IF(VLOOKUP($A8,'Annex 2 EHV charges'!$D:$P,12,FALSE)=0,"",VLOOKUP($A8,'Annex 2 EHV charges'!$D:$P,12,FALSE)),"")</f>
        <v/>
      </c>
    </row>
    <row r="9" spans="1:15" ht="12.75" customHeight="1">
      <c r="A9" s="92" t="str">
        <f t="array" ref="A9">IFERROR(INDEX('Annex 2 EHV charges'!#REF!, MATCH(0, IF(ISBLANK('Annex 2 EHV charges'!#REF!),1, COUNTIF(A$4:$A8, 'Annex 2 EHV charges'!#REF!)), 0)),"")</f>
        <v/>
      </c>
      <c r="B9" s="91" t="str">
        <f>IF($A9="","",VLOOKUP($A9,'Annex 2 EHV charges'!$D:$P,2,0))</f>
        <v/>
      </c>
      <c r="C9" s="92" t="str">
        <f>IF($A9="","",VLOOKUP($A9,'Annex 2 EHV charges'!$D:$P,3,0))</f>
        <v/>
      </c>
      <c r="D9" s="91" t="str">
        <f>IF($A9="","",VLOOKUP($A9,'Annex 2 EHV charges'!$D:$P,4,0))</f>
        <v/>
      </c>
      <c r="E9" s="93" t="str">
        <f>IFERROR(IF(VLOOKUP($A9,'Annex 2 EHV charges'!$D:$P,9,FALSE)=0,"",VLOOKUP($A9,'Annex 2 EHV charges'!$D:$P,9,FALSE)),"")</f>
        <v/>
      </c>
      <c r="F9" s="94" t="str">
        <f>IFERROR(IF(VLOOKUP($A9,'Annex 2 EHV charges'!$D:$P,10,FALSE)=0,"",VLOOKUP($A9,'Annex 2 EHV charges'!$D:$P,10,FALSE)),"")</f>
        <v/>
      </c>
      <c r="G9" s="95" t="str">
        <f>IFERROR(IF(VLOOKUP($A9,'Annex 2 EHV charges'!$D:$P,11,FALSE)=0,"",VLOOKUP($A9,'Annex 2 EHV charges'!$D:$P,11,FALSE)),"")</f>
        <v/>
      </c>
      <c r="H9" s="95" t="str">
        <f>IFERROR(IF(VLOOKUP($A9,'Annex 2 EHV charges'!$D:$P,12,FALSE)=0,"",VLOOKUP($A9,'Annex 2 EHV charges'!$D:$P,12,FALSE)),"")</f>
        <v/>
      </c>
    </row>
    <row r="10" spans="1:15" ht="12.75" customHeight="1">
      <c r="A10" s="92" t="str">
        <f t="array" ref="A10">IFERROR(INDEX('Annex 2 EHV charges'!#REF!, MATCH(0, IF(ISBLANK('Annex 2 EHV charges'!#REF!),1, COUNTIF(A$4:$A9, 'Annex 2 EHV charges'!#REF!)), 0)),"")</f>
        <v/>
      </c>
      <c r="B10" s="91" t="str">
        <f>IF($A10="","",VLOOKUP($A10,'Annex 2 EHV charges'!$D:$P,2,0))</f>
        <v/>
      </c>
      <c r="C10" s="92" t="str">
        <f>IF($A10="","",VLOOKUP($A10,'Annex 2 EHV charges'!$D:$P,3,0))</f>
        <v/>
      </c>
      <c r="D10" s="91" t="str">
        <f>IF($A10="","",VLOOKUP($A10,'Annex 2 EHV charges'!$D:$P,4,0))</f>
        <v/>
      </c>
      <c r="E10" s="93" t="str">
        <f>IFERROR(IF(VLOOKUP($A10,'Annex 2 EHV charges'!$D:$P,9,FALSE)=0,"",VLOOKUP($A10,'Annex 2 EHV charges'!$D:$P,9,FALSE)),"")</f>
        <v/>
      </c>
      <c r="F10" s="94" t="str">
        <f>IFERROR(IF(VLOOKUP($A10,'Annex 2 EHV charges'!$D:$P,10,FALSE)=0,"",VLOOKUP($A10,'Annex 2 EHV charges'!$D:$P,10,FALSE)),"")</f>
        <v/>
      </c>
      <c r="G10" s="95" t="str">
        <f>IFERROR(IF(VLOOKUP($A10,'Annex 2 EHV charges'!$D:$P,11,FALSE)=0,"",VLOOKUP($A10,'Annex 2 EHV charges'!$D:$P,11,FALSE)),"")</f>
        <v/>
      </c>
      <c r="H10" s="95" t="str">
        <f>IFERROR(IF(VLOOKUP($A10,'Annex 2 EHV charges'!$D:$P,12,FALSE)=0,"",VLOOKUP($A10,'Annex 2 EHV charges'!$D:$P,12,FALSE)),"")</f>
        <v/>
      </c>
    </row>
    <row r="11" spans="1:15" ht="12.75" customHeight="1">
      <c r="A11" s="92" t="str">
        <f t="array" ref="A11">IFERROR(INDEX('Annex 2 EHV charges'!#REF!, MATCH(0, IF(ISBLANK('Annex 2 EHV charges'!#REF!),1, COUNTIF(A$4:$A10, 'Annex 2 EHV charges'!#REF!)), 0)),"")</f>
        <v/>
      </c>
      <c r="B11" s="91" t="str">
        <f>IF($A11="","",VLOOKUP($A11,'Annex 2 EHV charges'!$D:$P,2,0))</f>
        <v/>
      </c>
      <c r="C11" s="92" t="str">
        <f>IF($A11="","",VLOOKUP($A11,'Annex 2 EHV charges'!$D:$P,3,0))</f>
        <v/>
      </c>
      <c r="D11" s="91" t="str">
        <f>IF($A11="","",VLOOKUP($A11,'Annex 2 EHV charges'!$D:$P,4,0))</f>
        <v/>
      </c>
      <c r="E11" s="93" t="str">
        <f>IFERROR(IF(VLOOKUP($A11,'Annex 2 EHV charges'!$D:$P,9,FALSE)=0,"",VLOOKUP($A11,'Annex 2 EHV charges'!$D:$P,9,FALSE)),"")</f>
        <v/>
      </c>
      <c r="F11" s="94" t="str">
        <f>IFERROR(IF(VLOOKUP($A11,'Annex 2 EHV charges'!$D:$P,10,FALSE)=0,"",VLOOKUP($A11,'Annex 2 EHV charges'!$D:$P,10,FALSE)),"")</f>
        <v/>
      </c>
      <c r="G11" s="95" t="str">
        <f>IFERROR(IF(VLOOKUP($A11,'Annex 2 EHV charges'!$D:$P,11,FALSE)=0,"",VLOOKUP($A11,'Annex 2 EHV charges'!$D:$P,11,FALSE)),"")</f>
        <v/>
      </c>
      <c r="H11" s="95" t="str">
        <f>IFERROR(IF(VLOOKUP($A11,'Annex 2 EHV charges'!$D:$P,12,FALSE)=0,"",VLOOKUP($A11,'Annex 2 EHV charges'!$D:$P,12,FALSE)),"")</f>
        <v/>
      </c>
    </row>
    <row r="12" spans="1:15" ht="12.75" customHeight="1">
      <c r="A12" s="92" t="str">
        <f t="array" ref="A12">IFERROR(INDEX('Annex 2 EHV charges'!#REF!, MATCH(0, IF(ISBLANK('Annex 2 EHV charges'!#REF!),1, COUNTIF(A$4:$A11, 'Annex 2 EHV charges'!#REF!)), 0)),"")</f>
        <v/>
      </c>
      <c r="B12" s="91" t="str">
        <f>IF($A12="","",VLOOKUP($A12,'Annex 2 EHV charges'!$D:$P,2,0))</f>
        <v/>
      </c>
      <c r="C12" s="92" t="str">
        <f>IF($A12="","",VLOOKUP($A12,'Annex 2 EHV charges'!$D:$P,3,0))</f>
        <v/>
      </c>
      <c r="D12" s="91" t="str">
        <f>IF($A12="","",VLOOKUP($A12,'Annex 2 EHV charges'!$D:$P,4,0))</f>
        <v/>
      </c>
      <c r="E12" s="93" t="str">
        <f>IFERROR(IF(VLOOKUP($A12,'Annex 2 EHV charges'!$D:$P,9,FALSE)=0,"",VLOOKUP($A12,'Annex 2 EHV charges'!$D:$P,9,FALSE)),"")</f>
        <v/>
      </c>
      <c r="F12" s="94" t="str">
        <f>IFERROR(IF(VLOOKUP($A12,'Annex 2 EHV charges'!$D:$P,10,FALSE)=0,"",VLOOKUP($A12,'Annex 2 EHV charges'!$D:$P,10,FALSE)),"")</f>
        <v/>
      </c>
      <c r="G12" s="95" t="str">
        <f>IFERROR(IF(VLOOKUP($A12,'Annex 2 EHV charges'!$D:$P,11,FALSE)=0,"",VLOOKUP($A12,'Annex 2 EHV charges'!$D:$P,11,FALSE)),"")</f>
        <v/>
      </c>
      <c r="H12" s="95" t="str">
        <f>IFERROR(IF(VLOOKUP($A12,'Annex 2 EHV charges'!$D:$P,12,FALSE)=0,"",VLOOKUP($A12,'Annex 2 EHV charges'!$D:$P,12,FALSE)),"")</f>
        <v/>
      </c>
    </row>
    <row r="13" spans="1:15" ht="12.75" customHeight="1">
      <c r="A13" s="92" t="str">
        <f t="array" ref="A13">IFERROR(INDEX('Annex 2 EHV charges'!#REF!, MATCH(0, IF(ISBLANK('Annex 2 EHV charges'!#REF!),1, COUNTIF(A$4:$A12, 'Annex 2 EHV charges'!#REF!)), 0)),"")</f>
        <v/>
      </c>
      <c r="B13" s="91" t="str">
        <f>IF($A13="","",VLOOKUP($A13,'Annex 2 EHV charges'!$D:$P,2,0))</f>
        <v/>
      </c>
      <c r="C13" s="92" t="str">
        <f>IF($A13="","",VLOOKUP($A13,'Annex 2 EHV charges'!$D:$P,3,0))</f>
        <v/>
      </c>
      <c r="D13" s="91" t="str">
        <f>IF($A13="","",VLOOKUP($A13,'Annex 2 EHV charges'!$D:$P,4,0))</f>
        <v/>
      </c>
      <c r="E13" s="93" t="str">
        <f>IFERROR(IF(VLOOKUP($A13,'Annex 2 EHV charges'!$D:$P,9,FALSE)=0,"",VLOOKUP($A13,'Annex 2 EHV charges'!$D:$P,9,FALSE)),"")</f>
        <v/>
      </c>
      <c r="F13" s="94" t="str">
        <f>IFERROR(IF(VLOOKUP($A13,'Annex 2 EHV charges'!$D:$P,10,FALSE)=0,"",VLOOKUP($A13,'Annex 2 EHV charges'!$D:$P,10,FALSE)),"")</f>
        <v/>
      </c>
      <c r="G13" s="95" t="str">
        <f>IFERROR(IF(VLOOKUP($A13,'Annex 2 EHV charges'!$D:$P,11,FALSE)=0,"",VLOOKUP($A13,'Annex 2 EHV charges'!$D:$P,11,FALSE)),"")</f>
        <v/>
      </c>
      <c r="H13" s="95" t="str">
        <f>IFERROR(IF(VLOOKUP($A13,'Annex 2 EHV charges'!$D:$P,12,FALSE)=0,"",VLOOKUP($A13,'Annex 2 EHV charges'!$D:$P,12,FALSE)),"")</f>
        <v/>
      </c>
    </row>
    <row r="14" spans="1:15" ht="12.75" customHeight="1">
      <c r="A14" s="92" t="str">
        <f t="array" ref="A14">IFERROR(INDEX('Annex 2 EHV charges'!#REF!, MATCH(0, IF(ISBLANK('Annex 2 EHV charges'!#REF!),1, COUNTIF(A$4:$A13, 'Annex 2 EHV charges'!#REF!)), 0)),"")</f>
        <v/>
      </c>
      <c r="B14" s="91" t="str">
        <f>IF($A14="","",VLOOKUP($A14,'Annex 2 EHV charges'!$D:$P,2,0))</f>
        <v/>
      </c>
      <c r="C14" s="92" t="str">
        <f>IF($A14="","",VLOOKUP($A14,'Annex 2 EHV charges'!$D:$P,3,0))</f>
        <v/>
      </c>
      <c r="D14" s="91" t="str">
        <f>IF($A14="","",VLOOKUP($A14,'Annex 2 EHV charges'!$D:$P,4,0))</f>
        <v/>
      </c>
      <c r="E14" s="93" t="str">
        <f>IFERROR(IF(VLOOKUP($A14,'Annex 2 EHV charges'!$D:$P,9,FALSE)=0,"",VLOOKUP($A14,'Annex 2 EHV charges'!$D:$P,9,FALSE)),"")</f>
        <v/>
      </c>
      <c r="F14" s="94" t="str">
        <f>IFERROR(IF(VLOOKUP($A14,'Annex 2 EHV charges'!$D:$P,10,FALSE)=0,"",VLOOKUP($A14,'Annex 2 EHV charges'!$D:$P,10,FALSE)),"")</f>
        <v/>
      </c>
      <c r="G14" s="95" t="str">
        <f>IFERROR(IF(VLOOKUP($A14,'Annex 2 EHV charges'!$D:$P,11,FALSE)=0,"",VLOOKUP($A14,'Annex 2 EHV charges'!$D:$P,11,FALSE)),"")</f>
        <v/>
      </c>
      <c r="H14" s="95" t="str">
        <f>IFERROR(IF(VLOOKUP($A14,'Annex 2 EHV charges'!$D:$P,12,FALSE)=0,"",VLOOKUP($A14,'Annex 2 EHV charges'!$D:$P,12,FALSE)),"")</f>
        <v/>
      </c>
    </row>
    <row r="15" spans="1:15" ht="12.75" customHeight="1">
      <c r="A15" s="92" t="str">
        <f t="array" ref="A15">IFERROR(INDEX('Annex 2 EHV charges'!#REF!, MATCH(0, IF(ISBLANK('Annex 2 EHV charges'!#REF!),1, COUNTIF(A$4:$A14, 'Annex 2 EHV charges'!#REF!)), 0)),"")</f>
        <v/>
      </c>
      <c r="B15" s="91" t="str">
        <f>IF($A15="","",VLOOKUP($A15,'Annex 2 EHV charges'!$D:$P,2,0))</f>
        <v/>
      </c>
      <c r="C15" s="92" t="str">
        <f>IF($A15="","",VLOOKUP($A15,'Annex 2 EHV charges'!$D:$P,3,0))</f>
        <v/>
      </c>
      <c r="D15" s="91" t="str">
        <f>IF($A15="","",VLOOKUP($A15,'Annex 2 EHV charges'!$D:$P,4,0))</f>
        <v/>
      </c>
      <c r="E15" s="93" t="str">
        <f>IFERROR(IF(VLOOKUP($A15,'Annex 2 EHV charges'!$D:$P,9,FALSE)=0,"",VLOOKUP($A15,'Annex 2 EHV charges'!$D:$P,9,FALSE)),"")</f>
        <v/>
      </c>
      <c r="F15" s="94" t="str">
        <f>IFERROR(IF(VLOOKUP($A15,'Annex 2 EHV charges'!$D:$P,10,FALSE)=0,"",VLOOKUP($A15,'Annex 2 EHV charges'!$D:$P,10,FALSE)),"")</f>
        <v/>
      </c>
      <c r="G15" s="95" t="str">
        <f>IFERROR(IF(VLOOKUP($A15,'Annex 2 EHV charges'!$D:$P,11,FALSE)=0,"",VLOOKUP($A15,'Annex 2 EHV charges'!$D:$P,11,FALSE)),"")</f>
        <v/>
      </c>
      <c r="H15" s="95" t="str">
        <f>IFERROR(IF(VLOOKUP($A15,'Annex 2 EHV charges'!$D:$P,12,FALSE)=0,"",VLOOKUP($A15,'Annex 2 EHV charges'!$D:$P,12,FALSE)),"")</f>
        <v/>
      </c>
    </row>
    <row r="16" spans="1:15" ht="12.75" customHeight="1">
      <c r="A16" s="92" t="str">
        <f t="array" ref="A16">IFERROR(INDEX('Annex 2 EHV charges'!#REF!, MATCH(0, IF(ISBLANK('Annex 2 EHV charges'!#REF!),1, COUNTIF(A$4:$A15, 'Annex 2 EHV charges'!#REF!)), 0)),"")</f>
        <v/>
      </c>
      <c r="B16" s="91" t="str">
        <f>IF($A16="","",VLOOKUP($A16,'Annex 2 EHV charges'!$D:$P,2,0))</f>
        <v/>
      </c>
      <c r="C16" s="92" t="str">
        <f>IF($A16="","",VLOOKUP($A16,'Annex 2 EHV charges'!$D:$P,3,0))</f>
        <v/>
      </c>
      <c r="D16" s="91" t="str">
        <f>IF($A16="","",VLOOKUP($A16,'Annex 2 EHV charges'!$D:$P,4,0))</f>
        <v/>
      </c>
      <c r="E16" s="93" t="str">
        <f>IFERROR(IF(VLOOKUP($A16,'Annex 2 EHV charges'!$D:$P,9,FALSE)=0,"",VLOOKUP($A16,'Annex 2 EHV charges'!$D:$P,9,FALSE)),"")</f>
        <v/>
      </c>
      <c r="F16" s="94" t="str">
        <f>IFERROR(IF(VLOOKUP($A16,'Annex 2 EHV charges'!$D:$P,10,FALSE)=0,"",VLOOKUP($A16,'Annex 2 EHV charges'!$D:$P,10,FALSE)),"")</f>
        <v/>
      </c>
      <c r="G16" s="95" t="str">
        <f>IFERROR(IF(VLOOKUP($A16,'Annex 2 EHV charges'!$D:$P,11,FALSE)=0,"",VLOOKUP($A16,'Annex 2 EHV charges'!$D:$P,11,FALSE)),"")</f>
        <v/>
      </c>
      <c r="H16" s="95" t="str">
        <f>IFERROR(IF(VLOOKUP($A16,'Annex 2 EHV charges'!$D:$P,12,FALSE)=0,"",VLOOKUP($A16,'Annex 2 EHV charges'!$D:$P,12,FALSE)),"")</f>
        <v/>
      </c>
    </row>
    <row r="17" spans="1:8" ht="12.75" customHeight="1">
      <c r="A17" s="92" t="str">
        <f t="array" ref="A17">IFERROR(INDEX('Annex 2 EHV charges'!#REF!, MATCH(0, IF(ISBLANK('Annex 2 EHV charges'!#REF!),1, COUNTIF(A$4:$A16, 'Annex 2 EHV charges'!#REF!)), 0)),"")</f>
        <v/>
      </c>
      <c r="B17" s="91" t="str">
        <f>IF($A17="","",VLOOKUP($A17,'Annex 2 EHV charges'!$D:$P,2,0))</f>
        <v/>
      </c>
      <c r="C17" s="92" t="str">
        <f>IF($A17="","",VLOOKUP($A17,'Annex 2 EHV charges'!$D:$P,3,0))</f>
        <v/>
      </c>
      <c r="D17" s="91" t="str">
        <f>IF($A17="","",VLOOKUP($A17,'Annex 2 EHV charges'!$D:$P,4,0))</f>
        <v/>
      </c>
      <c r="E17" s="93" t="str">
        <f>IFERROR(IF(VLOOKUP($A17,'Annex 2 EHV charges'!$D:$P,9,FALSE)=0,"",VLOOKUP($A17,'Annex 2 EHV charges'!$D:$P,9,FALSE)),"")</f>
        <v/>
      </c>
      <c r="F17" s="94" t="str">
        <f>IFERROR(IF(VLOOKUP($A17,'Annex 2 EHV charges'!$D:$P,10,FALSE)=0,"",VLOOKUP($A17,'Annex 2 EHV charges'!$D:$P,10,FALSE)),"")</f>
        <v/>
      </c>
      <c r="G17" s="95" t="str">
        <f>IFERROR(IF(VLOOKUP($A17,'Annex 2 EHV charges'!$D:$P,11,FALSE)=0,"",VLOOKUP($A17,'Annex 2 EHV charges'!$D:$P,11,FALSE)),"")</f>
        <v/>
      </c>
      <c r="H17" s="95" t="str">
        <f>IFERROR(IF(VLOOKUP($A17,'Annex 2 EHV charges'!$D:$P,12,FALSE)=0,"",VLOOKUP($A17,'Annex 2 EHV charges'!$D:$P,12,FALSE)),"")</f>
        <v/>
      </c>
    </row>
    <row r="18" spans="1:8" ht="12.75" customHeight="1">
      <c r="A18" s="92" t="str">
        <f t="array" ref="A18">IFERROR(INDEX('Annex 2 EHV charges'!#REF!, MATCH(0, IF(ISBLANK('Annex 2 EHV charges'!#REF!),1, COUNTIF(A$4:$A17, 'Annex 2 EHV charges'!#REF!)), 0)),"")</f>
        <v/>
      </c>
      <c r="B18" s="91" t="str">
        <f>IF($A18="","",VLOOKUP($A18,'Annex 2 EHV charges'!$D:$P,2,0))</f>
        <v/>
      </c>
      <c r="C18" s="92" t="str">
        <f>IF($A18="","",VLOOKUP($A18,'Annex 2 EHV charges'!$D:$P,3,0))</f>
        <v/>
      </c>
      <c r="D18" s="91" t="str">
        <f>IF($A18="","",VLOOKUP($A18,'Annex 2 EHV charges'!$D:$P,4,0))</f>
        <v/>
      </c>
      <c r="E18" s="93" t="str">
        <f>IFERROR(IF(VLOOKUP($A18,'Annex 2 EHV charges'!$D:$P,9,FALSE)=0,"",VLOOKUP($A18,'Annex 2 EHV charges'!$D:$P,9,FALSE)),"")</f>
        <v/>
      </c>
      <c r="F18" s="94" t="str">
        <f>IFERROR(IF(VLOOKUP($A18,'Annex 2 EHV charges'!$D:$P,10,FALSE)=0,"",VLOOKUP($A18,'Annex 2 EHV charges'!$D:$P,10,FALSE)),"")</f>
        <v/>
      </c>
      <c r="G18" s="95" t="str">
        <f>IFERROR(IF(VLOOKUP($A18,'Annex 2 EHV charges'!$D:$P,11,FALSE)=0,"",VLOOKUP($A18,'Annex 2 EHV charges'!$D:$P,11,FALSE)),"")</f>
        <v/>
      </c>
      <c r="H18" s="95" t="str">
        <f>IFERROR(IF(VLOOKUP($A18,'Annex 2 EHV charges'!$D:$P,12,FALSE)=0,"",VLOOKUP($A18,'Annex 2 EHV charges'!$D:$P,12,FALSE)),"")</f>
        <v/>
      </c>
    </row>
    <row r="19" spans="1:8" ht="12.75" customHeight="1">
      <c r="A19" s="92" t="str">
        <f t="array" ref="A19">IFERROR(INDEX('Annex 2 EHV charges'!#REF!, MATCH(0, IF(ISBLANK('Annex 2 EHV charges'!#REF!),1, COUNTIF(A$4:$A18, 'Annex 2 EHV charges'!#REF!)), 0)),"")</f>
        <v/>
      </c>
      <c r="B19" s="91" t="str">
        <f>IF($A19="","",VLOOKUP($A19,'Annex 2 EHV charges'!$D:$P,2,0))</f>
        <v/>
      </c>
      <c r="C19" s="92" t="str">
        <f>IF($A19="","",VLOOKUP($A19,'Annex 2 EHV charges'!$D:$P,3,0))</f>
        <v/>
      </c>
      <c r="D19" s="91" t="str">
        <f>IF($A19="","",VLOOKUP($A19,'Annex 2 EHV charges'!$D:$P,4,0))</f>
        <v/>
      </c>
      <c r="E19" s="93" t="str">
        <f>IFERROR(IF(VLOOKUP($A19,'Annex 2 EHV charges'!$D:$P,9,FALSE)=0,"",VLOOKUP($A19,'Annex 2 EHV charges'!$D:$P,9,FALSE)),"")</f>
        <v/>
      </c>
      <c r="F19" s="94" t="str">
        <f>IFERROR(IF(VLOOKUP($A19,'Annex 2 EHV charges'!$D:$P,10,FALSE)=0,"",VLOOKUP($A19,'Annex 2 EHV charges'!$D:$P,10,FALSE)),"")</f>
        <v/>
      </c>
      <c r="G19" s="95" t="str">
        <f>IFERROR(IF(VLOOKUP($A19,'Annex 2 EHV charges'!$D:$P,11,FALSE)=0,"",VLOOKUP($A19,'Annex 2 EHV charges'!$D:$P,11,FALSE)),"")</f>
        <v/>
      </c>
      <c r="H19" s="95" t="str">
        <f>IFERROR(IF(VLOOKUP($A19,'Annex 2 EHV charges'!$D:$P,12,FALSE)=0,"",VLOOKUP($A19,'Annex 2 EHV charges'!$D:$P,12,FALSE)),"")</f>
        <v/>
      </c>
    </row>
    <row r="20" spans="1:8" ht="12.75" customHeight="1">
      <c r="A20" s="92" t="str">
        <f t="array" ref="A20">IFERROR(INDEX('Annex 2 EHV charges'!#REF!, MATCH(0, IF(ISBLANK('Annex 2 EHV charges'!#REF!),1, COUNTIF(A$4:$A19, 'Annex 2 EHV charges'!#REF!)), 0)),"")</f>
        <v/>
      </c>
      <c r="B20" s="91" t="str">
        <f>IF($A20="","",VLOOKUP($A20,'Annex 2 EHV charges'!$D:$P,2,0))</f>
        <v/>
      </c>
      <c r="C20" s="92" t="str">
        <f>IF($A20="","",VLOOKUP($A20,'Annex 2 EHV charges'!$D:$P,3,0))</f>
        <v/>
      </c>
      <c r="D20" s="91" t="str">
        <f>IF($A20="","",VLOOKUP($A20,'Annex 2 EHV charges'!$D:$P,4,0))</f>
        <v/>
      </c>
      <c r="E20" s="93" t="str">
        <f>IFERROR(IF(VLOOKUP($A20,'Annex 2 EHV charges'!$D:$P,9,FALSE)=0,"",VLOOKUP($A20,'Annex 2 EHV charges'!$D:$P,9,FALSE)),"")</f>
        <v/>
      </c>
      <c r="F20" s="94" t="str">
        <f>IFERROR(IF(VLOOKUP($A20,'Annex 2 EHV charges'!$D:$P,10,FALSE)=0,"",VLOOKUP($A20,'Annex 2 EHV charges'!$D:$P,10,FALSE)),"")</f>
        <v/>
      </c>
      <c r="G20" s="95" t="str">
        <f>IFERROR(IF(VLOOKUP($A20,'Annex 2 EHV charges'!$D:$P,11,FALSE)=0,"",VLOOKUP($A20,'Annex 2 EHV charges'!$D:$P,11,FALSE)),"")</f>
        <v/>
      </c>
      <c r="H20" s="95" t="str">
        <f>IFERROR(IF(VLOOKUP($A20,'Annex 2 EHV charges'!$D:$P,12,FALSE)=0,"",VLOOKUP($A20,'Annex 2 EHV charges'!$D:$P,12,FALSE)),"")</f>
        <v/>
      </c>
    </row>
    <row r="21" spans="1:8" ht="12.75" customHeight="1">
      <c r="A21" s="92" t="str">
        <f t="array" ref="A21">IFERROR(INDEX('Annex 2 EHV charges'!#REF!, MATCH(0, IF(ISBLANK('Annex 2 EHV charges'!#REF!),1, COUNTIF(A$4:$A20, 'Annex 2 EHV charges'!#REF!)), 0)),"")</f>
        <v/>
      </c>
      <c r="B21" s="91" t="str">
        <f>IF($A21="","",VLOOKUP($A21,'Annex 2 EHV charges'!$D:$P,2,0))</f>
        <v/>
      </c>
      <c r="C21" s="92" t="str">
        <f>IF($A21="","",VLOOKUP($A21,'Annex 2 EHV charges'!$D:$P,3,0))</f>
        <v/>
      </c>
      <c r="D21" s="91" t="str">
        <f>IF($A21="","",VLOOKUP($A21,'Annex 2 EHV charges'!$D:$P,4,0))</f>
        <v/>
      </c>
      <c r="E21" s="93" t="str">
        <f>IFERROR(IF(VLOOKUP($A21,'Annex 2 EHV charges'!$D:$P,9,FALSE)=0,"",VLOOKUP($A21,'Annex 2 EHV charges'!$D:$P,9,FALSE)),"")</f>
        <v/>
      </c>
      <c r="F21" s="94" t="str">
        <f>IFERROR(IF(VLOOKUP($A21,'Annex 2 EHV charges'!$D:$P,10,FALSE)=0,"",VLOOKUP($A21,'Annex 2 EHV charges'!$D:$P,10,FALSE)),"")</f>
        <v/>
      </c>
      <c r="G21" s="95" t="str">
        <f>IFERROR(IF(VLOOKUP($A21,'Annex 2 EHV charges'!$D:$P,11,FALSE)=0,"",VLOOKUP($A21,'Annex 2 EHV charges'!$D:$P,11,FALSE)),"")</f>
        <v/>
      </c>
      <c r="H21" s="95" t="str">
        <f>IFERROR(IF(VLOOKUP($A21,'Annex 2 EHV charges'!$D:$P,12,FALSE)=0,"",VLOOKUP($A21,'Annex 2 EHV charges'!$D:$P,12,FALSE)),"")</f>
        <v/>
      </c>
    </row>
    <row r="22" spans="1:8" ht="12.75" customHeight="1">
      <c r="A22" s="92" t="str">
        <f t="array" ref="A22">IFERROR(INDEX('Annex 2 EHV charges'!#REF!, MATCH(0, IF(ISBLANK('Annex 2 EHV charges'!#REF!),1, COUNTIF(A$4:$A21, 'Annex 2 EHV charges'!#REF!)), 0)),"")</f>
        <v/>
      </c>
      <c r="B22" s="91" t="str">
        <f>IF($A22="","",VLOOKUP($A22,'Annex 2 EHV charges'!$D:$P,2,0))</f>
        <v/>
      </c>
      <c r="C22" s="92" t="str">
        <f>IF($A22="","",VLOOKUP($A22,'Annex 2 EHV charges'!$D:$P,3,0))</f>
        <v/>
      </c>
      <c r="D22" s="91" t="str">
        <f>IF($A22="","",VLOOKUP($A22,'Annex 2 EHV charges'!$D:$P,4,0))</f>
        <v/>
      </c>
      <c r="E22" s="93" t="str">
        <f>IFERROR(IF(VLOOKUP($A22,'Annex 2 EHV charges'!$D:$P,9,FALSE)=0,"",VLOOKUP($A22,'Annex 2 EHV charges'!$D:$P,9,FALSE)),"")</f>
        <v/>
      </c>
      <c r="F22" s="94" t="str">
        <f>IFERROR(IF(VLOOKUP($A22,'Annex 2 EHV charges'!$D:$P,10,FALSE)=0,"",VLOOKUP($A22,'Annex 2 EHV charges'!$D:$P,10,FALSE)),"")</f>
        <v/>
      </c>
      <c r="G22" s="95" t="str">
        <f>IFERROR(IF(VLOOKUP($A22,'Annex 2 EHV charges'!$D:$P,11,FALSE)=0,"",VLOOKUP($A22,'Annex 2 EHV charges'!$D:$P,11,FALSE)),"")</f>
        <v/>
      </c>
      <c r="H22" s="95" t="str">
        <f>IFERROR(IF(VLOOKUP($A22,'Annex 2 EHV charges'!$D:$P,12,FALSE)=0,"",VLOOKUP($A22,'Annex 2 EHV charges'!$D:$P,12,FALSE)),"")</f>
        <v/>
      </c>
    </row>
    <row r="23" spans="1:8" ht="12.75" customHeight="1">
      <c r="A23" s="92" t="str">
        <f t="array" ref="A23">IFERROR(INDEX('Annex 2 EHV charges'!#REF!, MATCH(0, IF(ISBLANK('Annex 2 EHV charges'!#REF!),1, COUNTIF(A$4:$A22, 'Annex 2 EHV charges'!#REF!)), 0)),"")</f>
        <v/>
      </c>
      <c r="B23" s="91" t="str">
        <f>IF($A23="","",VLOOKUP($A23,'Annex 2 EHV charges'!$D:$P,2,0))</f>
        <v/>
      </c>
      <c r="C23" s="92" t="str">
        <f>IF($A23="","",VLOOKUP($A23,'Annex 2 EHV charges'!$D:$P,3,0))</f>
        <v/>
      </c>
      <c r="D23" s="91" t="str">
        <f>IF($A23="","",VLOOKUP($A23,'Annex 2 EHV charges'!$D:$P,4,0))</f>
        <v/>
      </c>
      <c r="E23" s="93" t="str">
        <f>IFERROR(IF(VLOOKUP($A23,'Annex 2 EHV charges'!$D:$P,9,FALSE)=0,"",VLOOKUP($A23,'Annex 2 EHV charges'!$D:$P,9,FALSE)),"")</f>
        <v/>
      </c>
      <c r="F23" s="94" t="str">
        <f>IFERROR(IF(VLOOKUP($A23,'Annex 2 EHV charges'!$D:$P,10,FALSE)=0,"",VLOOKUP($A23,'Annex 2 EHV charges'!$D:$P,10,FALSE)),"")</f>
        <v/>
      </c>
      <c r="G23" s="95" t="str">
        <f>IFERROR(IF(VLOOKUP($A23,'Annex 2 EHV charges'!$D:$P,11,FALSE)=0,"",VLOOKUP($A23,'Annex 2 EHV charges'!$D:$P,11,FALSE)),"")</f>
        <v/>
      </c>
      <c r="H23" s="95" t="str">
        <f>IFERROR(IF(VLOOKUP($A23,'Annex 2 EHV charges'!$D:$P,12,FALSE)=0,"",VLOOKUP($A23,'Annex 2 EHV charges'!$D:$P,12,FALSE)),"")</f>
        <v/>
      </c>
    </row>
    <row r="24" spans="1:8" ht="12.75" customHeight="1">
      <c r="A24" s="92" t="str">
        <f t="array" ref="A24">IFERROR(INDEX('Annex 2 EHV charges'!#REF!, MATCH(0, IF(ISBLANK('Annex 2 EHV charges'!#REF!),1, COUNTIF(A$4:$A23, 'Annex 2 EHV charges'!#REF!)), 0)),"")</f>
        <v/>
      </c>
      <c r="B24" s="91" t="str">
        <f>IF($A24="","",VLOOKUP($A24,'Annex 2 EHV charges'!$D:$P,2,0))</f>
        <v/>
      </c>
      <c r="C24" s="92" t="str">
        <f>IF($A24="","",VLOOKUP($A24,'Annex 2 EHV charges'!$D:$P,3,0))</f>
        <v/>
      </c>
      <c r="D24" s="91" t="str">
        <f>IF($A24="","",VLOOKUP($A24,'Annex 2 EHV charges'!$D:$P,4,0))</f>
        <v/>
      </c>
      <c r="E24" s="93" t="str">
        <f>IFERROR(IF(VLOOKUP($A24,'Annex 2 EHV charges'!$D:$P,9,FALSE)=0,"",VLOOKUP($A24,'Annex 2 EHV charges'!$D:$P,9,FALSE)),"")</f>
        <v/>
      </c>
      <c r="F24" s="94" t="str">
        <f>IFERROR(IF(VLOOKUP($A24,'Annex 2 EHV charges'!$D:$P,10,FALSE)=0,"",VLOOKUP($A24,'Annex 2 EHV charges'!$D:$P,10,FALSE)),"")</f>
        <v/>
      </c>
      <c r="G24" s="95" t="str">
        <f>IFERROR(IF(VLOOKUP($A24,'Annex 2 EHV charges'!$D:$P,11,FALSE)=0,"",VLOOKUP($A24,'Annex 2 EHV charges'!$D:$P,11,FALSE)),"")</f>
        <v/>
      </c>
      <c r="H24" s="95" t="str">
        <f>IFERROR(IF(VLOOKUP($A24,'Annex 2 EHV charges'!$D:$P,12,FALSE)=0,"",VLOOKUP($A24,'Annex 2 EHV charges'!$D:$P,12,FALSE)),"")</f>
        <v/>
      </c>
    </row>
    <row r="25" spans="1:8" ht="12.75" customHeight="1">
      <c r="A25" s="92" t="str">
        <f t="array" ref="A25">IFERROR(INDEX('Annex 2 EHV charges'!#REF!, MATCH(0, IF(ISBLANK('Annex 2 EHV charges'!#REF!),1, COUNTIF(A$4:$A24, 'Annex 2 EHV charges'!#REF!)), 0)),"")</f>
        <v/>
      </c>
      <c r="B25" s="91" t="str">
        <f>IF($A25="","",VLOOKUP($A25,'Annex 2 EHV charges'!$D:$P,2,0))</f>
        <v/>
      </c>
      <c r="C25" s="92" t="str">
        <f>IF($A25="","",VLOOKUP($A25,'Annex 2 EHV charges'!$D:$P,3,0))</f>
        <v/>
      </c>
      <c r="D25" s="91" t="str">
        <f>IF($A25="","",VLOOKUP($A25,'Annex 2 EHV charges'!$D:$P,4,0))</f>
        <v/>
      </c>
      <c r="E25" s="93" t="str">
        <f>IFERROR(IF(VLOOKUP($A25,'Annex 2 EHV charges'!$D:$P,9,FALSE)=0,"",VLOOKUP($A25,'Annex 2 EHV charges'!$D:$P,9,FALSE)),"")</f>
        <v/>
      </c>
      <c r="F25" s="94" t="str">
        <f>IFERROR(IF(VLOOKUP($A25,'Annex 2 EHV charges'!$D:$P,10,FALSE)=0,"",VLOOKUP($A25,'Annex 2 EHV charges'!$D:$P,10,FALSE)),"")</f>
        <v/>
      </c>
      <c r="G25" s="95" t="str">
        <f>IFERROR(IF(VLOOKUP($A25,'Annex 2 EHV charges'!$D:$P,11,FALSE)=0,"",VLOOKUP($A25,'Annex 2 EHV charges'!$D:$P,11,FALSE)),"")</f>
        <v/>
      </c>
      <c r="H25" s="95" t="str">
        <f>IFERROR(IF(VLOOKUP($A25,'Annex 2 EHV charges'!$D:$P,12,FALSE)=0,"",VLOOKUP($A25,'Annex 2 EHV charges'!$D:$P,12,FALSE)),"")</f>
        <v/>
      </c>
    </row>
    <row r="26" spans="1:8" ht="12.75" customHeight="1">
      <c r="A26" s="92" t="str">
        <f t="array" ref="A26">IFERROR(INDEX('Annex 2 EHV charges'!#REF!, MATCH(0, IF(ISBLANK('Annex 2 EHV charges'!#REF!),1, COUNTIF(A$4:$A25, 'Annex 2 EHV charges'!#REF!)), 0)),"")</f>
        <v/>
      </c>
      <c r="B26" s="91" t="str">
        <f>IF($A26="","",VLOOKUP($A26,'Annex 2 EHV charges'!$D:$P,2,0))</f>
        <v/>
      </c>
      <c r="C26" s="92" t="str">
        <f>IF($A26="","",VLOOKUP($A26,'Annex 2 EHV charges'!$D:$P,3,0))</f>
        <v/>
      </c>
      <c r="D26" s="91" t="str">
        <f>IF($A26="","",VLOOKUP($A26,'Annex 2 EHV charges'!$D:$P,4,0))</f>
        <v/>
      </c>
      <c r="E26" s="93" t="str">
        <f>IFERROR(IF(VLOOKUP($A26,'Annex 2 EHV charges'!$D:$P,9,FALSE)=0,"",VLOOKUP($A26,'Annex 2 EHV charges'!$D:$P,9,FALSE)),"")</f>
        <v/>
      </c>
      <c r="F26" s="94" t="str">
        <f>IFERROR(IF(VLOOKUP($A26,'Annex 2 EHV charges'!$D:$P,10,FALSE)=0,"",VLOOKUP($A26,'Annex 2 EHV charges'!$D:$P,10,FALSE)),"")</f>
        <v/>
      </c>
      <c r="G26" s="95" t="str">
        <f>IFERROR(IF(VLOOKUP($A26,'Annex 2 EHV charges'!$D:$P,11,FALSE)=0,"",VLOOKUP($A26,'Annex 2 EHV charges'!$D:$P,11,FALSE)),"")</f>
        <v/>
      </c>
      <c r="H26" s="95" t="str">
        <f>IFERROR(IF(VLOOKUP($A26,'Annex 2 EHV charges'!$D:$P,12,FALSE)=0,"",VLOOKUP($A26,'Annex 2 EHV charges'!$D:$P,12,FALSE)),"")</f>
        <v/>
      </c>
    </row>
    <row r="27" spans="1:8" ht="12.75" customHeight="1">
      <c r="A27" s="92" t="str">
        <f t="array" ref="A27">IFERROR(INDEX('Annex 2 EHV charges'!#REF!, MATCH(0, IF(ISBLANK('Annex 2 EHV charges'!#REF!),1, COUNTIF(A$4:$A26, 'Annex 2 EHV charges'!#REF!)), 0)),"")</f>
        <v/>
      </c>
      <c r="B27" s="91" t="str">
        <f>IF($A27="","",VLOOKUP($A27,'Annex 2 EHV charges'!$D:$P,2,0))</f>
        <v/>
      </c>
      <c r="C27" s="92" t="str">
        <f>IF($A27="","",VLOOKUP($A27,'Annex 2 EHV charges'!$D:$P,3,0))</f>
        <v/>
      </c>
      <c r="D27" s="91" t="str">
        <f>IF($A27="","",VLOOKUP($A27,'Annex 2 EHV charges'!$D:$P,4,0))</f>
        <v/>
      </c>
      <c r="E27" s="93" t="str">
        <f>IFERROR(IF(VLOOKUP($A27,'Annex 2 EHV charges'!$D:$P,9,FALSE)=0,"",VLOOKUP($A27,'Annex 2 EHV charges'!$D:$P,9,FALSE)),"")</f>
        <v/>
      </c>
      <c r="F27" s="94" t="str">
        <f>IFERROR(IF(VLOOKUP($A27,'Annex 2 EHV charges'!$D:$P,10,FALSE)=0,"",VLOOKUP($A27,'Annex 2 EHV charges'!$D:$P,10,FALSE)),"")</f>
        <v/>
      </c>
      <c r="G27" s="95" t="str">
        <f>IFERROR(IF(VLOOKUP($A27,'Annex 2 EHV charges'!$D:$P,11,FALSE)=0,"",VLOOKUP($A27,'Annex 2 EHV charges'!$D:$P,11,FALSE)),"")</f>
        <v/>
      </c>
      <c r="H27" s="95" t="str">
        <f>IFERROR(IF(VLOOKUP($A27,'Annex 2 EHV charges'!$D:$P,12,FALSE)=0,"",VLOOKUP($A27,'Annex 2 EHV charges'!$D:$P,12,FALSE)),"")</f>
        <v/>
      </c>
    </row>
    <row r="28" spans="1:8" ht="12.75" customHeight="1">
      <c r="A28" s="92" t="str">
        <f t="array" ref="A28">IFERROR(INDEX('Annex 2 EHV charges'!#REF!, MATCH(0, IF(ISBLANK('Annex 2 EHV charges'!#REF!),1, COUNTIF(A$4:$A27, 'Annex 2 EHV charges'!#REF!)), 0)),"")</f>
        <v/>
      </c>
      <c r="B28" s="91" t="str">
        <f>IF($A28="","",VLOOKUP($A28,'Annex 2 EHV charges'!$D:$P,2,0))</f>
        <v/>
      </c>
      <c r="C28" s="92" t="str">
        <f>IF($A28="","",VLOOKUP($A28,'Annex 2 EHV charges'!$D:$P,3,0))</f>
        <v/>
      </c>
      <c r="D28" s="91" t="str">
        <f>IF($A28="","",VLOOKUP($A28,'Annex 2 EHV charges'!$D:$P,4,0))</f>
        <v/>
      </c>
      <c r="E28" s="93" t="str">
        <f>IFERROR(IF(VLOOKUP($A28,'Annex 2 EHV charges'!$D:$P,9,FALSE)=0,"",VLOOKUP($A28,'Annex 2 EHV charges'!$D:$P,9,FALSE)),"")</f>
        <v/>
      </c>
      <c r="F28" s="94" t="str">
        <f>IFERROR(IF(VLOOKUP($A28,'Annex 2 EHV charges'!$D:$P,10,FALSE)=0,"",VLOOKUP($A28,'Annex 2 EHV charges'!$D:$P,10,FALSE)),"")</f>
        <v/>
      </c>
      <c r="G28" s="95" t="str">
        <f>IFERROR(IF(VLOOKUP($A28,'Annex 2 EHV charges'!$D:$P,11,FALSE)=0,"",VLOOKUP($A28,'Annex 2 EHV charges'!$D:$P,11,FALSE)),"")</f>
        <v/>
      </c>
      <c r="H28" s="95" t="str">
        <f>IFERROR(IF(VLOOKUP($A28,'Annex 2 EHV charges'!$D:$P,12,FALSE)=0,"",VLOOKUP($A28,'Annex 2 EHV charges'!$D:$P,12,FALSE)),"")</f>
        <v/>
      </c>
    </row>
    <row r="29" spans="1:8" ht="12.75" customHeight="1">
      <c r="A29" s="92" t="str">
        <f t="array" ref="A29">IFERROR(INDEX('Annex 2 EHV charges'!#REF!, MATCH(0, IF(ISBLANK('Annex 2 EHV charges'!#REF!),1, COUNTIF(A$4:$A28, 'Annex 2 EHV charges'!#REF!)), 0)),"")</f>
        <v/>
      </c>
      <c r="B29" s="91" t="str">
        <f>IF($A29="","",VLOOKUP($A29,'Annex 2 EHV charges'!$D:$P,2,0))</f>
        <v/>
      </c>
      <c r="C29" s="92" t="str">
        <f>IF($A29="","",VLOOKUP($A29,'Annex 2 EHV charges'!$D:$P,3,0))</f>
        <v/>
      </c>
      <c r="D29" s="91" t="str">
        <f>IF($A29="","",VLOOKUP($A29,'Annex 2 EHV charges'!$D:$P,4,0))</f>
        <v/>
      </c>
      <c r="E29" s="93" t="str">
        <f>IFERROR(IF(VLOOKUP($A29,'Annex 2 EHV charges'!$D:$P,9,FALSE)=0,"",VLOOKUP($A29,'Annex 2 EHV charges'!$D:$P,9,FALSE)),"")</f>
        <v/>
      </c>
      <c r="F29" s="94" t="str">
        <f>IFERROR(IF(VLOOKUP($A29,'Annex 2 EHV charges'!$D:$P,10,FALSE)=0,"",VLOOKUP($A29,'Annex 2 EHV charges'!$D:$P,10,FALSE)),"")</f>
        <v/>
      </c>
      <c r="G29" s="95" t="str">
        <f>IFERROR(IF(VLOOKUP($A29,'Annex 2 EHV charges'!$D:$P,11,FALSE)=0,"",VLOOKUP($A29,'Annex 2 EHV charges'!$D:$P,11,FALSE)),"")</f>
        <v/>
      </c>
      <c r="H29" s="95" t="str">
        <f>IFERROR(IF(VLOOKUP($A29,'Annex 2 EHV charges'!$D:$P,12,FALSE)=0,"",VLOOKUP($A29,'Annex 2 EHV charges'!$D:$P,12,FALSE)),"")</f>
        <v/>
      </c>
    </row>
    <row r="30" spans="1:8" ht="12.75" customHeight="1">
      <c r="A30" s="92" t="str">
        <f t="array" ref="A30">IFERROR(INDEX('Annex 2 EHV charges'!#REF!, MATCH(0, IF(ISBLANK('Annex 2 EHV charges'!#REF!),1, COUNTIF(A$4:$A29, 'Annex 2 EHV charges'!#REF!)), 0)),"")</f>
        <v/>
      </c>
      <c r="B30" s="91" t="str">
        <f>IF($A30="","",VLOOKUP($A30,'Annex 2 EHV charges'!$D:$P,2,0))</f>
        <v/>
      </c>
      <c r="C30" s="92" t="str">
        <f>IF($A30="","",VLOOKUP($A30,'Annex 2 EHV charges'!$D:$P,3,0))</f>
        <v/>
      </c>
      <c r="D30" s="91" t="str">
        <f>IF($A30="","",VLOOKUP($A30,'Annex 2 EHV charges'!$D:$P,4,0))</f>
        <v/>
      </c>
      <c r="E30" s="93" t="str">
        <f>IFERROR(IF(VLOOKUP($A30,'Annex 2 EHV charges'!$D:$P,9,FALSE)=0,"",VLOOKUP($A30,'Annex 2 EHV charges'!$D:$P,9,FALSE)),"")</f>
        <v/>
      </c>
      <c r="F30" s="94" t="str">
        <f>IFERROR(IF(VLOOKUP($A30,'Annex 2 EHV charges'!$D:$P,10,FALSE)=0,"",VLOOKUP($A30,'Annex 2 EHV charges'!$D:$P,10,FALSE)),"")</f>
        <v/>
      </c>
      <c r="G30" s="95" t="str">
        <f>IFERROR(IF(VLOOKUP($A30,'Annex 2 EHV charges'!$D:$P,11,FALSE)=0,"",VLOOKUP($A30,'Annex 2 EHV charges'!$D:$P,11,FALSE)),"")</f>
        <v/>
      </c>
      <c r="H30" s="95" t="str">
        <f>IFERROR(IF(VLOOKUP($A30,'Annex 2 EHV charges'!$D:$P,12,FALSE)=0,"",VLOOKUP($A30,'Annex 2 EHV charges'!$D:$P,12,FALSE)),"")</f>
        <v/>
      </c>
    </row>
    <row r="31" spans="1:8" ht="12.75" customHeight="1">
      <c r="A31" s="92" t="str">
        <f t="array" ref="A31">IFERROR(INDEX('Annex 2 EHV charges'!#REF!, MATCH(0, IF(ISBLANK('Annex 2 EHV charges'!#REF!),1, COUNTIF(A$4:$A30, 'Annex 2 EHV charges'!#REF!)), 0)),"")</f>
        <v/>
      </c>
      <c r="B31" s="91" t="str">
        <f>IF($A31="","",VLOOKUP($A31,'Annex 2 EHV charges'!$D:$P,2,0))</f>
        <v/>
      </c>
      <c r="C31" s="92" t="str">
        <f>IF($A31="","",VLOOKUP($A31,'Annex 2 EHV charges'!$D:$P,3,0))</f>
        <v/>
      </c>
      <c r="D31" s="91" t="str">
        <f>IF($A31="","",VLOOKUP($A31,'Annex 2 EHV charges'!$D:$P,4,0))</f>
        <v/>
      </c>
      <c r="E31" s="93" t="str">
        <f>IFERROR(IF(VLOOKUP($A31,'Annex 2 EHV charges'!$D:$P,9,FALSE)=0,"",VLOOKUP($A31,'Annex 2 EHV charges'!$D:$P,9,FALSE)),"")</f>
        <v/>
      </c>
      <c r="F31" s="94" t="str">
        <f>IFERROR(IF(VLOOKUP($A31,'Annex 2 EHV charges'!$D:$P,10,FALSE)=0,"",VLOOKUP($A31,'Annex 2 EHV charges'!$D:$P,10,FALSE)),"")</f>
        <v/>
      </c>
      <c r="G31" s="95" t="str">
        <f>IFERROR(IF(VLOOKUP($A31,'Annex 2 EHV charges'!$D:$P,11,FALSE)=0,"",VLOOKUP($A31,'Annex 2 EHV charges'!$D:$P,11,FALSE)),"")</f>
        <v/>
      </c>
      <c r="H31" s="95" t="str">
        <f>IFERROR(IF(VLOOKUP($A31,'Annex 2 EHV charges'!$D:$P,12,FALSE)=0,"",VLOOKUP($A31,'Annex 2 EHV charges'!$D:$P,12,FALSE)),"")</f>
        <v/>
      </c>
    </row>
    <row r="32" spans="1:8" ht="12.75" customHeight="1">
      <c r="A32" s="92" t="str">
        <f t="array" ref="A32">IFERROR(INDEX('Annex 2 EHV charges'!#REF!, MATCH(0, IF(ISBLANK('Annex 2 EHV charges'!#REF!),1, COUNTIF(A$4:$A31, 'Annex 2 EHV charges'!#REF!)), 0)),"")</f>
        <v/>
      </c>
      <c r="B32" s="91" t="str">
        <f>IF($A32="","",VLOOKUP($A32,'Annex 2 EHV charges'!$D:$P,2,0))</f>
        <v/>
      </c>
      <c r="C32" s="92" t="str">
        <f>IF($A32="","",VLOOKUP($A32,'Annex 2 EHV charges'!$D:$P,3,0))</f>
        <v/>
      </c>
      <c r="D32" s="91" t="str">
        <f>IF($A32="","",VLOOKUP($A32,'Annex 2 EHV charges'!$D:$P,4,0))</f>
        <v/>
      </c>
      <c r="E32" s="93" t="str">
        <f>IFERROR(IF(VLOOKUP($A32,'Annex 2 EHV charges'!$D:$P,9,FALSE)=0,"",VLOOKUP($A32,'Annex 2 EHV charges'!$D:$P,9,FALSE)),"")</f>
        <v/>
      </c>
      <c r="F32" s="94" t="str">
        <f>IFERROR(IF(VLOOKUP($A32,'Annex 2 EHV charges'!$D:$P,10,FALSE)=0,"",VLOOKUP($A32,'Annex 2 EHV charges'!$D:$P,10,FALSE)),"")</f>
        <v/>
      </c>
      <c r="G32" s="95" t="str">
        <f>IFERROR(IF(VLOOKUP($A32,'Annex 2 EHV charges'!$D:$P,11,FALSE)=0,"",VLOOKUP($A32,'Annex 2 EHV charges'!$D:$P,11,FALSE)),"")</f>
        <v/>
      </c>
      <c r="H32" s="95" t="str">
        <f>IFERROR(IF(VLOOKUP($A32,'Annex 2 EHV charges'!$D:$P,12,FALSE)=0,"",VLOOKUP($A32,'Annex 2 EHV charges'!$D:$P,12,FALSE)),"")</f>
        <v/>
      </c>
    </row>
    <row r="33" spans="1:8" ht="12.75" customHeight="1">
      <c r="A33" s="92" t="str">
        <f t="array" ref="A33">IFERROR(INDEX('Annex 2 EHV charges'!#REF!, MATCH(0, IF(ISBLANK('Annex 2 EHV charges'!#REF!),1, COUNTIF(A$4:$A32, 'Annex 2 EHV charges'!#REF!)), 0)),"")</f>
        <v/>
      </c>
      <c r="B33" s="91" t="str">
        <f>IF($A33="","",VLOOKUP($A33,'Annex 2 EHV charges'!$D:$P,2,0))</f>
        <v/>
      </c>
      <c r="C33" s="92" t="str">
        <f>IF($A33="","",VLOOKUP($A33,'Annex 2 EHV charges'!$D:$P,3,0))</f>
        <v/>
      </c>
      <c r="D33" s="91" t="str">
        <f>IF($A33="","",VLOOKUP($A33,'Annex 2 EHV charges'!$D:$P,4,0))</f>
        <v/>
      </c>
      <c r="E33" s="93" t="str">
        <f>IFERROR(IF(VLOOKUP($A33,'Annex 2 EHV charges'!$D:$P,9,FALSE)=0,"",VLOOKUP($A33,'Annex 2 EHV charges'!$D:$P,9,FALSE)),"")</f>
        <v/>
      </c>
      <c r="F33" s="94" t="str">
        <f>IFERROR(IF(VLOOKUP($A33,'Annex 2 EHV charges'!$D:$P,10,FALSE)=0,"",VLOOKUP($A33,'Annex 2 EHV charges'!$D:$P,10,FALSE)),"")</f>
        <v/>
      </c>
      <c r="G33" s="95" t="str">
        <f>IFERROR(IF(VLOOKUP($A33,'Annex 2 EHV charges'!$D:$P,11,FALSE)=0,"",VLOOKUP($A33,'Annex 2 EHV charges'!$D:$P,11,FALSE)),"")</f>
        <v/>
      </c>
      <c r="H33" s="95" t="str">
        <f>IFERROR(IF(VLOOKUP($A33,'Annex 2 EHV charges'!$D:$P,12,FALSE)=0,"",VLOOKUP($A33,'Annex 2 EHV charges'!$D:$P,12,FALSE)),"")</f>
        <v/>
      </c>
    </row>
    <row r="34" spans="1:8" ht="12.75" customHeight="1">
      <c r="A34" s="92" t="str">
        <f t="array" ref="A34">IFERROR(INDEX('Annex 2 EHV charges'!#REF!, MATCH(0, IF(ISBLANK('Annex 2 EHV charges'!#REF!),1, COUNTIF(A$4:$A33, 'Annex 2 EHV charges'!#REF!)), 0)),"")</f>
        <v/>
      </c>
      <c r="B34" s="91" t="str">
        <f>IF($A34="","",VLOOKUP($A34,'Annex 2 EHV charges'!$D:$P,2,0))</f>
        <v/>
      </c>
      <c r="C34" s="92" t="str">
        <f>IF($A34="","",VLOOKUP($A34,'Annex 2 EHV charges'!$D:$P,3,0))</f>
        <v/>
      </c>
      <c r="D34" s="91" t="str">
        <f>IF($A34="","",VLOOKUP($A34,'Annex 2 EHV charges'!$D:$P,4,0))</f>
        <v/>
      </c>
      <c r="E34" s="93" t="str">
        <f>IFERROR(IF(VLOOKUP($A34,'Annex 2 EHV charges'!$D:$P,9,FALSE)=0,"",VLOOKUP($A34,'Annex 2 EHV charges'!$D:$P,9,FALSE)),"")</f>
        <v/>
      </c>
      <c r="F34" s="94" t="str">
        <f>IFERROR(IF(VLOOKUP($A34,'Annex 2 EHV charges'!$D:$P,10,FALSE)=0,"",VLOOKUP($A34,'Annex 2 EHV charges'!$D:$P,10,FALSE)),"")</f>
        <v/>
      </c>
      <c r="G34" s="95" t="str">
        <f>IFERROR(IF(VLOOKUP($A34,'Annex 2 EHV charges'!$D:$P,11,FALSE)=0,"",VLOOKUP($A34,'Annex 2 EHV charges'!$D:$P,11,FALSE)),"")</f>
        <v/>
      </c>
      <c r="H34" s="95" t="str">
        <f>IFERROR(IF(VLOOKUP($A34,'Annex 2 EHV charges'!$D:$P,12,FALSE)=0,"",VLOOKUP($A34,'Annex 2 EHV charges'!$D:$P,12,FALSE)),"")</f>
        <v/>
      </c>
    </row>
    <row r="35" spans="1:8" ht="12.75" customHeight="1">
      <c r="A35" s="92" t="str">
        <f t="array" ref="A35">IFERROR(INDEX('Annex 2 EHV charges'!#REF!, MATCH(0, IF(ISBLANK('Annex 2 EHV charges'!#REF!),1, COUNTIF(A$4:$A34, 'Annex 2 EHV charges'!#REF!)), 0)),"")</f>
        <v/>
      </c>
      <c r="B35" s="91" t="str">
        <f>IF($A35="","",VLOOKUP($A35,'Annex 2 EHV charges'!$D:$P,2,0))</f>
        <v/>
      </c>
      <c r="C35" s="92" t="str">
        <f>IF($A35="","",VLOOKUP($A35,'Annex 2 EHV charges'!$D:$P,3,0))</f>
        <v/>
      </c>
      <c r="D35" s="91" t="str">
        <f>IF($A35="","",VLOOKUP($A35,'Annex 2 EHV charges'!$D:$P,4,0))</f>
        <v/>
      </c>
      <c r="E35" s="93" t="str">
        <f>IFERROR(IF(VLOOKUP($A35,'Annex 2 EHV charges'!$D:$P,9,FALSE)=0,"",VLOOKUP($A35,'Annex 2 EHV charges'!$D:$P,9,FALSE)),"")</f>
        <v/>
      </c>
      <c r="F35" s="94" t="str">
        <f>IFERROR(IF(VLOOKUP($A35,'Annex 2 EHV charges'!$D:$P,10,FALSE)=0,"",VLOOKUP($A35,'Annex 2 EHV charges'!$D:$P,10,FALSE)),"")</f>
        <v/>
      </c>
      <c r="G35" s="95" t="str">
        <f>IFERROR(IF(VLOOKUP($A35,'Annex 2 EHV charges'!$D:$P,11,FALSE)=0,"",VLOOKUP($A35,'Annex 2 EHV charges'!$D:$P,11,FALSE)),"")</f>
        <v/>
      </c>
      <c r="H35" s="95" t="str">
        <f>IFERROR(IF(VLOOKUP($A35,'Annex 2 EHV charges'!$D:$P,12,FALSE)=0,"",VLOOKUP($A35,'Annex 2 EHV charges'!$D:$P,12,FALSE)),"")</f>
        <v/>
      </c>
    </row>
    <row r="36" spans="1:8" ht="12.75" customHeight="1">
      <c r="A36" s="92" t="str">
        <f t="array" ref="A36">IFERROR(INDEX('Annex 2 EHV charges'!#REF!, MATCH(0, IF(ISBLANK('Annex 2 EHV charges'!#REF!),1, COUNTIF(A$4:$A35, 'Annex 2 EHV charges'!#REF!)), 0)),"")</f>
        <v/>
      </c>
      <c r="B36" s="91" t="str">
        <f>IF($A36="","",VLOOKUP($A36,'Annex 2 EHV charges'!$D:$P,2,0))</f>
        <v/>
      </c>
      <c r="C36" s="92" t="str">
        <f>IF($A36="","",VLOOKUP($A36,'Annex 2 EHV charges'!$D:$P,3,0))</f>
        <v/>
      </c>
      <c r="D36" s="91" t="str">
        <f>IF($A36="","",VLOOKUP($A36,'Annex 2 EHV charges'!$D:$P,4,0))</f>
        <v/>
      </c>
      <c r="E36" s="93" t="str">
        <f>IFERROR(IF(VLOOKUP($A36,'Annex 2 EHV charges'!$D:$P,9,FALSE)=0,"",VLOOKUP($A36,'Annex 2 EHV charges'!$D:$P,9,FALSE)),"")</f>
        <v/>
      </c>
      <c r="F36" s="94" t="str">
        <f>IFERROR(IF(VLOOKUP($A36,'Annex 2 EHV charges'!$D:$P,10,FALSE)=0,"",VLOOKUP($A36,'Annex 2 EHV charges'!$D:$P,10,FALSE)),"")</f>
        <v/>
      </c>
      <c r="G36" s="95" t="str">
        <f>IFERROR(IF(VLOOKUP($A36,'Annex 2 EHV charges'!$D:$P,11,FALSE)=0,"",VLOOKUP($A36,'Annex 2 EHV charges'!$D:$P,11,FALSE)),"")</f>
        <v/>
      </c>
      <c r="H36" s="95" t="str">
        <f>IFERROR(IF(VLOOKUP($A36,'Annex 2 EHV charges'!$D:$P,12,FALSE)=0,"",VLOOKUP($A36,'Annex 2 EHV charges'!$D:$P,12,FALSE)),"")</f>
        <v/>
      </c>
    </row>
    <row r="37" spans="1:8" ht="12.75" customHeight="1">
      <c r="A37" s="92" t="str">
        <f t="array" ref="A37">IFERROR(INDEX('Annex 2 EHV charges'!#REF!, MATCH(0, IF(ISBLANK('Annex 2 EHV charges'!#REF!),1, COUNTIF(A$4:$A36, 'Annex 2 EHV charges'!#REF!)), 0)),"")</f>
        <v/>
      </c>
      <c r="B37" s="91" t="str">
        <f>IF($A37="","",VLOOKUP($A37,'Annex 2 EHV charges'!$D:$P,2,0))</f>
        <v/>
      </c>
      <c r="C37" s="92" t="str">
        <f>IF($A37="","",VLOOKUP($A37,'Annex 2 EHV charges'!$D:$P,3,0))</f>
        <v/>
      </c>
      <c r="D37" s="91" t="str">
        <f>IF($A37="","",VLOOKUP($A37,'Annex 2 EHV charges'!$D:$P,4,0))</f>
        <v/>
      </c>
      <c r="E37" s="93" t="str">
        <f>IFERROR(IF(VLOOKUP($A37,'Annex 2 EHV charges'!$D:$P,9,FALSE)=0,"",VLOOKUP($A37,'Annex 2 EHV charges'!$D:$P,9,FALSE)),"")</f>
        <v/>
      </c>
      <c r="F37" s="94" t="str">
        <f>IFERROR(IF(VLOOKUP($A37,'Annex 2 EHV charges'!$D:$P,10,FALSE)=0,"",VLOOKUP($A37,'Annex 2 EHV charges'!$D:$P,10,FALSE)),"")</f>
        <v/>
      </c>
      <c r="G37" s="95" t="str">
        <f>IFERROR(IF(VLOOKUP($A37,'Annex 2 EHV charges'!$D:$P,11,FALSE)=0,"",VLOOKUP($A37,'Annex 2 EHV charges'!$D:$P,11,FALSE)),"")</f>
        <v/>
      </c>
      <c r="H37" s="95" t="str">
        <f>IFERROR(IF(VLOOKUP($A37,'Annex 2 EHV charges'!$D:$P,12,FALSE)=0,"",VLOOKUP($A37,'Annex 2 EHV charges'!$D:$P,12,FALSE)),"")</f>
        <v/>
      </c>
    </row>
    <row r="38" spans="1:8" ht="12.75" customHeight="1">
      <c r="A38" s="92" t="str">
        <f t="array" ref="A38">IFERROR(INDEX('Annex 2 EHV charges'!#REF!, MATCH(0, IF(ISBLANK('Annex 2 EHV charges'!#REF!),1, COUNTIF(A$4:$A37, 'Annex 2 EHV charges'!#REF!)), 0)),"")</f>
        <v/>
      </c>
      <c r="B38" s="91" t="str">
        <f>IF($A38="","",VLOOKUP($A38,'Annex 2 EHV charges'!$D:$P,2,0))</f>
        <v/>
      </c>
      <c r="C38" s="92" t="str">
        <f>IF($A38="","",VLOOKUP($A38,'Annex 2 EHV charges'!$D:$P,3,0))</f>
        <v/>
      </c>
      <c r="D38" s="91" t="str">
        <f>IF($A38="","",VLOOKUP($A38,'Annex 2 EHV charges'!$D:$P,4,0))</f>
        <v/>
      </c>
      <c r="E38" s="93" t="str">
        <f>IFERROR(IF(VLOOKUP($A38,'Annex 2 EHV charges'!$D:$P,9,FALSE)=0,"",VLOOKUP($A38,'Annex 2 EHV charges'!$D:$P,9,FALSE)),"")</f>
        <v/>
      </c>
      <c r="F38" s="94" t="str">
        <f>IFERROR(IF(VLOOKUP($A38,'Annex 2 EHV charges'!$D:$P,10,FALSE)=0,"",VLOOKUP($A38,'Annex 2 EHV charges'!$D:$P,10,FALSE)),"")</f>
        <v/>
      </c>
      <c r="G38" s="95" t="str">
        <f>IFERROR(IF(VLOOKUP($A38,'Annex 2 EHV charges'!$D:$P,11,FALSE)=0,"",VLOOKUP($A38,'Annex 2 EHV charges'!$D:$P,11,FALSE)),"")</f>
        <v/>
      </c>
      <c r="H38" s="95" t="str">
        <f>IFERROR(IF(VLOOKUP($A38,'Annex 2 EHV charges'!$D:$P,12,FALSE)=0,"",VLOOKUP($A38,'Annex 2 EHV charges'!$D:$P,12,FALSE)),"")</f>
        <v/>
      </c>
    </row>
    <row r="39" spans="1:8" ht="12.75" customHeight="1">
      <c r="A39" s="92" t="str">
        <f t="array" ref="A39">IFERROR(INDEX('Annex 2 EHV charges'!#REF!, MATCH(0, IF(ISBLANK('Annex 2 EHV charges'!#REF!),1, COUNTIF(A$4:$A38, 'Annex 2 EHV charges'!#REF!)), 0)),"")</f>
        <v/>
      </c>
      <c r="B39" s="91" t="str">
        <f>IF($A39="","",VLOOKUP($A39,'Annex 2 EHV charges'!$D:$P,2,0))</f>
        <v/>
      </c>
      <c r="C39" s="92" t="str">
        <f>IF($A39="","",VLOOKUP($A39,'Annex 2 EHV charges'!$D:$P,3,0))</f>
        <v/>
      </c>
      <c r="D39" s="91" t="str">
        <f>IF($A39="","",VLOOKUP($A39,'Annex 2 EHV charges'!$D:$P,4,0))</f>
        <v/>
      </c>
      <c r="E39" s="93" t="str">
        <f>IFERROR(IF(VLOOKUP($A39,'Annex 2 EHV charges'!$D:$P,9,FALSE)=0,"",VLOOKUP($A39,'Annex 2 EHV charges'!$D:$P,9,FALSE)),"")</f>
        <v/>
      </c>
      <c r="F39" s="94" t="str">
        <f>IFERROR(IF(VLOOKUP($A39,'Annex 2 EHV charges'!$D:$P,10,FALSE)=0,"",VLOOKUP($A39,'Annex 2 EHV charges'!$D:$P,10,FALSE)),"")</f>
        <v/>
      </c>
      <c r="G39" s="95" t="str">
        <f>IFERROR(IF(VLOOKUP($A39,'Annex 2 EHV charges'!$D:$P,11,FALSE)=0,"",VLOOKUP($A39,'Annex 2 EHV charges'!$D:$P,11,FALSE)),"")</f>
        <v/>
      </c>
      <c r="H39" s="95" t="str">
        <f>IFERROR(IF(VLOOKUP($A39,'Annex 2 EHV charges'!$D:$P,12,FALSE)=0,"",VLOOKUP($A39,'Annex 2 EHV charges'!$D:$P,12,FALSE)),"")</f>
        <v/>
      </c>
    </row>
    <row r="40" spans="1:8" ht="12.75" customHeight="1">
      <c r="A40" s="92" t="str">
        <f t="array" ref="A40">IFERROR(INDEX('Annex 2 EHV charges'!#REF!, MATCH(0, IF(ISBLANK('Annex 2 EHV charges'!#REF!),1, COUNTIF(A$4:$A39, 'Annex 2 EHV charges'!#REF!)), 0)),"")</f>
        <v/>
      </c>
      <c r="B40" s="91" t="str">
        <f>IF($A40="","",VLOOKUP($A40,'Annex 2 EHV charges'!$D:$P,2,0))</f>
        <v/>
      </c>
      <c r="C40" s="92" t="str">
        <f>IF($A40="","",VLOOKUP($A40,'Annex 2 EHV charges'!$D:$P,3,0))</f>
        <v/>
      </c>
      <c r="D40" s="91" t="str">
        <f>IF($A40="","",VLOOKUP($A40,'Annex 2 EHV charges'!$D:$P,4,0))</f>
        <v/>
      </c>
      <c r="E40" s="93" t="str">
        <f>IFERROR(IF(VLOOKUP($A40,'Annex 2 EHV charges'!$D:$P,9,FALSE)=0,"",VLOOKUP($A40,'Annex 2 EHV charges'!$D:$P,9,FALSE)),"")</f>
        <v/>
      </c>
      <c r="F40" s="94" t="str">
        <f>IFERROR(IF(VLOOKUP($A40,'Annex 2 EHV charges'!$D:$P,10,FALSE)=0,"",VLOOKUP($A40,'Annex 2 EHV charges'!$D:$P,10,FALSE)),"")</f>
        <v/>
      </c>
      <c r="G40" s="95" t="str">
        <f>IFERROR(IF(VLOOKUP($A40,'Annex 2 EHV charges'!$D:$P,11,FALSE)=0,"",VLOOKUP($A40,'Annex 2 EHV charges'!$D:$P,11,FALSE)),"")</f>
        <v/>
      </c>
      <c r="H40" s="95" t="str">
        <f>IFERROR(IF(VLOOKUP($A40,'Annex 2 EHV charges'!$D:$P,12,FALSE)=0,"",VLOOKUP($A40,'Annex 2 EHV charges'!$D:$P,12,FALSE)),"")</f>
        <v/>
      </c>
    </row>
    <row r="41" spans="1:8" ht="12.75" customHeight="1">
      <c r="A41" s="92" t="str">
        <f t="array" ref="A41">IFERROR(INDEX('Annex 2 EHV charges'!#REF!, MATCH(0, IF(ISBLANK('Annex 2 EHV charges'!#REF!),1, COUNTIF(A$4:$A40, 'Annex 2 EHV charges'!#REF!)), 0)),"")</f>
        <v/>
      </c>
      <c r="B41" s="91" t="str">
        <f>IF($A41="","",VLOOKUP($A41,'Annex 2 EHV charges'!$D:$P,2,0))</f>
        <v/>
      </c>
      <c r="C41" s="92" t="str">
        <f>IF($A41="","",VLOOKUP($A41,'Annex 2 EHV charges'!$D:$P,3,0))</f>
        <v/>
      </c>
      <c r="D41" s="91" t="str">
        <f>IF($A41="","",VLOOKUP($A41,'Annex 2 EHV charges'!$D:$P,4,0))</f>
        <v/>
      </c>
      <c r="E41" s="93" t="str">
        <f>IFERROR(IF(VLOOKUP($A41,'Annex 2 EHV charges'!$D:$P,9,FALSE)=0,"",VLOOKUP($A41,'Annex 2 EHV charges'!$D:$P,9,FALSE)),"")</f>
        <v/>
      </c>
      <c r="F41" s="94" t="str">
        <f>IFERROR(IF(VLOOKUP($A41,'Annex 2 EHV charges'!$D:$P,10,FALSE)=0,"",VLOOKUP($A41,'Annex 2 EHV charges'!$D:$P,10,FALSE)),"")</f>
        <v/>
      </c>
      <c r="G41" s="95" t="str">
        <f>IFERROR(IF(VLOOKUP($A41,'Annex 2 EHV charges'!$D:$P,11,FALSE)=0,"",VLOOKUP($A41,'Annex 2 EHV charges'!$D:$P,11,FALSE)),"")</f>
        <v/>
      </c>
      <c r="H41" s="95" t="str">
        <f>IFERROR(IF(VLOOKUP($A41,'Annex 2 EHV charges'!$D:$P,12,FALSE)=0,"",VLOOKUP($A41,'Annex 2 EHV charges'!$D:$P,12,FALSE)),"")</f>
        <v/>
      </c>
    </row>
    <row r="42" spans="1:8" ht="12.75" customHeight="1">
      <c r="A42" s="92" t="str">
        <f t="array" ref="A42">IFERROR(INDEX('Annex 2 EHV charges'!#REF!, MATCH(0, IF(ISBLANK('Annex 2 EHV charges'!#REF!),1, COUNTIF(A$4:$A41, 'Annex 2 EHV charges'!#REF!)), 0)),"")</f>
        <v/>
      </c>
      <c r="B42" s="91" t="str">
        <f>IF($A42="","",VLOOKUP($A42,'Annex 2 EHV charges'!$D:$P,2,0))</f>
        <v/>
      </c>
      <c r="C42" s="92" t="str">
        <f>IF($A42="","",VLOOKUP($A42,'Annex 2 EHV charges'!$D:$P,3,0))</f>
        <v/>
      </c>
      <c r="D42" s="91" t="str">
        <f>IF($A42="","",VLOOKUP($A42,'Annex 2 EHV charges'!$D:$P,4,0))</f>
        <v/>
      </c>
      <c r="E42" s="93" t="str">
        <f>IFERROR(IF(VLOOKUP($A42,'Annex 2 EHV charges'!$D:$P,9,FALSE)=0,"",VLOOKUP($A42,'Annex 2 EHV charges'!$D:$P,9,FALSE)),"")</f>
        <v/>
      </c>
      <c r="F42" s="94" t="str">
        <f>IFERROR(IF(VLOOKUP($A42,'Annex 2 EHV charges'!$D:$P,10,FALSE)=0,"",VLOOKUP($A42,'Annex 2 EHV charges'!$D:$P,10,FALSE)),"")</f>
        <v/>
      </c>
      <c r="G42" s="95" t="str">
        <f>IFERROR(IF(VLOOKUP($A42,'Annex 2 EHV charges'!$D:$P,11,FALSE)=0,"",VLOOKUP($A42,'Annex 2 EHV charges'!$D:$P,11,FALSE)),"")</f>
        <v/>
      </c>
      <c r="H42" s="95" t="str">
        <f>IFERROR(IF(VLOOKUP($A42,'Annex 2 EHV charges'!$D:$P,12,FALSE)=0,"",VLOOKUP($A42,'Annex 2 EHV charges'!$D:$P,12,FALSE)),"")</f>
        <v/>
      </c>
    </row>
    <row r="43" spans="1:8" ht="12.75" customHeight="1">
      <c r="A43" s="92" t="str">
        <f t="array" ref="A43">IFERROR(INDEX('Annex 2 EHV charges'!#REF!, MATCH(0, IF(ISBLANK('Annex 2 EHV charges'!#REF!),1, COUNTIF(A$4:$A42, 'Annex 2 EHV charges'!#REF!)), 0)),"")</f>
        <v/>
      </c>
      <c r="B43" s="91" t="str">
        <f>IF($A43="","",VLOOKUP($A43,'Annex 2 EHV charges'!$D:$P,2,0))</f>
        <v/>
      </c>
      <c r="C43" s="92" t="str">
        <f>IF($A43="","",VLOOKUP($A43,'Annex 2 EHV charges'!$D:$P,3,0))</f>
        <v/>
      </c>
      <c r="D43" s="91" t="str">
        <f>IF($A43="","",VLOOKUP($A43,'Annex 2 EHV charges'!$D:$P,4,0))</f>
        <v/>
      </c>
      <c r="E43" s="93" t="str">
        <f>IFERROR(IF(VLOOKUP($A43,'Annex 2 EHV charges'!$D:$P,9,FALSE)=0,"",VLOOKUP($A43,'Annex 2 EHV charges'!$D:$P,9,FALSE)),"")</f>
        <v/>
      </c>
      <c r="F43" s="94" t="str">
        <f>IFERROR(IF(VLOOKUP($A43,'Annex 2 EHV charges'!$D:$P,10,FALSE)=0,"",VLOOKUP($A43,'Annex 2 EHV charges'!$D:$P,10,FALSE)),"")</f>
        <v/>
      </c>
      <c r="G43" s="95" t="str">
        <f>IFERROR(IF(VLOOKUP($A43,'Annex 2 EHV charges'!$D:$P,11,FALSE)=0,"",VLOOKUP($A43,'Annex 2 EHV charges'!$D:$P,11,FALSE)),"")</f>
        <v/>
      </c>
      <c r="H43" s="95" t="str">
        <f>IFERROR(IF(VLOOKUP($A43,'Annex 2 EHV charges'!$D:$P,12,FALSE)=0,"",VLOOKUP($A43,'Annex 2 EHV charges'!$D:$P,12,FALSE)),"")</f>
        <v/>
      </c>
    </row>
    <row r="44" spans="1:8" ht="12.75" customHeight="1">
      <c r="A44" s="92" t="str">
        <f t="array" ref="A44">IFERROR(INDEX('Annex 2 EHV charges'!#REF!, MATCH(0, IF(ISBLANK('Annex 2 EHV charges'!#REF!),1, COUNTIF(A$4:$A43, 'Annex 2 EHV charges'!#REF!)), 0)),"")</f>
        <v/>
      </c>
      <c r="B44" s="91" t="str">
        <f>IF($A44="","",VLOOKUP($A44,'Annex 2 EHV charges'!$D:$P,2,0))</f>
        <v/>
      </c>
      <c r="C44" s="92" t="str">
        <f>IF($A44="","",VLOOKUP($A44,'Annex 2 EHV charges'!$D:$P,3,0))</f>
        <v/>
      </c>
      <c r="D44" s="91" t="str">
        <f>IF($A44="","",VLOOKUP($A44,'Annex 2 EHV charges'!$D:$P,4,0))</f>
        <v/>
      </c>
      <c r="E44" s="93" t="str">
        <f>IFERROR(IF(VLOOKUP($A44,'Annex 2 EHV charges'!$D:$P,9,FALSE)=0,"",VLOOKUP($A44,'Annex 2 EHV charges'!$D:$P,9,FALSE)),"")</f>
        <v/>
      </c>
      <c r="F44" s="94" t="str">
        <f>IFERROR(IF(VLOOKUP($A44,'Annex 2 EHV charges'!$D:$P,10,FALSE)=0,"",VLOOKUP($A44,'Annex 2 EHV charges'!$D:$P,10,FALSE)),"")</f>
        <v/>
      </c>
      <c r="G44" s="95" t="str">
        <f>IFERROR(IF(VLOOKUP($A44,'Annex 2 EHV charges'!$D:$P,11,FALSE)=0,"",VLOOKUP($A44,'Annex 2 EHV charges'!$D:$P,11,FALSE)),"")</f>
        <v/>
      </c>
      <c r="H44" s="95" t="str">
        <f>IFERROR(IF(VLOOKUP($A44,'Annex 2 EHV charges'!$D:$P,12,FALSE)=0,"",VLOOKUP($A44,'Annex 2 EHV charges'!$D:$P,12,FALSE)),"")</f>
        <v/>
      </c>
    </row>
    <row r="45" spans="1:8" ht="12.75" customHeight="1">
      <c r="A45" s="92" t="str">
        <f t="array" ref="A45">IFERROR(INDEX('Annex 2 EHV charges'!#REF!, MATCH(0, IF(ISBLANK('Annex 2 EHV charges'!#REF!),1, COUNTIF(A$4:$A44, 'Annex 2 EHV charges'!#REF!)), 0)),"")</f>
        <v/>
      </c>
      <c r="B45" s="91" t="str">
        <f>IF($A45="","",VLOOKUP($A45,'Annex 2 EHV charges'!$D:$P,2,0))</f>
        <v/>
      </c>
      <c r="C45" s="92" t="str">
        <f>IF($A45="","",VLOOKUP($A45,'Annex 2 EHV charges'!$D:$P,3,0))</f>
        <v/>
      </c>
      <c r="D45" s="91" t="str">
        <f>IF($A45="","",VLOOKUP($A45,'Annex 2 EHV charges'!$D:$P,4,0))</f>
        <v/>
      </c>
      <c r="E45" s="93" t="str">
        <f>IFERROR(IF(VLOOKUP($A45,'Annex 2 EHV charges'!$D:$P,9,FALSE)=0,"",VLOOKUP($A45,'Annex 2 EHV charges'!$D:$P,9,FALSE)),"")</f>
        <v/>
      </c>
      <c r="F45" s="94" t="str">
        <f>IFERROR(IF(VLOOKUP($A45,'Annex 2 EHV charges'!$D:$P,10,FALSE)=0,"",VLOOKUP($A45,'Annex 2 EHV charges'!$D:$P,10,FALSE)),"")</f>
        <v/>
      </c>
      <c r="G45" s="95" t="str">
        <f>IFERROR(IF(VLOOKUP($A45,'Annex 2 EHV charges'!$D:$P,11,FALSE)=0,"",VLOOKUP($A45,'Annex 2 EHV charges'!$D:$P,11,FALSE)),"")</f>
        <v/>
      </c>
      <c r="H45" s="95" t="str">
        <f>IFERROR(IF(VLOOKUP($A45,'Annex 2 EHV charges'!$D:$P,12,FALSE)=0,"",VLOOKUP($A45,'Annex 2 EHV charges'!$D:$P,12,FALSE)),"")</f>
        <v/>
      </c>
    </row>
    <row r="46" spans="1:8" ht="12.75" customHeight="1">
      <c r="A46" s="92" t="str">
        <f t="array" ref="A46">IFERROR(INDEX('Annex 2 EHV charges'!#REF!, MATCH(0, IF(ISBLANK('Annex 2 EHV charges'!#REF!),1, COUNTIF(A$4:$A45, 'Annex 2 EHV charges'!#REF!)), 0)),"")</f>
        <v/>
      </c>
      <c r="B46" s="91" t="str">
        <f>IF($A46="","",VLOOKUP($A46,'Annex 2 EHV charges'!$D:$P,2,0))</f>
        <v/>
      </c>
      <c r="C46" s="92" t="str">
        <f>IF($A46="","",VLOOKUP($A46,'Annex 2 EHV charges'!$D:$P,3,0))</f>
        <v/>
      </c>
      <c r="D46" s="91" t="str">
        <f>IF($A46="","",VLOOKUP($A46,'Annex 2 EHV charges'!$D:$P,4,0))</f>
        <v/>
      </c>
      <c r="E46" s="93" t="str">
        <f>IFERROR(IF(VLOOKUP($A46,'Annex 2 EHV charges'!$D:$P,9,FALSE)=0,"",VLOOKUP($A46,'Annex 2 EHV charges'!$D:$P,9,FALSE)),"")</f>
        <v/>
      </c>
      <c r="F46" s="94" t="str">
        <f>IFERROR(IF(VLOOKUP($A46,'Annex 2 EHV charges'!$D:$P,10,FALSE)=0,"",VLOOKUP($A46,'Annex 2 EHV charges'!$D:$P,10,FALSE)),"")</f>
        <v/>
      </c>
      <c r="G46" s="95" t="str">
        <f>IFERROR(IF(VLOOKUP($A46,'Annex 2 EHV charges'!$D:$P,11,FALSE)=0,"",VLOOKUP($A46,'Annex 2 EHV charges'!$D:$P,11,FALSE)),"")</f>
        <v/>
      </c>
      <c r="H46" s="95" t="str">
        <f>IFERROR(IF(VLOOKUP($A46,'Annex 2 EHV charges'!$D:$P,12,FALSE)=0,"",VLOOKUP($A46,'Annex 2 EHV charges'!$D:$P,12,FALSE)),"")</f>
        <v/>
      </c>
    </row>
    <row r="47" spans="1:8" ht="12.75" customHeight="1">
      <c r="A47" s="92" t="str">
        <f t="array" ref="A47">IFERROR(INDEX('Annex 2 EHV charges'!#REF!, MATCH(0, IF(ISBLANK('Annex 2 EHV charges'!#REF!),1, COUNTIF(A$4:$A46, 'Annex 2 EHV charges'!#REF!)), 0)),"")</f>
        <v/>
      </c>
      <c r="B47" s="91" t="str">
        <f>IF($A47="","",VLOOKUP($A47,'Annex 2 EHV charges'!$D:$P,2,0))</f>
        <v/>
      </c>
      <c r="C47" s="92" t="str">
        <f>IF($A47="","",VLOOKUP($A47,'Annex 2 EHV charges'!$D:$P,3,0))</f>
        <v/>
      </c>
      <c r="D47" s="91" t="str">
        <f>IF($A47="","",VLOOKUP($A47,'Annex 2 EHV charges'!$D:$P,4,0))</f>
        <v/>
      </c>
      <c r="E47" s="93" t="str">
        <f>IFERROR(IF(VLOOKUP($A47,'Annex 2 EHV charges'!$D:$P,9,FALSE)=0,"",VLOOKUP($A47,'Annex 2 EHV charges'!$D:$P,9,FALSE)),"")</f>
        <v/>
      </c>
      <c r="F47" s="94" t="str">
        <f>IFERROR(IF(VLOOKUP($A47,'Annex 2 EHV charges'!$D:$P,10,FALSE)=0,"",VLOOKUP($A47,'Annex 2 EHV charges'!$D:$P,10,FALSE)),"")</f>
        <v/>
      </c>
      <c r="G47" s="95" t="str">
        <f>IFERROR(IF(VLOOKUP($A47,'Annex 2 EHV charges'!$D:$P,11,FALSE)=0,"",VLOOKUP($A47,'Annex 2 EHV charges'!$D:$P,11,FALSE)),"")</f>
        <v/>
      </c>
      <c r="H47" s="95" t="str">
        <f>IFERROR(IF(VLOOKUP($A47,'Annex 2 EHV charges'!$D:$P,12,FALSE)=0,"",VLOOKUP($A47,'Annex 2 EHV charges'!$D:$P,12,FALSE)),"")</f>
        <v/>
      </c>
    </row>
    <row r="48" spans="1:8" ht="12.75" customHeight="1">
      <c r="A48" s="92" t="str">
        <f t="array" ref="A48">IFERROR(INDEX('Annex 2 EHV charges'!#REF!, MATCH(0, IF(ISBLANK('Annex 2 EHV charges'!#REF!),1, COUNTIF(A$4:$A47, 'Annex 2 EHV charges'!#REF!)), 0)),"")</f>
        <v/>
      </c>
      <c r="B48" s="91" t="str">
        <f>IF($A48="","",VLOOKUP($A48,'Annex 2 EHV charges'!$D:$P,2,0))</f>
        <v/>
      </c>
      <c r="C48" s="92" t="str">
        <f>IF($A48="","",VLOOKUP($A48,'Annex 2 EHV charges'!$D:$P,3,0))</f>
        <v/>
      </c>
      <c r="D48" s="91" t="str">
        <f>IF($A48="","",VLOOKUP($A48,'Annex 2 EHV charges'!$D:$P,4,0))</f>
        <v/>
      </c>
      <c r="E48" s="93" t="str">
        <f>IFERROR(IF(VLOOKUP($A48,'Annex 2 EHV charges'!$D:$P,9,FALSE)=0,"",VLOOKUP($A48,'Annex 2 EHV charges'!$D:$P,9,FALSE)),"")</f>
        <v/>
      </c>
      <c r="F48" s="94" t="str">
        <f>IFERROR(IF(VLOOKUP($A48,'Annex 2 EHV charges'!$D:$P,10,FALSE)=0,"",VLOOKUP($A48,'Annex 2 EHV charges'!$D:$P,10,FALSE)),"")</f>
        <v/>
      </c>
      <c r="G48" s="95" t="str">
        <f>IFERROR(IF(VLOOKUP($A48,'Annex 2 EHV charges'!$D:$P,11,FALSE)=0,"",VLOOKUP($A48,'Annex 2 EHV charges'!$D:$P,11,FALSE)),"")</f>
        <v/>
      </c>
      <c r="H48" s="95" t="str">
        <f>IFERROR(IF(VLOOKUP($A48,'Annex 2 EHV charges'!$D:$P,12,FALSE)=0,"",VLOOKUP($A48,'Annex 2 EHV charges'!$D:$P,12,FALSE)),"")</f>
        <v/>
      </c>
    </row>
    <row r="49" spans="1:8" ht="12.75" customHeight="1">
      <c r="A49" s="92" t="str">
        <f t="array" ref="A49">IFERROR(INDEX('Annex 2 EHV charges'!#REF!, MATCH(0, IF(ISBLANK('Annex 2 EHV charges'!#REF!),1, COUNTIF(A$4:$A48, 'Annex 2 EHV charges'!#REF!)), 0)),"")</f>
        <v/>
      </c>
      <c r="B49" s="91" t="str">
        <f>IF($A49="","",VLOOKUP($A49,'Annex 2 EHV charges'!$D:$P,2,0))</f>
        <v/>
      </c>
      <c r="C49" s="92" t="str">
        <f>IF($A49="","",VLOOKUP($A49,'Annex 2 EHV charges'!$D:$P,3,0))</f>
        <v/>
      </c>
      <c r="D49" s="91" t="str">
        <f>IF($A49="","",VLOOKUP($A49,'Annex 2 EHV charges'!$D:$P,4,0))</f>
        <v/>
      </c>
      <c r="E49" s="93" t="str">
        <f>IFERROR(IF(VLOOKUP($A49,'Annex 2 EHV charges'!$D:$P,9,FALSE)=0,"",VLOOKUP($A49,'Annex 2 EHV charges'!$D:$P,9,FALSE)),"")</f>
        <v/>
      </c>
      <c r="F49" s="94" t="str">
        <f>IFERROR(IF(VLOOKUP($A49,'Annex 2 EHV charges'!$D:$P,10,FALSE)=0,"",VLOOKUP($A49,'Annex 2 EHV charges'!$D:$P,10,FALSE)),"")</f>
        <v/>
      </c>
      <c r="G49" s="95" t="str">
        <f>IFERROR(IF(VLOOKUP($A49,'Annex 2 EHV charges'!$D:$P,11,FALSE)=0,"",VLOOKUP($A49,'Annex 2 EHV charges'!$D:$P,11,FALSE)),"")</f>
        <v/>
      </c>
      <c r="H49" s="95" t="str">
        <f>IFERROR(IF(VLOOKUP($A49,'Annex 2 EHV charges'!$D:$P,12,FALSE)=0,"",VLOOKUP($A49,'Annex 2 EHV charges'!$D:$P,12,FALSE)),"")</f>
        <v/>
      </c>
    </row>
    <row r="50" spans="1:8" ht="12.75" customHeight="1">
      <c r="A50" s="92" t="str">
        <f t="array" ref="A50">IFERROR(INDEX('Annex 2 EHV charges'!#REF!, MATCH(0, IF(ISBLANK('Annex 2 EHV charges'!#REF!),1, COUNTIF(A$4:$A49, 'Annex 2 EHV charges'!#REF!)), 0)),"")</f>
        <v/>
      </c>
      <c r="B50" s="91" t="str">
        <f>IF($A50="","",VLOOKUP($A50,'Annex 2 EHV charges'!$D:$P,2,0))</f>
        <v/>
      </c>
      <c r="C50" s="92" t="str">
        <f>IF($A50="","",VLOOKUP($A50,'Annex 2 EHV charges'!$D:$P,3,0))</f>
        <v/>
      </c>
      <c r="D50" s="91" t="str">
        <f>IF($A50="","",VLOOKUP($A50,'Annex 2 EHV charges'!$D:$P,4,0))</f>
        <v/>
      </c>
      <c r="E50" s="93" t="str">
        <f>IFERROR(IF(VLOOKUP($A50,'Annex 2 EHV charges'!$D:$P,9,FALSE)=0,"",VLOOKUP($A50,'Annex 2 EHV charges'!$D:$P,9,FALSE)),"")</f>
        <v/>
      </c>
      <c r="F50" s="94" t="str">
        <f>IFERROR(IF(VLOOKUP($A50,'Annex 2 EHV charges'!$D:$P,10,FALSE)=0,"",VLOOKUP($A50,'Annex 2 EHV charges'!$D:$P,10,FALSE)),"")</f>
        <v/>
      </c>
      <c r="G50" s="95" t="str">
        <f>IFERROR(IF(VLOOKUP($A50,'Annex 2 EHV charges'!$D:$P,11,FALSE)=0,"",VLOOKUP($A50,'Annex 2 EHV charges'!$D:$P,11,FALSE)),"")</f>
        <v/>
      </c>
      <c r="H50" s="95" t="str">
        <f>IFERROR(IF(VLOOKUP($A50,'Annex 2 EHV charges'!$D:$P,12,FALSE)=0,"",VLOOKUP($A50,'Annex 2 EHV charges'!$D:$P,12,FALSE)),"")</f>
        <v/>
      </c>
    </row>
    <row r="51" spans="1:8" ht="12.75" customHeight="1">
      <c r="A51" s="92" t="str">
        <f t="array" ref="A51">IFERROR(INDEX('Annex 2 EHV charges'!#REF!, MATCH(0, IF(ISBLANK('Annex 2 EHV charges'!#REF!),1, COUNTIF(A$4:$A50, 'Annex 2 EHV charges'!#REF!)), 0)),"")</f>
        <v/>
      </c>
      <c r="B51" s="91" t="str">
        <f>IF($A51="","",VLOOKUP($A51,'Annex 2 EHV charges'!$D:$P,2,0))</f>
        <v/>
      </c>
      <c r="C51" s="92" t="str">
        <f>IF($A51="","",VLOOKUP($A51,'Annex 2 EHV charges'!$D:$P,3,0))</f>
        <v/>
      </c>
      <c r="D51" s="91" t="str">
        <f>IF($A51="","",VLOOKUP($A51,'Annex 2 EHV charges'!$D:$P,4,0))</f>
        <v/>
      </c>
      <c r="E51" s="93" t="str">
        <f>IFERROR(IF(VLOOKUP($A51,'Annex 2 EHV charges'!$D:$P,9,FALSE)=0,"",VLOOKUP($A51,'Annex 2 EHV charges'!$D:$P,9,FALSE)),"")</f>
        <v/>
      </c>
      <c r="F51" s="94" t="str">
        <f>IFERROR(IF(VLOOKUP($A51,'Annex 2 EHV charges'!$D:$P,10,FALSE)=0,"",VLOOKUP($A51,'Annex 2 EHV charges'!$D:$P,10,FALSE)),"")</f>
        <v/>
      </c>
      <c r="G51" s="95" t="str">
        <f>IFERROR(IF(VLOOKUP($A51,'Annex 2 EHV charges'!$D:$P,11,FALSE)=0,"",VLOOKUP($A51,'Annex 2 EHV charges'!$D:$P,11,FALSE)),"")</f>
        <v/>
      </c>
      <c r="H51" s="95" t="str">
        <f>IFERROR(IF(VLOOKUP($A51,'Annex 2 EHV charges'!$D:$P,12,FALSE)=0,"",VLOOKUP($A51,'Annex 2 EHV charges'!$D:$P,12,FALSE)),"")</f>
        <v/>
      </c>
    </row>
    <row r="52" spans="1:8" ht="12.75" customHeight="1">
      <c r="A52" s="92" t="str">
        <f t="array" ref="A52">IFERROR(INDEX('Annex 2 EHV charges'!#REF!, MATCH(0, IF(ISBLANK('Annex 2 EHV charges'!#REF!),1, COUNTIF(A$4:$A51, 'Annex 2 EHV charges'!#REF!)), 0)),"")</f>
        <v/>
      </c>
      <c r="B52" s="91" t="str">
        <f>IF($A52="","",VLOOKUP($A52,'Annex 2 EHV charges'!$D:$P,2,0))</f>
        <v/>
      </c>
      <c r="C52" s="92" t="str">
        <f>IF($A52="","",VLOOKUP($A52,'Annex 2 EHV charges'!$D:$P,3,0))</f>
        <v/>
      </c>
      <c r="D52" s="91" t="str">
        <f>IF($A52="","",VLOOKUP($A52,'Annex 2 EHV charges'!$D:$P,4,0))</f>
        <v/>
      </c>
      <c r="E52" s="93" t="str">
        <f>IFERROR(IF(VLOOKUP($A52,'Annex 2 EHV charges'!$D:$P,9,FALSE)=0,"",VLOOKUP($A52,'Annex 2 EHV charges'!$D:$P,9,FALSE)),"")</f>
        <v/>
      </c>
      <c r="F52" s="94" t="str">
        <f>IFERROR(IF(VLOOKUP($A52,'Annex 2 EHV charges'!$D:$P,10,FALSE)=0,"",VLOOKUP($A52,'Annex 2 EHV charges'!$D:$P,10,FALSE)),"")</f>
        <v/>
      </c>
      <c r="G52" s="95" t="str">
        <f>IFERROR(IF(VLOOKUP($A52,'Annex 2 EHV charges'!$D:$P,11,FALSE)=0,"",VLOOKUP($A52,'Annex 2 EHV charges'!$D:$P,11,FALSE)),"")</f>
        <v/>
      </c>
      <c r="H52" s="95" t="str">
        <f>IFERROR(IF(VLOOKUP($A52,'Annex 2 EHV charges'!$D:$P,12,FALSE)=0,"",VLOOKUP($A52,'Annex 2 EHV charges'!$D:$P,12,FALSE)),"")</f>
        <v/>
      </c>
    </row>
    <row r="53" spans="1:8" ht="12.75" customHeight="1">
      <c r="A53" s="92" t="str">
        <f t="array" ref="A53">IFERROR(INDEX('Annex 2 EHV charges'!#REF!, MATCH(0, IF(ISBLANK('Annex 2 EHV charges'!#REF!),1, COUNTIF(A$4:$A52, 'Annex 2 EHV charges'!#REF!)), 0)),"")</f>
        <v/>
      </c>
      <c r="B53" s="91" t="str">
        <f>IF($A53="","",VLOOKUP($A53,'Annex 2 EHV charges'!$D:$P,2,0))</f>
        <v/>
      </c>
      <c r="C53" s="92" t="str">
        <f>IF($A53="","",VLOOKUP($A53,'Annex 2 EHV charges'!$D:$P,3,0))</f>
        <v/>
      </c>
      <c r="D53" s="91" t="str">
        <f>IF($A53="","",VLOOKUP($A53,'Annex 2 EHV charges'!$D:$P,4,0))</f>
        <v/>
      </c>
      <c r="E53" s="93" t="str">
        <f>IFERROR(IF(VLOOKUP($A53,'Annex 2 EHV charges'!$D:$P,9,FALSE)=0,"",VLOOKUP($A53,'Annex 2 EHV charges'!$D:$P,9,FALSE)),"")</f>
        <v/>
      </c>
      <c r="F53" s="94" t="str">
        <f>IFERROR(IF(VLOOKUP($A53,'Annex 2 EHV charges'!$D:$P,10,FALSE)=0,"",VLOOKUP($A53,'Annex 2 EHV charges'!$D:$P,10,FALSE)),"")</f>
        <v/>
      </c>
      <c r="G53" s="95" t="str">
        <f>IFERROR(IF(VLOOKUP($A53,'Annex 2 EHV charges'!$D:$P,11,FALSE)=0,"",VLOOKUP($A53,'Annex 2 EHV charges'!$D:$P,11,FALSE)),"")</f>
        <v/>
      </c>
      <c r="H53" s="95" t="str">
        <f>IFERROR(IF(VLOOKUP($A53,'Annex 2 EHV charges'!$D:$P,12,FALSE)=0,"",VLOOKUP($A53,'Annex 2 EHV charges'!$D:$P,12,FALSE)),"")</f>
        <v/>
      </c>
    </row>
    <row r="54" spans="1:8" ht="12.75" customHeight="1">
      <c r="A54" s="92" t="str">
        <f t="array" ref="A54">IFERROR(INDEX('Annex 2 EHV charges'!#REF!, MATCH(0, IF(ISBLANK('Annex 2 EHV charges'!#REF!),1, COUNTIF(A$4:$A53, 'Annex 2 EHV charges'!#REF!)), 0)),"")</f>
        <v/>
      </c>
      <c r="B54" s="91" t="str">
        <f>IF($A54="","",VLOOKUP($A54,'Annex 2 EHV charges'!$D:$P,2,0))</f>
        <v/>
      </c>
      <c r="C54" s="92" t="str">
        <f>IF($A54="","",VLOOKUP($A54,'Annex 2 EHV charges'!$D:$P,3,0))</f>
        <v/>
      </c>
      <c r="D54" s="91" t="str">
        <f>IF($A54="","",VLOOKUP($A54,'Annex 2 EHV charges'!$D:$P,4,0))</f>
        <v/>
      </c>
      <c r="E54" s="93" t="str">
        <f>IFERROR(IF(VLOOKUP($A54,'Annex 2 EHV charges'!$D:$P,9,FALSE)=0,"",VLOOKUP($A54,'Annex 2 EHV charges'!$D:$P,9,FALSE)),"")</f>
        <v/>
      </c>
      <c r="F54" s="94" t="str">
        <f>IFERROR(IF(VLOOKUP($A54,'Annex 2 EHV charges'!$D:$P,10,FALSE)=0,"",VLOOKUP($A54,'Annex 2 EHV charges'!$D:$P,10,FALSE)),"")</f>
        <v/>
      </c>
      <c r="G54" s="95" t="str">
        <f>IFERROR(IF(VLOOKUP($A54,'Annex 2 EHV charges'!$D:$P,11,FALSE)=0,"",VLOOKUP($A54,'Annex 2 EHV charges'!$D:$P,11,FALSE)),"")</f>
        <v/>
      </c>
      <c r="H54" s="95" t="str">
        <f>IFERROR(IF(VLOOKUP($A54,'Annex 2 EHV charges'!$D:$P,12,FALSE)=0,"",VLOOKUP($A54,'Annex 2 EHV charges'!$D:$P,12,FALSE)),"")</f>
        <v/>
      </c>
    </row>
    <row r="55" spans="1:8" ht="12.75" customHeight="1">
      <c r="A55" s="92" t="str">
        <f t="array" ref="A55">IFERROR(INDEX('Annex 2 EHV charges'!#REF!, MATCH(0, IF(ISBLANK('Annex 2 EHV charges'!#REF!),1, COUNTIF(A$4:$A54, 'Annex 2 EHV charges'!#REF!)), 0)),"")</f>
        <v/>
      </c>
      <c r="B55" s="91" t="str">
        <f>IF($A55="","",VLOOKUP($A55,'Annex 2 EHV charges'!$D:$P,2,0))</f>
        <v/>
      </c>
      <c r="C55" s="92" t="str">
        <f>IF($A55="","",VLOOKUP($A55,'Annex 2 EHV charges'!$D:$P,3,0))</f>
        <v/>
      </c>
      <c r="D55" s="91" t="str">
        <f>IF($A55="","",VLOOKUP($A55,'Annex 2 EHV charges'!$D:$P,4,0))</f>
        <v/>
      </c>
      <c r="E55" s="93" t="str">
        <f>IFERROR(IF(VLOOKUP($A55,'Annex 2 EHV charges'!$D:$P,9,FALSE)=0,"",VLOOKUP($A55,'Annex 2 EHV charges'!$D:$P,9,FALSE)),"")</f>
        <v/>
      </c>
      <c r="F55" s="94" t="str">
        <f>IFERROR(IF(VLOOKUP($A55,'Annex 2 EHV charges'!$D:$P,10,FALSE)=0,"",VLOOKUP($A55,'Annex 2 EHV charges'!$D:$P,10,FALSE)),"")</f>
        <v/>
      </c>
      <c r="G55" s="95" t="str">
        <f>IFERROR(IF(VLOOKUP($A55,'Annex 2 EHV charges'!$D:$P,11,FALSE)=0,"",VLOOKUP($A55,'Annex 2 EHV charges'!$D:$P,11,FALSE)),"")</f>
        <v/>
      </c>
      <c r="H55" s="95" t="str">
        <f>IFERROR(IF(VLOOKUP($A55,'Annex 2 EHV charges'!$D:$P,12,FALSE)=0,"",VLOOKUP($A55,'Annex 2 EHV charges'!$D:$P,12,FALSE)),"")</f>
        <v/>
      </c>
    </row>
    <row r="56" spans="1:8" ht="12.75" customHeight="1">
      <c r="A56" s="92" t="str">
        <f t="array" ref="A56">IFERROR(INDEX('Annex 2 EHV charges'!#REF!, MATCH(0, IF(ISBLANK('Annex 2 EHV charges'!#REF!),1, COUNTIF(A$4:$A55, 'Annex 2 EHV charges'!#REF!)), 0)),"")</f>
        <v/>
      </c>
      <c r="B56" s="91" t="str">
        <f>IF($A56="","",VLOOKUP($A56,'Annex 2 EHV charges'!$D:$P,2,0))</f>
        <v/>
      </c>
      <c r="C56" s="92" t="str">
        <f>IF($A56="","",VLOOKUP($A56,'Annex 2 EHV charges'!$D:$P,3,0))</f>
        <v/>
      </c>
      <c r="D56" s="91" t="str">
        <f>IF($A56="","",VLOOKUP($A56,'Annex 2 EHV charges'!$D:$P,4,0))</f>
        <v/>
      </c>
      <c r="E56" s="93" t="str">
        <f>IFERROR(IF(VLOOKUP($A56,'Annex 2 EHV charges'!$D:$P,9,FALSE)=0,"",VLOOKUP($A56,'Annex 2 EHV charges'!$D:$P,9,FALSE)),"")</f>
        <v/>
      </c>
      <c r="F56" s="94" t="str">
        <f>IFERROR(IF(VLOOKUP($A56,'Annex 2 EHV charges'!$D:$P,10,FALSE)=0,"",VLOOKUP($A56,'Annex 2 EHV charges'!$D:$P,10,FALSE)),"")</f>
        <v/>
      </c>
      <c r="G56" s="95" t="str">
        <f>IFERROR(IF(VLOOKUP($A56,'Annex 2 EHV charges'!$D:$P,11,FALSE)=0,"",VLOOKUP($A56,'Annex 2 EHV charges'!$D:$P,11,FALSE)),"")</f>
        <v/>
      </c>
      <c r="H56" s="95" t="str">
        <f>IFERROR(IF(VLOOKUP($A56,'Annex 2 EHV charges'!$D:$P,12,FALSE)=0,"",VLOOKUP($A56,'Annex 2 EHV charges'!$D:$P,12,FALSE)),"")</f>
        <v/>
      </c>
    </row>
    <row r="57" spans="1:8" ht="12.75" customHeight="1">
      <c r="A57" s="92" t="str">
        <f t="array" ref="A57">IFERROR(INDEX('Annex 2 EHV charges'!#REF!, MATCH(0, IF(ISBLANK('Annex 2 EHV charges'!#REF!),1, COUNTIF(A$4:$A56, 'Annex 2 EHV charges'!#REF!)), 0)),"")</f>
        <v/>
      </c>
      <c r="B57" s="91" t="str">
        <f>IF($A57="","",VLOOKUP($A57,'Annex 2 EHV charges'!$D:$P,2,0))</f>
        <v/>
      </c>
      <c r="C57" s="92" t="str">
        <f>IF($A57="","",VLOOKUP($A57,'Annex 2 EHV charges'!$D:$P,3,0))</f>
        <v/>
      </c>
      <c r="D57" s="91" t="str">
        <f>IF($A57="","",VLOOKUP($A57,'Annex 2 EHV charges'!$D:$P,4,0))</f>
        <v/>
      </c>
      <c r="E57" s="93" t="str">
        <f>IFERROR(IF(VLOOKUP($A57,'Annex 2 EHV charges'!$D:$P,9,FALSE)=0,"",VLOOKUP($A57,'Annex 2 EHV charges'!$D:$P,9,FALSE)),"")</f>
        <v/>
      </c>
      <c r="F57" s="94" t="str">
        <f>IFERROR(IF(VLOOKUP($A57,'Annex 2 EHV charges'!$D:$P,10,FALSE)=0,"",VLOOKUP($A57,'Annex 2 EHV charges'!$D:$P,10,FALSE)),"")</f>
        <v/>
      </c>
      <c r="G57" s="95" t="str">
        <f>IFERROR(IF(VLOOKUP($A57,'Annex 2 EHV charges'!$D:$P,11,FALSE)=0,"",VLOOKUP($A57,'Annex 2 EHV charges'!$D:$P,11,FALSE)),"")</f>
        <v/>
      </c>
      <c r="H57" s="95" t="str">
        <f>IFERROR(IF(VLOOKUP($A57,'Annex 2 EHV charges'!$D:$P,12,FALSE)=0,"",VLOOKUP($A57,'Annex 2 EHV charges'!$D:$P,12,FALSE)),"")</f>
        <v/>
      </c>
    </row>
    <row r="58" spans="1:8" ht="12.75" customHeight="1">
      <c r="A58" s="92" t="str">
        <f t="array" ref="A58">IFERROR(INDEX('Annex 2 EHV charges'!#REF!, MATCH(0, IF(ISBLANK('Annex 2 EHV charges'!#REF!),1, COUNTIF(A$4:$A57, 'Annex 2 EHV charges'!#REF!)), 0)),"")</f>
        <v/>
      </c>
      <c r="B58" s="91" t="str">
        <f>IF($A58="","",VLOOKUP($A58,'Annex 2 EHV charges'!$D:$P,2,0))</f>
        <v/>
      </c>
      <c r="C58" s="92" t="str">
        <f>IF($A58="","",VLOOKUP($A58,'Annex 2 EHV charges'!$D:$P,3,0))</f>
        <v/>
      </c>
      <c r="D58" s="91" t="str">
        <f>IF($A58="","",VLOOKUP($A58,'Annex 2 EHV charges'!$D:$P,4,0))</f>
        <v/>
      </c>
      <c r="E58" s="93" t="str">
        <f>IFERROR(IF(VLOOKUP($A58,'Annex 2 EHV charges'!$D:$P,9,FALSE)=0,"",VLOOKUP($A58,'Annex 2 EHV charges'!$D:$P,9,FALSE)),"")</f>
        <v/>
      </c>
      <c r="F58" s="94" t="str">
        <f>IFERROR(IF(VLOOKUP($A58,'Annex 2 EHV charges'!$D:$P,10,FALSE)=0,"",VLOOKUP($A58,'Annex 2 EHV charges'!$D:$P,10,FALSE)),"")</f>
        <v/>
      </c>
      <c r="G58" s="95" t="str">
        <f>IFERROR(IF(VLOOKUP($A58,'Annex 2 EHV charges'!$D:$P,11,FALSE)=0,"",VLOOKUP($A58,'Annex 2 EHV charges'!$D:$P,11,FALSE)),"")</f>
        <v/>
      </c>
      <c r="H58" s="95" t="str">
        <f>IFERROR(IF(VLOOKUP($A58,'Annex 2 EHV charges'!$D:$P,12,FALSE)=0,"",VLOOKUP($A58,'Annex 2 EHV charges'!$D:$P,12,FALSE)),"")</f>
        <v/>
      </c>
    </row>
    <row r="59" spans="1:8" ht="12.75" customHeight="1">
      <c r="A59" s="92" t="str">
        <f t="array" ref="A59">IFERROR(INDEX('Annex 2 EHV charges'!#REF!, MATCH(0, IF(ISBLANK('Annex 2 EHV charges'!#REF!),1, COUNTIF(A$4:$A58, 'Annex 2 EHV charges'!#REF!)), 0)),"")</f>
        <v/>
      </c>
      <c r="B59" s="91" t="str">
        <f>IF($A59="","",VLOOKUP($A59,'Annex 2 EHV charges'!$D:$P,2,0))</f>
        <v/>
      </c>
      <c r="C59" s="92" t="str">
        <f>IF($A59="","",VLOOKUP($A59,'Annex 2 EHV charges'!$D:$P,3,0))</f>
        <v/>
      </c>
      <c r="D59" s="91" t="str">
        <f>IF($A59="","",VLOOKUP($A59,'Annex 2 EHV charges'!$D:$P,4,0))</f>
        <v/>
      </c>
      <c r="E59" s="93" t="str">
        <f>IFERROR(IF(VLOOKUP($A59,'Annex 2 EHV charges'!$D:$P,9,FALSE)=0,"",VLOOKUP($A59,'Annex 2 EHV charges'!$D:$P,9,FALSE)),"")</f>
        <v/>
      </c>
      <c r="F59" s="94" t="str">
        <f>IFERROR(IF(VLOOKUP($A59,'Annex 2 EHV charges'!$D:$P,10,FALSE)=0,"",VLOOKUP($A59,'Annex 2 EHV charges'!$D:$P,10,FALSE)),"")</f>
        <v/>
      </c>
      <c r="G59" s="95" t="str">
        <f>IFERROR(IF(VLOOKUP($A59,'Annex 2 EHV charges'!$D:$P,11,FALSE)=0,"",VLOOKUP($A59,'Annex 2 EHV charges'!$D:$P,11,FALSE)),"")</f>
        <v/>
      </c>
      <c r="H59" s="95" t="str">
        <f>IFERROR(IF(VLOOKUP($A59,'Annex 2 EHV charges'!$D:$P,12,FALSE)=0,"",VLOOKUP($A59,'Annex 2 EHV charges'!$D:$P,12,FALSE)),"")</f>
        <v/>
      </c>
    </row>
    <row r="60" spans="1:8" ht="12.75" customHeight="1">
      <c r="A60" s="92" t="str">
        <f t="array" ref="A60">IFERROR(INDEX('Annex 2 EHV charges'!#REF!, MATCH(0, IF(ISBLANK('Annex 2 EHV charges'!#REF!),1, COUNTIF(A$4:$A59, 'Annex 2 EHV charges'!#REF!)), 0)),"")</f>
        <v/>
      </c>
      <c r="B60" s="91" t="str">
        <f>IF($A60="","",VLOOKUP($A60,'Annex 2 EHV charges'!$D:$P,2,0))</f>
        <v/>
      </c>
      <c r="C60" s="92" t="str">
        <f>IF($A60="","",VLOOKUP($A60,'Annex 2 EHV charges'!$D:$P,3,0))</f>
        <v/>
      </c>
      <c r="D60" s="91" t="str">
        <f>IF($A60="","",VLOOKUP($A60,'Annex 2 EHV charges'!$D:$P,4,0))</f>
        <v/>
      </c>
      <c r="E60" s="93" t="str">
        <f>IFERROR(IF(VLOOKUP($A60,'Annex 2 EHV charges'!$D:$P,9,FALSE)=0,"",VLOOKUP($A60,'Annex 2 EHV charges'!$D:$P,9,FALSE)),"")</f>
        <v/>
      </c>
      <c r="F60" s="94" t="str">
        <f>IFERROR(IF(VLOOKUP($A60,'Annex 2 EHV charges'!$D:$P,10,FALSE)=0,"",VLOOKUP($A60,'Annex 2 EHV charges'!$D:$P,10,FALSE)),"")</f>
        <v/>
      </c>
      <c r="G60" s="95" t="str">
        <f>IFERROR(IF(VLOOKUP($A60,'Annex 2 EHV charges'!$D:$P,11,FALSE)=0,"",VLOOKUP($A60,'Annex 2 EHV charges'!$D:$P,11,FALSE)),"")</f>
        <v/>
      </c>
      <c r="H60" s="95" t="str">
        <f>IFERROR(IF(VLOOKUP($A60,'Annex 2 EHV charges'!$D:$P,12,FALSE)=0,"",VLOOKUP($A60,'Annex 2 EHV charges'!$D:$P,12,FALSE)),"")</f>
        <v/>
      </c>
    </row>
    <row r="61" spans="1:8" ht="12.75" customHeight="1">
      <c r="A61" s="92" t="str">
        <f t="array" ref="A61">IFERROR(INDEX('Annex 2 EHV charges'!#REF!, MATCH(0, IF(ISBLANK('Annex 2 EHV charges'!#REF!),1, COUNTIF(A$4:$A60, 'Annex 2 EHV charges'!#REF!)), 0)),"")</f>
        <v/>
      </c>
      <c r="B61" s="91" t="str">
        <f>IF($A61="","",VLOOKUP($A61,'Annex 2 EHV charges'!$D:$P,2,0))</f>
        <v/>
      </c>
      <c r="C61" s="92" t="str">
        <f>IF($A61="","",VLOOKUP($A61,'Annex 2 EHV charges'!$D:$P,3,0))</f>
        <v/>
      </c>
      <c r="D61" s="91" t="str">
        <f>IF($A61="","",VLOOKUP($A61,'Annex 2 EHV charges'!$D:$P,4,0))</f>
        <v/>
      </c>
      <c r="E61" s="93" t="str">
        <f>IFERROR(IF(VLOOKUP($A61,'Annex 2 EHV charges'!$D:$P,9,FALSE)=0,"",VLOOKUP($A61,'Annex 2 EHV charges'!$D:$P,9,FALSE)),"")</f>
        <v/>
      </c>
      <c r="F61" s="94" t="str">
        <f>IFERROR(IF(VLOOKUP($A61,'Annex 2 EHV charges'!$D:$P,10,FALSE)=0,"",VLOOKUP($A61,'Annex 2 EHV charges'!$D:$P,10,FALSE)),"")</f>
        <v/>
      </c>
      <c r="G61" s="95" t="str">
        <f>IFERROR(IF(VLOOKUP($A61,'Annex 2 EHV charges'!$D:$P,11,FALSE)=0,"",VLOOKUP($A61,'Annex 2 EHV charges'!$D:$P,11,FALSE)),"")</f>
        <v/>
      </c>
      <c r="H61" s="95" t="str">
        <f>IFERROR(IF(VLOOKUP($A61,'Annex 2 EHV charges'!$D:$P,12,FALSE)=0,"",VLOOKUP($A61,'Annex 2 EHV charges'!$D:$P,12,FALSE)),"")</f>
        <v/>
      </c>
    </row>
    <row r="62" spans="1:8" ht="12.75" customHeight="1">
      <c r="A62" s="92" t="str">
        <f t="array" ref="A62">IFERROR(INDEX('Annex 2 EHV charges'!#REF!, MATCH(0, IF(ISBLANK('Annex 2 EHV charges'!#REF!),1, COUNTIF(A$4:$A61, 'Annex 2 EHV charges'!#REF!)), 0)),"")</f>
        <v/>
      </c>
      <c r="B62" s="91" t="str">
        <f>IF($A62="","",VLOOKUP($A62,'Annex 2 EHV charges'!$D:$P,2,0))</f>
        <v/>
      </c>
      <c r="C62" s="92" t="str">
        <f>IF($A62="","",VLOOKUP($A62,'Annex 2 EHV charges'!$D:$P,3,0))</f>
        <v/>
      </c>
      <c r="D62" s="91" t="str">
        <f>IF($A62="","",VLOOKUP($A62,'Annex 2 EHV charges'!$D:$P,4,0))</f>
        <v/>
      </c>
      <c r="E62" s="93" t="str">
        <f>IFERROR(IF(VLOOKUP($A62,'Annex 2 EHV charges'!$D:$P,9,FALSE)=0,"",VLOOKUP($A62,'Annex 2 EHV charges'!$D:$P,9,FALSE)),"")</f>
        <v/>
      </c>
      <c r="F62" s="94" t="str">
        <f>IFERROR(IF(VLOOKUP($A62,'Annex 2 EHV charges'!$D:$P,10,FALSE)=0,"",VLOOKUP($A62,'Annex 2 EHV charges'!$D:$P,10,FALSE)),"")</f>
        <v/>
      </c>
      <c r="G62" s="95" t="str">
        <f>IFERROR(IF(VLOOKUP($A62,'Annex 2 EHV charges'!$D:$P,11,FALSE)=0,"",VLOOKUP($A62,'Annex 2 EHV charges'!$D:$P,11,FALSE)),"")</f>
        <v/>
      </c>
      <c r="H62" s="95" t="str">
        <f>IFERROR(IF(VLOOKUP($A62,'Annex 2 EHV charges'!$D:$P,12,FALSE)=0,"",VLOOKUP($A62,'Annex 2 EHV charges'!$D:$P,12,FALSE)),"")</f>
        <v/>
      </c>
    </row>
    <row r="63" spans="1:8" ht="12.75" customHeight="1">
      <c r="A63" s="92" t="str">
        <f t="array" ref="A63">IFERROR(INDEX('Annex 2 EHV charges'!#REF!, MATCH(0, IF(ISBLANK('Annex 2 EHV charges'!#REF!),1, COUNTIF(A$4:$A62, 'Annex 2 EHV charges'!#REF!)), 0)),"")</f>
        <v/>
      </c>
      <c r="B63" s="91" t="str">
        <f>IF($A63="","",VLOOKUP($A63,'Annex 2 EHV charges'!$D:$P,2,0))</f>
        <v/>
      </c>
      <c r="C63" s="92" t="str">
        <f>IF($A63="","",VLOOKUP($A63,'Annex 2 EHV charges'!$D:$P,3,0))</f>
        <v/>
      </c>
      <c r="D63" s="91" t="str">
        <f>IF($A63="","",VLOOKUP($A63,'Annex 2 EHV charges'!$D:$P,4,0))</f>
        <v/>
      </c>
      <c r="E63" s="93" t="str">
        <f>IFERROR(IF(VLOOKUP($A63,'Annex 2 EHV charges'!$D:$P,9,FALSE)=0,"",VLOOKUP($A63,'Annex 2 EHV charges'!$D:$P,9,FALSE)),"")</f>
        <v/>
      </c>
      <c r="F63" s="94" t="str">
        <f>IFERROR(IF(VLOOKUP($A63,'Annex 2 EHV charges'!$D:$P,10,FALSE)=0,"",VLOOKUP($A63,'Annex 2 EHV charges'!$D:$P,10,FALSE)),"")</f>
        <v/>
      </c>
      <c r="G63" s="95" t="str">
        <f>IFERROR(IF(VLOOKUP($A63,'Annex 2 EHV charges'!$D:$P,11,FALSE)=0,"",VLOOKUP($A63,'Annex 2 EHV charges'!$D:$P,11,FALSE)),"")</f>
        <v/>
      </c>
      <c r="H63" s="95" t="str">
        <f>IFERROR(IF(VLOOKUP($A63,'Annex 2 EHV charges'!$D:$P,12,FALSE)=0,"",VLOOKUP($A63,'Annex 2 EHV charges'!$D:$P,12,FALSE)),"")</f>
        <v/>
      </c>
    </row>
    <row r="64" spans="1:8" ht="12.75" customHeight="1">
      <c r="A64" s="92" t="str">
        <f t="array" ref="A64">IFERROR(INDEX('Annex 2 EHV charges'!#REF!, MATCH(0, IF(ISBLANK('Annex 2 EHV charges'!#REF!),1, COUNTIF(A$4:$A63, 'Annex 2 EHV charges'!#REF!)), 0)),"")</f>
        <v/>
      </c>
      <c r="B64" s="91" t="str">
        <f>IF($A64="","",VLOOKUP($A64,'Annex 2 EHV charges'!$D:$P,2,0))</f>
        <v/>
      </c>
      <c r="C64" s="92" t="str">
        <f>IF($A64="","",VLOOKUP($A64,'Annex 2 EHV charges'!$D:$P,3,0))</f>
        <v/>
      </c>
      <c r="D64" s="91" t="str">
        <f>IF($A64="","",VLOOKUP($A64,'Annex 2 EHV charges'!$D:$P,4,0))</f>
        <v/>
      </c>
      <c r="E64" s="93" t="str">
        <f>IFERROR(IF(VLOOKUP($A64,'Annex 2 EHV charges'!$D:$P,9,FALSE)=0,"",VLOOKUP($A64,'Annex 2 EHV charges'!$D:$P,9,FALSE)),"")</f>
        <v/>
      </c>
      <c r="F64" s="94" t="str">
        <f>IFERROR(IF(VLOOKUP($A64,'Annex 2 EHV charges'!$D:$P,10,FALSE)=0,"",VLOOKUP($A64,'Annex 2 EHV charges'!$D:$P,10,FALSE)),"")</f>
        <v/>
      </c>
      <c r="G64" s="95" t="str">
        <f>IFERROR(IF(VLOOKUP($A64,'Annex 2 EHV charges'!$D:$P,11,FALSE)=0,"",VLOOKUP($A64,'Annex 2 EHV charges'!$D:$P,11,FALSE)),"")</f>
        <v/>
      </c>
      <c r="H64" s="95" t="str">
        <f>IFERROR(IF(VLOOKUP($A64,'Annex 2 EHV charges'!$D:$P,12,FALSE)=0,"",VLOOKUP($A64,'Annex 2 EHV charges'!$D:$P,12,FALSE)),"")</f>
        <v/>
      </c>
    </row>
    <row r="65" spans="1:8" ht="12.75" customHeight="1">
      <c r="A65" s="92" t="str">
        <f t="array" ref="A65">IFERROR(INDEX('Annex 2 EHV charges'!#REF!, MATCH(0, IF(ISBLANK('Annex 2 EHV charges'!#REF!),1, COUNTIF(A$4:$A64, 'Annex 2 EHV charges'!#REF!)), 0)),"")</f>
        <v/>
      </c>
      <c r="B65" s="91" t="str">
        <f>IF($A65="","",VLOOKUP($A65,'Annex 2 EHV charges'!$D:$P,2,0))</f>
        <v/>
      </c>
      <c r="C65" s="92" t="str">
        <f>IF($A65="","",VLOOKUP($A65,'Annex 2 EHV charges'!$D:$P,3,0))</f>
        <v/>
      </c>
      <c r="D65" s="91" t="str">
        <f>IF($A65="","",VLOOKUP($A65,'Annex 2 EHV charges'!$D:$P,4,0))</f>
        <v/>
      </c>
      <c r="E65" s="93" t="str">
        <f>IFERROR(IF(VLOOKUP($A65,'Annex 2 EHV charges'!$D:$P,9,FALSE)=0,"",VLOOKUP($A65,'Annex 2 EHV charges'!$D:$P,9,FALSE)),"")</f>
        <v/>
      </c>
      <c r="F65" s="94" t="str">
        <f>IFERROR(IF(VLOOKUP($A65,'Annex 2 EHV charges'!$D:$P,10,FALSE)=0,"",VLOOKUP($A65,'Annex 2 EHV charges'!$D:$P,10,FALSE)),"")</f>
        <v/>
      </c>
      <c r="G65" s="95" t="str">
        <f>IFERROR(IF(VLOOKUP($A65,'Annex 2 EHV charges'!$D:$P,11,FALSE)=0,"",VLOOKUP($A65,'Annex 2 EHV charges'!$D:$P,11,FALSE)),"")</f>
        <v/>
      </c>
      <c r="H65" s="95" t="str">
        <f>IFERROR(IF(VLOOKUP($A65,'Annex 2 EHV charges'!$D:$P,12,FALSE)=0,"",VLOOKUP($A65,'Annex 2 EHV charges'!$D:$P,12,FALSE)),"")</f>
        <v/>
      </c>
    </row>
    <row r="66" spans="1:8" ht="12.75" customHeight="1">
      <c r="A66" s="92" t="str">
        <f t="array" ref="A66">IFERROR(INDEX('Annex 2 EHV charges'!#REF!, MATCH(0, IF(ISBLANK('Annex 2 EHV charges'!#REF!),1, COUNTIF(A$4:$A65, 'Annex 2 EHV charges'!#REF!)), 0)),"")</f>
        <v/>
      </c>
      <c r="B66" s="91" t="str">
        <f>IF($A66="","",VLOOKUP($A66,'Annex 2 EHV charges'!$D:$P,2,0))</f>
        <v/>
      </c>
      <c r="C66" s="92" t="str">
        <f>IF($A66="","",VLOOKUP($A66,'Annex 2 EHV charges'!$D:$P,3,0))</f>
        <v/>
      </c>
      <c r="D66" s="91" t="str">
        <f>IF($A66="","",VLOOKUP($A66,'Annex 2 EHV charges'!$D:$P,4,0))</f>
        <v/>
      </c>
      <c r="E66" s="93" t="str">
        <f>IFERROR(IF(VLOOKUP($A66,'Annex 2 EHV charges'!$D:$P,9,FALSE)=0,"",VLOOKUP($A66,'Annex 2 EHV charges'!$D:$P,9,FALSE)),"")</f>
        <v/>
      </c>
      <c r="F66" s="94" t="str">
        <f>IFERROR(IF(VLOOKUP($A66,'Annex 2 EHV charges'!$D:$P,10,FALSE)=0,"",VLOOKUP($A66,'Annex 2 EHV charges'!$D:$P,10,FALSE)),"")</f>
        <v/>
      </c>
      <c r="G66" s="95" t="str">
        <f>IFERROR(IF(VLOOKUP($A66,'Annex 2 EHV charges'!$D:$P,11,FALSE)=0,"",VLOOKUP($A66,'Annex 2 EHV charges'!$D:$P,11,FALSE)),"")</f>
        <v/>
      </c>
      <c r="H66" s="95" t="str">
        <f>IFERROR(IF(VLOOKUP($A66,'Annex 2 EHV charges'!$D:$P,12,FALSE)=0,"",VLOOKUP($A66,'Annex 2 EHV charges'!$D:$P,12,FALSE)),"")</f>
        <v/>
      </c>
    </row>
    <row r="67" spans="1:8" ht="12.75" customHeight="1">
      <c r="A67" s="92" t="str">
        <f t="array" ref="A67">IFERROR(INDEX('Annex 2 EHV charges'!#REF!, MATCH(0, IF(ISBLANK('Annex 2 EHV charges'!#REF!),1, COUNTIF(A$4:$A66, 'Annex 2 EHV charges'!#REF!)), 0)),"")</f>
        <v/>
      </c>
      <c r="B67" s="91" t="str">
        <f>IF($A67="","",VLOOKUP($A67,'Annex 2 EHV charges'!$D:$P,2,0))</f>
        <v/>
      </c>
      <c r="C67" s="92" t="str">
        <f>IF($A67="","",VLOOKUP($A67,'Annex 2 EHV charges'!$D:$P,3,0))</f>
        <v/>
      </c>
      <c r="D67" s="91" t="str">
        <f>IF($A67="","",VLOOKUP($A67,'Annex 2 EHV charges'!$D:$P,4,0))</f>
        <v/>
      </c>
      <c r="E67" s="93" t="str">
        <f>IFERROR(IF(VLOOKUP($A67,'Annex 2 EHV charges'!$D:$P,9,FALSE)=0,"",VLOOKUP($A67,'Annex 2 EHV charges'!$D:$P,9,FALSE)),"")</f>
        <v/>
      </c>
      <c r="F67" s="94" t="str">
        <f>IFERROR(IF(VLOOKUP($A67,'Annex 2 EHV charges'!$D:$P,10,FALSE)=0,"",VLOOKUP($A67,'Annex 2 EHV charges'!$D:$P,10,FALSE)),"")</f>
        <v/>
      </c>
      <c r="G67" s="95" t="str">
        <f>IFERROR(IF(VLOOKUP($A67,'Annex 2 EHV charges'!$D:$P,11,FALSE)=0,"",VLOOKUP($A67,'Annex 2 EHV charges'!$D:$P,11,FALSE)),"")</f>
        <v/>
      </c>
      <c r="H67" s="95" t="str">
        <f>IFERROR(IF(VLOOKUP($A67,'Annex 2 EHV charges'!$D:$P,12,FALSE)=0,"",VLOOKUP($A67,'Annex 2 EHV charges'!$D:$P,12,FALSE)),"")</f>
        <v/>
      </c>
    </row>
    <row r="68" spans="1:8" ht="12.75" customHeight="1">
      <c r="A68" s="92" t="str">
        <f t="array" ref="A68">IFERROR(INDEX('Annex 2 EHV charges'!#REF!, MATCH(0, IF(ISBLANK('Annex 2 EHV charges'!#REF!),1, COUNTIF(A$4:$A67, 'Annex 2 EHV charges'!#REF!)), 0)),"")</f>
        <v/>
      </c>
      <c r="B68" s="91" t="str">
        <f>IF($A68="","",VLOOKUP($A68,'Annex 2 EHV charges'!$D:$P,2,0))</f>
        <v/>
      </c>
      <c r="C68" s="92" t="str">
        <f>IF($A68="","",VLOOKUP($A68,'Annex 2 EHV charges'!$D:$P,3,0))</f>
        <v/>
      </c>
      <c r="D68" s="91" t="str">
        <f>IF($A68="","",VLOOKUP($A68,'Annex 2 EHV charges'!$D:$P,4,0))</f>
        <v/>
      </c>
      <c r="E68" s="93" t="str">
        <f>IFERROR(IF(VLOOKUP($A68,'Annex 2 EHV charges'!$D:$P,9,FALSE)=0,"",VLOOKUP($A68,'Annex 2 EHV charges'!$D:$P,9,FALSE)),"")</f>
        <v/>
      </c>
      <c r="F68" s="94" t="str">
        <f>IFERROR(IF(VLOOKUP($A68,'Annex 2 EHV charges'!$D:$P,10,FALSE)=0,"",VLOOKUP($A68,'Annex 2 EHV charges'!$D:$P,10,FALSE)),"")</f>
        <v/>
      </c>
      <c r="G68" s="95" t="str">
        <f>IFERROR(IF(VLOOKUP($A68,'Annex 2 EHV charges'!$D:$P,11,FALSE)=0,"",VLOOKUP($A68,'Annex 2 EHV charges'!$D:$P,11,FALSE)),"")</f>
        <v/>
      </c>
      <c r="H68" s="95" t="str">
        <f>IFERROR(IF(VLOOKUP($A68,'Annex 2 EHV charges'!$D:$P,12,FALSE)=0,"",VLOOKUP($A68,'Annex 2 EHV charges'!$D:$P,12,FALSE)),"")</f>
        <v/>
      </c>
    </row>
    <row r="69" spans="1:8" ht="12.75" customHeight="1">
      <c r="A69" s="92" t="str">
        <f t="array" ref="A69">IFERROR(INDEX('Annex 2 EHV charges'!#REF!, MATCH(0, IF(ISBLANK('Annex 2 EHV charges'!#REF!),1, COUNTIF(A$4:$A68, 'Annex 2 EHV charges'!#REF!)), 0)),"")</f>
        <v/>
      </c>
      <c r="B69" s="91" t="str">
        <f>IF($A69="","",VLOOKUP($A69,'Annex 2 EHV charges'!$D:$P,2,0))</f>
        <v/>
      </c>
      <c r="C69" s="92" t="str">
        <f>IF($A69="","",VLOOKUP($A69,'Annex 2 EHV charges'!$D:$P,3,0))</f>
        <v/>
      </c>
      <c r="D69" s="91" t="str">
        <f>IF($A69="","",VLOOKUP($A69,'Annex 2 EHV charges'!$D:$P,4,0))</f>
        <v/>
      </c>
      <c r="E69" s="93" t="str">
        <f>IFERROR(IF(VLOOKUP($A69,'Annex 2 EHV charges'!$D:$P,9,FALSE)=0,"",VLOOKUP($A69,'Annex 2 EHV charges'!$D:$P,9,FALSE)),"")</f>
        <v/>
      </c>
      <c r="F69" s="94" t="str">
        <f>IFERROR(IF(VLOOKUP($A69,'Annex 2 EHV charges'!$D:$P,10,FALSE)=0,"",VLOOKUP($A69,'Annex 2 EHV charges'!$D:$P,10,FALSE)),"")</f>
        <v/>
      </c>
      <c r="G69" s="95" t="str">
        <f>IFERROR(IF(VLOOKUP($A69,'Annex 2 EHV charges'!$D:$P,11,FALSE)=0,"",VLOOKUP($A69,'Annex 2 EHV charges'!$D:$P,11,FALSE)),"")</f>
        <v/>
      </c>
      <c r="H69" s="95" t="str">
        <f>IFERROR(IF(VLOOKUP($A69,'Annex 2 EHV charges'!$D:$P,12,FALSE)=0,"",VLOOKUP($A69,'Annex 2 EHV charges'!$D:$P,12,FALSE)),"")</f>
        <v/>
      </c>
    </row>
    <row r="70" spans="1:8" ht="12.75" customHeight="1">
      <c r="A70" s="92" t="str">
        <f t="array" ref="A70">IFERROR(INDEX('Annex 2 EHV charges'!#REF!, MATCH(0, IF(ISBLANK('Annex 2 EHV charges'!#REF!),1, COUNTIF(A$4:$A69, 'Annex 2 EHV charges'!#REF!)), 0)),"")</f>
        <v/>
      </c>
      <c r="B70" s="91" t="str">
        <f>IF($A70="","",VLOOKUP($A70,'Annex 2 EHV charges'!$D:$P,2,0))</f>
        <v/>
      </c>
      <c r="C70" s="92" t="str">
        <f>IF($A70="","",VLOOKUP($A70,'Annex 2 EHV charges'!$D:$P,3,0))</f>
        <v/>
      </c>
      <c r="D70" s="91" t="str">
        <f>IF($A70="","",VLOOKUP($A70,'Annex 2 EHV charges'!$D:$P,4,0))</f>
        <v/>
      </c>
      <c r="E70" s="93" t="str">
        <f>IFERROR(IF(VLOOKUP($A70,'Annex 2 EHV charges'!$D:$P,9,FALSE)=0,"",VLOOKUP($A70,'Annex 2 EHV charges'!$D:$P,9,FALSE)),"")</f>
        <v/>
      </c>
      <c r="F70" s="94" t="str">
        <f>IFERROR(IF(VLOOKUP($A70,'Annex 2 EHV charges'!$D:$P,10,FALSE)=0,"",VLOOKUP($A70,'Annex 2 EHV charges'!$D:$P,10,FALSE)),"")</f>
        <v/>
      </c>
      <c r="G70" s="95" t="str">
        <f>IFERROR(IF(VLOOKUP($A70,'Annex 2 EHV charges'!$D:$P,11,FALSE)=0,"",VLOOKUP($A70,'Annex 2 EHV charges'!$D:$P,11,FALSE)),"")</f>
        <v/>
      </c>
      <c r="H70" s="95" t="str">
        <f>IFERROR(IF(VLOOKUP($A70,'Annex 2 EHV charges'!$D:$P,12,FALSE)=0,"",VLOOKUP($A70,'Annex 2 EHV charges'!$D:$P,12,FALSE)),"")</f>
        <v/>
      </c>
    </row>
    <row r="71" spans="1:8" ht="12.75" customHeight="1">
      <c r="A71" s="92" t="str">
        <f t="array" ref="A71">IFERROR(INDEX('Annex 2 EHV charges'!#REF!, MATCH(0, IF(ISBLANK('Annex 2 EHV charges'!#REF!),1, COUNTIF(A$4:$A70, 'Annex 2 EHV charges'!#REF!)), 0)),"")</f>
        <v/>
      </c>
      <c r="B71" s="91" t="str">
        <f>IF($A71="","",VLOOKUP($A71,'Annex 2 EHV charges'!$D:$P,2,0))</f>
        <v/>
      </c>
      <c r="C71" s="92" t="str">
        <f>IF($A71="","",VLOOKUP($A71,'Annex 2 EHV charges'!$D:$P,3,0))</f>
        <v/>
      </c>
      <c r="D71" s="91" t="str">
        <f>IF($A71="","",VLOOKUP($A71,'Annex 2 EHV charges'!$D:$P,4,0))</f>
        <v/>
      </c>
      <c r="E71" s="93" t="str">
        <f>IFERROR(IF(VLOOKUP($A71,'Annex 2 EHV charges'!$D:$P,9,FALSE)=0,"",VLOOKUP($A71,'Annex 2 EHV charges'!$D:$P,9,FALSE)),"")</f>
        <v/>
      </c>
      <c r="F71" s="94" t="str">
        <f>IFERROR(IF(VLOOKUP($A71,'Annex 2 EHV charges'!$D:$P,10,FALSE)=0,"",VLOOKUP($A71,'Annex 2 EHV charges'!$D:$P,10,FALSE)),"")</f>
        <v/>
      </c>
      <c r="G71" s="95" t="str">
        <f>IFERROR(IF(VLOOKUP($A71,'Annex 2 EHV charges'!$D:$P,11,FALSE)=0,"",VLOOKUP($A71,'Annex 2 EHV charges'!$D:$P,11,FALSE)),"")</f>
        <v/>
      </c>
      <c r="H71" s="95" t="str">
        <f>IFERROR(IF(VLOOKUP($A71,'Annex 2 EHV charges'!$D:$P,12,FALSE)=0,"",VLOOKUP($A71,'Annex 2 EHV charges'!$D:$P,12,FALSE)),"")</f>
        <v/>
      </c>
    </row>
    <row r="72" spans="1:8" ht="12.75" customHeight="1">
      <c r="A72" s="92" t="str">
        <f t="array" ref="A72">IFERROR(INDEX('Annex 2 EHV charges'!#REF!, MATCH(0, IF(ISBLANK('Annex 2 EHV charges'!#REF!),1, COUNTIF(A$4:$A71, 'Annex 2 EHV charges'!#REF!)), 0)),"")</f>
        <v/>
      </c>
      <c r="B72" s="91" t="str">
        <f>IF($A72="","",VLOOKUP($A72,'Annex 2 EHV charges'!$D:$P,2,0))</f>
        <v/>
      </c>
      <c r="C72" s="92" t="str">
        <f>IF($A72="","",VLOOKUP($A72,'Annex 2 EHV charges'!$D:$P,3,0))</f>
        <v/>
      </c>
      <c r="D72" s="91" t="str">
        <f>IF($A72="","",VLOOKUP($A72,'Annex 2 EHV charges'!$D:$P,4,0))</f>
        <v/>
      </c>
      <c r="E72" s="93" t="str">
        <f>IFERROR(IF(VLOOKUP($A72,'Annex 2 EHV charges'!$D:$P,9,FALSE)=0,"",VLOOKUP($A72,'Annex 2 EHV charges'!$D:$P,9,FALSE)),"")</f>
        <v/>
      </c>
      <c r="F72" s="94" t="str">
        <f>IFERROR(IF(VLOOKUP($A72,'Annex 2 EHV charges'!$D:$P,10,FALSE)=0,"",VLOOKUP($A72,'Annex 2 EHV charges'!$D:$P,10,FALSE)),"")</f>
        <v/>
      </c>
      <c r="G72" s="95" t="str">
        <f>IFERROR(IF(VLOOKUP($A72,'Annex 2 EHV charges'!$D:$P,11,FALSE)=0,"",VLOOKUP($A72,'Annex 2 EHV charges'!$D:$P,11,FALSE)),"")</f>
        <v/>
      </c>
      <c r="H72" s="95" t="str">
        <f>IFERROR(IF(VLOOKUP($A72,'Annex 2 EHV charges'!$D:$P,12,FALSE)=0,"",VLOOKUP($A72,'Annex 2 EHV charges'!$D:$P,12,FALSE)),"")</f>
        <v/>
      </c>
    </row>
    <row r="73" spans="1:8" ht="12.75" customHeight="1">
      <c r="A73" s="92" t="str">
        <f t="array" ref="A73">IFERROR(INDEX('Annex 2 EHV charges'!#REF!, MATCH(0, IF(ISBLANK('Annex 2 EHV charges'!#REF!),1, COUNTIF(A$4:$A72, 'Annex 2 EHV charges'!#REF!)), 0)),"")</f>
        <v/>
      </c>
      <c r="B73" s="91" t="str">
        <f>IF($A73="","",VLOOKUP($A73,'Annex 2 EHV charges'!$D:$P,2,0))</f>
        <v/>
      </c>
      <c r="C73" s="92" t="str">
        <f>IF($A73="","",VLOOKUP($A73,'Annex 2 EHV charges'!$D:$P,3,0))</f>
        <v/>
      </c>
      <c r="D73" s="91" t="str">
        <f>IF($A73="","",VLOOKUP($A73,'Annex 2 EHV charges'!$D:$P,4,0))</f>
        <v/>
      </c>
      <c r="E73" s="93" t="str">
        <f>IFERROR(IF(VLOOKUP($A73,'Annex 2 EHV charges'!$D:$P,9,FALSE)=0,"",VLOOKUP($A73,'Annex 2 EHV charges'!$D:$P,9,FALSE)),"")</f>
        <v/>
      </c>
      <c r="F73" s="94" t="str">
        <f>IFERROR(IF(VLOOKUP($A73,'Annex 2 EHV charges'!$D:$P,10,FALSE)=0,"",VLOOKUP($A73,'Annex 2 EHV charges'!$D:$P,10,FALSE)),"")</f>
        <v/>
      </c>
      <c r="G73" s="95" t="str">
        <f>IFERROR(IF(VLOOKUP($A73,'Annex 2 EHV charges'!$D:$P,11,FALSE)=0,"",VLOOKUP($A73,'Annex 2 EHV charges'!$D:$P,11,FALSE)),"")</f>
        <v/>
      </c>
      <c r="H73" s="95" t="str">
        <f>IFERROR(IF(VLOOKUP($A73,'Annex 2 EHV charges'!$D:$P,12,FALSE)=0,"",VLOOKUP($A73,'Annex 2 EHV charges'!$D:$P,12,FALSE)),"")</f>
        <v/>
      </c>
    </row>
    <row r="74" spans="1:8" ht="12.75" customHeight="1">
      <c r="A74" s="92" t="str">
        <f t="array" ref="A74">IFERROR(INDEX('Annex 2 EHV charges'!#REF!, MATCH(0, IF(ISBLANK('Annex 2 EHV charges'!#REF!),1, COUNTIF(A$4:$A73, 'Annex 2 EHV charges'!#REF!)), 0)),"")</f>
        <v/>
      </c>
      <c r="B74" s="91" t="str">
        <f>IF($A74="","",VLOOKUP($A74,'Annex 2 EHV charges'!$D:$P,2,0))</f>
        <v/>
      </c>
      <c r="C74" s="92" t="str">
        <f>IF($A74="","",VLOOKUP($A74,'Annex 2 EHV charges'!$D:$P,3,0))</f>
        <v/>
      </c>
      <c r="D74" s="91" t="str">
        <f>IF($A74="","",VLOOKUP($A74,'Annex 2 EHV charges'!$D:$P,4,0))</f>
        <v/>
      </c>
      <c r="E74" s="93" t="str">
        <f>IFERROR(IF(VLOOKUP($A74,'Annex 2 EHV charges'!$D:$P,9,FALSE)=0,"",VLOOKUP($A74,'Annex 2 EHV charges'!$D:$P,9,FALSE)),"")</f>
        <v/>
      </c>
      <c r="F74" s="94" t="str">
        <f>IFERROR(IF(VLOOKUP($A74,'Annex 2 EHV charges'!$D:$P,10,FALSE)=0,"",VLOOKUP($A74,'Annex 2 EHV charges'!$D:$P,10,FALSE)),"")</f>
        <v/>
      </c>
      <c r="G74" s="95" t="str">
        <f>IFERROR(IF(VLOOKUP($A74,'Annex 2 EHV charges'!$D:$P,11,FALSE)=0,"",VLOOKUP($A74,'Annex 2 EHV charges'!$D:$P,11,FALSE)),"")</f>
        <v/>
      </c>
      <c r="H74" s="95" t="str">
        <f>IFERROR(IF(VLOOKUP($A74,'Annex 2 EHV charges'!$D:$P,12,FALSE)=0,"",VLOOKUP($A74,'Annex 2 EHV charges'!$D:$P,12,FALSE)),"")</f>
        <v/>
      </c>
    </row>
    <row r="75" spans="1:8" ht="12.75" customHeight="1">
      <c r="A75" s="92" t="str">
        <f t="array" ref="A75">IFERROR(INDEX('Annex 2 EHV charges'!#REF!, MATCH(0, IF(ISBLANK('Annex 2 EHV charges'!#REF!),1, COUNTIF(A$4:$A74, 'Annex 2 EHV charges'!#REF!)), 0)),"")</f>
        <v/>
      </c>
      <c r="B75" s="91" t="str">
        <f>IF($A75="","",VLOOKUP($A75,'Annex 2 EHV charges'!$D:$P,2,0))</f>
        <v/>
      </c>
      <c r="C75" s="92" t="str">
        <f>IF($A75="","",VLOOKUP($A75,'Annex 2 EHV charges'!$D:$P,3,0))</f>
        <v/>
      </c>
      <c r="D75" s="91" t="str">
        <f>IF($A75="","",VLOOKUP($A75,'Annex 2 EHV charges'!$D:$P,4,0))</f>
        <v/>
      </c>
      <c r="E75" s="93" t="str">
        <f>IFERROR(IF(VLOOKUP($A75,'Annex 2 EHV charges'!$D:$P,9,FALSE)=0,"",VLOOKUP($A75,'Annex 2 EHV charges'!$D:$P,9,FALSE)),"")</f>
        <v/>
      </c>
      <c r="F75" s="94" t="str">
        <f>IFERROR(IF(VLOOKUP($A75,'Annex 2 EHV charges'!$D:$P,10,FALSE)=0,"",VLOOKUP($A75,'Annex 2 EHV charges'!$D:$P,10,FALSE)),"")</f>
        <v/>
      </c>
      <c r="G75" s="95" t="str">
        <f>IFERROR(IF(VLOOKUP($A75,'Annex 2 EHV charges'!$D:$P,11,FALSE)=0,"",VLOOKUP($A75,'Annex 2 EHV charges'!$D:$P,11,FALSE)),"")</f>
        <v/>
      </c>
      <c r="H75" s="95" t="str">
        <f>IFERROR(IF(VLOOKUP($A75,'Annex 2 EHV charges'!$D:$P,12,FALSE)=0,"",VLOOKUP($A75,'Annex 2 EHV charges'!$D:$P,12,FALSE)),"")</f>
        <v/>
      </c>
    </row>
    <row r="76" spans="1:8" ht="12.75" customHeight="1">
      <c r="A76" s="92" t="str">
        <f t="array" ref="A76">IFERROR(INDEX('Annex 2 EHV charges'!#REF!, MATCH(0, IF(ISBLANK('Annex 2 EHV charges'!#REF!),1, COUNTIF(A$4:$A75, 'Annex 2 EHV charges'!#REF!)), 0)),"")</f>
        <v/>
      </c>
      <c r="B76" s="91" t="str">
        <f>IF($A76="","",VLOOKUP($A76,'Annex 2 EHV charges'!$D:$P,2,0))</f>
        <v/>
      </c>
      <c r="C76" s="92" t="str">
        <f>IF($A76="","",VLOOKUP($A76,'Annex 2 EHV charges'!$D:$P,3,0))</f>
        <v/>
      </c>
      <c r="D76" s="91" t="str">
        <f>IF($A76="","",VLOOKUP($A76,'Annex 2 EHV charges'!$D:$P,4,0))</f>
        <v/>
      </c>
      <c r="E76" s="93" t="str">
        <f>IFERROR(IF(VLOOKUP($A76,'Annex 2 EHV charges'!$D:$P,9,FALSE)=0,"",VLOOKUP($A76,'Annex 2 EHV charges'!$D:$P,9,FALSE)),"")</f>
        <v/>
      </c>
      <c r="F76" s="94" t="str">
        <f>IFERROR(IF(VLOOKUP($A76,'Annex 2 EHV charges'!$D:$P,10,FALSE)=0,"",VLOOKUP($A76,'Annex 2 EHV charges'!$D:$P,10,FALSE)),"")</f>
        <v/>
      </c>
      <c r="G76" s="95" t="str">
        <f>IFERROR(IF(VLOOKUP($A76,'Annex 2 EHV charges'!$D:$P,11,FALSE)=0,"",VLOOKUP($A76,'Annex 2 EHV charges'!$D:$P,11,FALSE)),"")</f>
        <v/>
      </c>
      <c r="H76" s="95" t="str">
        <f>IFERROR(IF(VLOOKUP($A76,'Annex 2 EHV charges'!$D:$P,12,FALSE)=0,"",VLOOKUP($A76,'Annex 2 EHV charges'!$D:$P,12,FALSE)),"")</f>
        <v/>
      </c>
    </row>
    <row r="77" spans="1:8" ht="12.75" customHeight="1">
      <c r="A77" s="92" t="str">
        <f t="array" ref="A77">IFERROR(INDEX('Annex 2 EHV charges'!#REF!, MATCH(0, IF(ISBLANK('Annex 2 EHV charges'!#REF!),1, COUNTIF(A$4:$A76, 'Annex 2 EHV charges'!#REF!)), 0)),"")</f>
        <v/>
      </c>
      <c r="B77" s="91" t="str">
        <f>IF($A77="","",VLOOKUP($A77,'Annex 2 EHV charges'!$D:$P,2,0))</f>
        <v/>
      </c>
      <c r="C77" s="92" t="str">
        <f>IF($A77="","",VLOOKUP($A77,'Annex 2 EHV charges'!$D:$P,3,0))</f>
        <v/>
      </c>
      <c r="D77" s="91" t="str">
        <f>IF($A77="","",VLOOKUP($A77,'Annex 2 EHV charges'!$D:$P,4,0))</f>
        <v/>
      </c>
      <c r="E77" s="93" t="str">
        <f>IFERROR(IF(VLOOKUP($A77,'Annex 2 EHV charges'!$D:$P,9,FALSE)=0,"",VLOOKUP($A77,'Annex 2 EHV charges'!$D:$P,9,FALSE)),"")</f>
        <v/>
      </c>
      <c r="F77" s="94" t="str">
        <f>IFERROR(IF(VLOOKUP($A77,'Annex 2 EHV charges'!$D:$P,10,FALSE)=0,"",VLOOKUP($A77,'Annex 2 EHV charges'!$D:$P,10,FALSE)),"")</f>
        <v/>
      </c>
      <c r="G77" s="95" t="str">
        <f>IFERROR(IF(VLOOKUP($A77,'Annex 2 EHV charges'!$D:$P,11,FALSE)=0,"",VLOOKUP($A77,'Annex 2 EHV charges'!$D:$P,11,FALSE)),"")</f>
        <v/>
      </c>
      <c r="H77" s="95" t="str">
        <f>IFERROR(IF(VLOOKUP($A77,'Annex 2 EHV charges'!$D:$P,12,FALSE)=0,"",VLOOKUP($A77,'Annex 2 EHV charges'!$D:$P,12,FALSE)),"")</f>
        <v/>
      </c>
    </row>
    <row r="78" spans="1:8" ht="12.75" customHeight="1">
      <c r="A78" s="92" t="str">
        <f t="array" ref="A78">IFERROR(INDEX('Annex 2 EHV charges'!#REF!, MATCH(0, IF(ISBLANK('Annex 2 EHV charges'!#REF!),1, COUNTIF(A$4:$A77, 'Annex 2 EHV charges'!#REF!)), 0)),"")</f>
        <v/>
      </c>
      <c r="B78" s="91" t="str">
        <f>IF($A78="","",VLOOKUP($A78,'Annex 2 EHV charges'!$D:$P,2,0))</f>
        <v/>
      </c>
      <c r="C78" s="92" t="str">
        <f>IF($A78="","",VLOOKUP($A78,'Annex 2 EHV charges'!$D:$P,3,0))</f>
        <v/>
      </c>
      <c r="D78" s="91" t="str">
        <f>IF($A78="","",VLOOKUP($A78,'Annex 2 EHV charges'!$D:$P,4,0))</f>
        <v/>
      </c>
      <c r="E78" s="93" t="str">
        <f>IFERROR(IF(VLOOKUP($A78,'Annex 2 EHV charges'!$D:$P,9,FALSE)=0,"",VLOOKUP($A78,'Annex 2 EHV charges'!$D:$P,9,FALSE)),"")</f>
        <v/>
      </c>
      <c r="F78" s="94" t="str">
        <f>IFERROR(IF(VLOOKUP($A78,'Annex 2 EHV charges'!$D:$P,10,FALSE)=0,"",VLOOKUP($A78,'Annex 2 EHV charges'!$D:$P,10,FALSE)),"")</f>
        <v/>
      </c>
      <c r="G78" s="95" t="str">
        <f>IFERROR(IF(VLOOKUP($A78,'Annex 2 EHV charges'!$D:$P,11,FALSE)=0,"",VLOOKUP($A78,'Annex 2 EHV charges'!$D:$P,11,FALSE)),"")</f>
        <v/>
      </c>
      <c r="H78" s="95" t="str">
        <f>IFERROR(IF(VLOOKUP($A78,'Annex 2 EHV charges'!$D:$P,12,FALSE)=0,"",VLOOKUP($A78,'Annex 2 EHV charges'!$D:$P,12,FALSE)),"")</f>
        <v/>
      </c>
    </row>
    <row r="79" spans="1:8" ht="12.75" customHeight="1">
      <c r="A79" s="92" t="str">
        <f t="array" ref="A79">IFERROR(INDEX('Annex 2 EHV charges'!#REF!, MATCH(0, IF(ISBLANK('Annex 2 EHV charges'!#REF!),1, COUNTIF(A$4:$A78, 'Annex 2 EHV charges'!#REF!)), 0)),"")</f>
        <v/>
      </c>
      <c r="B79" s="91" t="str">
        <f>IF($A79="","",VLOOKUP($A79,'Annex 2 EHV charges'!$D:$P,2,0))</f>
        <v/>
      </c>
      <c r="C79" s="92" t="str">
        <f>IF($A79="","",VLOOKUP($A79,'Annex 2 EHV charges'!$D:$P,3,0))</f>
        <v/>
      </c>
      <c r="D79" s="91" t="str">
        <f>IF($A79="","",VLOOKUP($A79,'Annex 2 EHV charges'!$D:$P,4,0))</f>
        <v/>
      </c>
      <c r="E79" s="93" t="str">
        <f>IFERROR(IF(VLOOKUP($A79,'Annex 2 EHV charges'!$D:$P,9,FALSE)=0,"",VLOOKUP($A79,'Annex 2 EHV charges'!$D:$P,9,FALSE)),"")</f>
        <v/>
      </c>
      <c r="F79" s="94" t="str">
        <f>IFERROR(IF(VLOOKUP($A79,'Annex 2 EHV charges'!$D:$P,10,FALSE)=0,"",VLOOKUP($A79,'Annex 2 EHV charges'!$D:$P,10,FALSE)),"")</f>
        <v/>
      </c>
      <c r="G79" s="95" t="str">
        <f>IFERROR(IF(VLOOKUP($A79,'Annex 2 EHV charges'!$D:$P,11,FALSE)=0,"",VLOOKUP($A79,'Annex 2 EHV charges'!$D:$P,11,FALSE)),"")</f>
        <v/>
      </c>
      <c r="H79" s="95" t="str">
        <f>IFERROR(IF(VLOOKUP($A79,'Annex 2 EHV charges'!$D:$P,12,FALSE)=0,"",VLOOKUP($A79,'Annex 2 EHV charges'!$D:$P,12,FALSE)),"")</f>
        <v/>
      </c>
    </row>
    <row r="80" spans="1:8" ht="12.75" customHeight="1">
      <c r="A80" s="92" t="str">
        <f t="array" ref="A80">IFERROR(INDEX('Annex 2 EHV charges'!#REF!, MATCH(0, IF(ISBLANK('Annex 2 EHV charges'!#REF!),1, COUNTIF(A$4:$A79, 'Annex 2 EHV charges'!#REF!)), 0)),"")</f>
        <v/>
      </c>
      <c r="B80" s="91" t="str">
        <f>IF($A80="","",VLOOKUP($A80,'Annex 2 EHV charges'!$D:$P,2,0))</f>
        <v/>
      </c>
      <c r="C80" s="92" t="str">
        <f>IF($A80="","",VLOOKUP($A80,'Annex 2 EHV charges'!$D:$P,3,0))</f>
        <v/>
      </c>
      <c r="D80" s="91" t="str">
        <f>IF($A80="","",VLOOKUP($A80,'Annex 2 EHV charges'!$D:$P,4,0))</f>
        <v/>
      </c>
      <c r="E80" s="93" t="str">
        <f>IFERROR(IF(VLOOKUP($A80,'Annex 2 EHV charges'!$D:$P,9,FALSE)=0,"",VLOOKUP($A80,'Annex 2 EHV charges'!$D:$P,9,FALSE)),"")</f>
        <v/>
      </c>
      <c r="F80" s="94" t="str">
        <f>IFERROR(IF(VLOOKUP($A80,'Annex 2 EHV charges'!$D:$P,10,FALSE)=0,"",VLOOKUP($A80,'Annex 2 EHV charges'!$D:$P,10,FALSE)),"")</f>
        <v/>
      </c>
      <c r="G80" s="95" t="str">
        <f>IFERROR(IF(VLOOKUP($A80,'Annex 2 EHV charges'!$D:$P,11,FALSE)=0,"",VLOOKUP($A80,'Annex 2 EHV charges'!$D:$P,11,FALSE)),"")</f>
        <v/>
      </c>
      <c r="H80" s="95" t="str">
        <f>IFERROR(IF(VLOOKUP($A80,'Annex 2 EHV charges'!$D:$P,12,FALSE)=0,"",VLOOKUP($A80,'Annex 2 EHV charges'!$D:$P,12,FALSE)),"")</f>
        <v/>
      </c>
    </row>
    <row r="81" spans="1:8" ht="12.75" customHeight="1">
      <c r="A81" s="92" t="str">
        <f t="array" ref="A81">IFERROR(INDEX('Annex 2 EHV charges'!#REF!, MATCH(0, IF(ISBLANK('Annex 2 EHV charges'!#REF!),1, COUNTIF(A$4:$A80, 'Annex 2 EHV charges'!#REF!)), 0)),"")</f>
        <v/>
      </c>
      <c r="B81" s="91" t="str">
        <f>IF($A81="","",VLOOKUP($A81,'Annex 2 EHV charges'!$D:$P,2,0))</f>
        <v/>
      </c>
      <c r="C81" s="92" t="str">
        <f>IF($A81="","",VLOOKUP($A81,'Annex 2 EHV charges'!$D:$P,3,0))</f>
        <v/>
      </c>
      <c r="D81" s="91" t="str">
        <f>IF($A81="","",VLOOKUP($A81,'Annex 2 EHV charges'!$D:$P,4,0))</f>
        <v/>
      </c>
      <c r="E81" s="93" t="str">
        <f>IFERROR(IF(VLOOKUP($A81,'Annex 2 EHV charges'!$D:$P,9,FALSE)=0,"",VLOOKUP($A81,'Annex 2 EHV charges'!$D:$P,9,FALSE)),"")</f>
        <v/>
      </c>
      <c r="F81" s="94" t="str">
        <f>IFERROR(IF(VLOOKUP($A81,'Annex 2 EHV charges'!$D:$P,10,FALSE)=0,"",VLOOKUP($A81,'Annex 2 EHV charges'!$D:$P,10,FALSE)),"")</f>
        <v/>
      </c>
      <c r="G81" s="95" t="str">
        <f>IFERROR(IF(VLOOKUP($A81,'Annex 2 EHV charges'!$D:$P,11,FALSE)=0,"",VLOOKUP($A81,'Annex 2 EHV charges'!$D:$P,11,FALSE)),"")</f>
        <v/>
      </c>
      <c r="H81" s="95" t="str">
        <f>IFERROR(IF(VLOOKUP($A81,'Annex 2 EHV charges'!$D:$P,12,FALSE)=0,"",VLOOKUP($A81,'Annex 2 EHV charges'!$D:$P,12,FALSE)),"")</f>
        <v/>
      </c>
    </row>
    <row r="82" spans="1:8" ht="12.75" customHeight="1">
      <c r="A82" s="92" t="str">
        <f t="array" ref="A82">IFERROR(INDEX('Annex 2 EHV charges'!#REF!, MATCH(0, IF(ISBLANK('Annex 2 EHV charges'!#REF!),1, COUNTIF(A$4:$A81, 'Annex 2 EHV charges'!#REF!)), 0)),"")</f>
        <v/>
      </c>
      <c r="B82" s="91" t="str">
        <f>IF($A82="","",VLOOKUP($A82,'Annex 2 EHV charges'!$D:$P,2,0))</f>
        <v/>
      </c>
      <c r="C82" s="92" t="str">
        <f>IF($A82="","",VLOOKUP($A82,'Annex 2 EHV charges'!$D:$P,3,0))</f>
        <v/>
      </c>
      <c r="D82" s="91" t="str">
        <f>IF($A82="","",VLOOKUP($A82,'Annex 2 EHV charges'!$D:$P,4,0))</f>
        <v/>
      </c>
      <c r="E82" s="93" t="str">
        <f>IFERROR(IF(VLOOKUP($A82,'Annex 2 EHV charges'!$D:$P,9,FALSE)=0,"",VLOOKUP($A82,'Annex 2 EHV charges'!$D:$P,9,FALSE)),"")</f>
        <v/>
      </c>
      <c r="F82" s="94" t="str">
        <f>IFERROR(IF(VLOOKUP($A82,'Annex 2 EHV charges'!$D:$P,10,FALSE)=0,"",VLOOKUP($A82,'Annex 2 EHV charges'!$D:$P,10,FALSE)),"")</f>
        <v/>
      </c>
      <c r="G82" s="95" t="str">
        <f>IFERROR(IF(VLOOKUP($A82,'Annex 2 EHV charges'!$D:$P,11,FALSE)=0,"",VLOOKUP($A82,'Annex 2 EHV charges'!$D:$P,11,FALSE)),"")</f>
        <v/>
      </c>
      <c r="H82" s="95" t="str">
        <f>IFERROR(IF(VLOOKUP($A82,'Annex 2 EHV charges'!$D:$P,12,FALSE)=0,"",VLOOKUP($A82,'Annex 2 EHV charges'!$D:$P,12,FALSE)),"")</f>
        <v/>
      </c>
    </row>
    <row r="83" spans="1:8" ht="12.75" customHeight="1">
      <c r="A83" s="92" t="str">
        <f t="array" ref="A83">IFERROR(INDEX('Annex 2 EHV charges'!#REF!, MATCH(0, IF(ISBLANK('Annex 2 EHV charges'!#REF!),1, COUNTIF(A$4:$A82, 'Annex 2 EHV charges'!#REF!)), 0)),"")</f>
        <v/>
      </c>
      <c r="B83" s="91" t="str">
        <f>IF($A83="","",VLOOKUP($A83,'Annex 2 EHV charges'!$D:$P,2,0))</f>
        <v/>
      </c>
      <c r="C83" s="92" t="str">
        <f>IF($A83="","",VLOOKUP($A83,'Annex 2 EHV charges'!$D:$P,3,0))</f>
        <v/>
      </c>
      <c r="D83" s="91" t="str">
        <f>IF($A83="","",VLOOKUP($A83,'Annex 2 EHV charges'!$D:$P,4,0))</f>
        <v/>
      </c>
      <c r="E83" s="93" t="str">
        <f>IFERROR(IF(VLOOKUP($A83,'Annex 2 EHV charges'!$D:$P,9,FALSE)=0,"",VLOOKUP($A83,'Annex 2 EHV charges'!$D:$P,9,FALSE)),"")</f>
        <v/>
      </c>
      <c r="F83" s="94" t="str">
        <f>IFERROR(IF(VLOOKUP($A83,'Annex 2 EHV charges'!$D:$P,10,FALSE)=0,"",VLOOKUP($A83,'Annex 2 EHV charges'!$D:$P,10,FALSE)),"")</f>
        <v/>
      </c>
      <c r="G83" s="95" t="str">
        <f>IFERROR(IF(VLOOKUP($A83,'Annex 2 EHV charges'!$D:$P,11,FALSE)=0,"",VLOOKUP($A83,'Annex 2 EHV charges'!$D:$P,11,FALSE)),"")</f>
        <v/>
      </c>
      <c r="H83" s="95" t="str">
        <f>IFERROR(IF(VLOOKUP($A83,'Annex 2 EHV charges'!$D:$P,12,FALSE)=0,"",VLOOKUP($A83,'Annex 2 EHV charges'!$D:$P,12,FALSE)),"")</f>
        <v/>
      </c>
    </row>
    <row r="84" spans="1:8" ht="12.75" customHeight="1">
      <c r="A84" s="92" t="str">
        <f t="array" ref="A84">IFERROR(INDEX('Annex 2 EHV charges'!#REF!, MATCH(0, IF(ISBLANK('Annex 2 EHV charges'!#REF!),1, COUNTIF(A$4:$A83, 'Annex 2 EHV charges'!#REF!)), 0)),"")</f>
        <v/>
      </c>
      <c r="B84" s="91" t="str">
        <f>IF($A84="","",VLOOKUP($A84,'Annex 2 EHV charges'!$D:$P,2,0))</f>
        <v/>
      </c>
      <c r="C84" s="92" t="str">
        <f>IF($A84="","",VLOOKUP($A84,'Annex 2 EHV charges'!$D:$P,3,0))</f>
        <v/>
      </c>
      <c r="D84" s="91" t="str">
        <f>IF($A84="","",VLOOKUP($A84,'Annex 2 EHV charges'!$D:$P,4,0))</f>
        <v/>
      </c>
      <c r="E84" s="93" t="str">
        <f>IFERROR(IF(VLOOKUP($A84,'Annex 2 EHV charges'!$D:$P,9,FALSE)=0,"",VLOOKUP($A84,'Annex 2 EHV charges'!$D:$P,9,FALSE)),"")</f>
        <v/>
      </c>
      <c r="F84" s="94" t="str">
        <f>IFERROR(IF(VLOOKUP($A84,'Annex 2 EHV charges'!$D:$P,10,FALSE)=0,"",VLOOKUP($A84,'Annex 2 EHV charges'!$D:$P,10,FALSE)),"")</f>
        <v/>
      </c>
      <c r="G84" s="95" t="str">
        <f>IFERROR(IF(VLOOKUP($A84,'Annex 2 EHV charges'!$D:$P,11,FALSE)=0,"",VLOOKUP($A84,'Annex 2 EHV charges'!$D:$P,11,FALSE)),"")</f>
        <v/>
      </c>
      <c r="H84" s="95" t="str">
        <f>IFERROR(IF(VLOOKUP($A84,'Annex 2 EHV charges'!$D:$P,12,FALSE)=0,"",VLOOKUP($A84,'Annex 2 EHV charges'!$D:$P,12,FALSE)),"")</f>
        <v/>
      </c>
    </row>
    <row r="85" spans="1:8" ht="12.75" customHeight="1">
      <c r="A85" s="92" t="str">
        <f t="array" ref="A85">IFERROR(INDEX('Annex 2 EHV charges'!#REF!, MATCH(0, IF(ISBLANK('Annex 2 EHV charges'!#REF!),1, COUNTIF(A$4:$A84, 'Annex 2 EHV charges'!#REF!)), 0)),"")</f>
        <v/>
      </c>
      <c r="B85" s="91" t="str">
        <f>IF($A85="","",VLOOKUP($A85,'Annex 2 EHV charges'!$D:$P,2,0))</f>
        <v/>
      </c>
      <c r="C85" s="92" t="str">
        <f>IF($A85="","",VLOOKUP($A85,'Annex 2 EHV charges'!$D:$P,3,0))</f>
        <v/>
      </c>
      <c r="D85" s="91" t="str">
        <f>IF($A85="","",VLOOKUP($A85,'Annex 2 EHV charges'!$D:$P,4,0))</f>
        <v/>
      </c>
      <c r="E85" s="93" t="str">
        <f>IFERROR(IF(VLOOKUP($A85,'Annex 2 EHV charges'!$D:$P,9,FALSE)=0,"",VLOOKUP($A85,'Annex 2 EHV charges'!$D:$P,9,FALSE)),"")</f>
        <v/>
      </c>
      <c r="F85" s="94" t="str">
        <f>IFERROR(IF(VLOOKUP($A85,'Annex 2 EHV charges'!$D:$P,10,FALSE)=0,"",VLOOKUP($A85,'Annex 2 EHV charges'!$D:$P,10,FALSE)),"")</f>
        <v/>
      </c>
      <c r="G85" s="95" t="str">
        <f>IFERROR(IF(VLOOKUP($A85,'Annex 2 EHV charges'!$D:$P,11,FALSE)=0,"",VLOOKUP($A85,'Annex 2 EHV charges'!$D:$P,11,FALSE)),"")</f>
        <v/>
      </c>
      <c r="H85" s="95" t="str">
        <f>IFERROR(IF(VLOOKUP($A85,'Annex 2 EHV charges'!$D:$P,12,FALSE)=0,"",VLOOKUP($A85,'Annex 2 EHV charges'!$D:$P,12,FALSE)),"")</f>
        <v/>
      </c>
    </row>
    <row r="86" spans="1:8" ht="12.75" customHeight="1">
      <c r="A86" s="92" t="str">
        <f t="array" ref="A86">IFERROR(INDEX('Annex 2 EHV charges'!#REF!, MATCH(0, IF(ISBLANK('Annex 2 EHV charges'!#REF!),1, COUNTIF(A$4:$A85, 'Annex 2 EHV charges'!#REF!)), 0)),"")</f>
        <v/>
      </c>
      <c r="B86" s="91" t="str">
        <f>IF($A86="","",VLOOKUP($A86,'Annex 2 EHV charges'!$D:$P,2,0))</f>
        <v/>
      </c>
      <c r="C86" s="92" t="str">
        <f>IF($A86="","",VLOOKUP($A86,'Annex 2 EHV charges'!$D:$P,3,0))</f>
        <v/>
      </c>
      <c r="D86" s="91" t="str">
        <f>IF($A86="","",VLOOKUP($A86,'Annex 2 EHV charges'!$D:$P,4,0))</f>
        <v/>
      </c>
      <c r="E86" s="93" t="str">
        <f>IFERROR(IF(VLOOKUP($A86,'Annex 2 EHV charges'!$D:$P,9,FALSE)=0,"",VLOOKUP($A86,'Annex 2 EHV charges'!$D:$P,9,FALSE)),"")</f>
        <v/>
      </c>
      <c r="F86" s="94" t="str">
        <f>IFERROR(IF(VLOOKUP($A86,'Annex 2 EHV charges'!$D:$P,10,FALSE)=0,"",VLOOKUP($A86,'Annex 2 EHV charges'!$D:$P,10,FALSE)),"")</f>
        <v/>
      </c>
      <c r="G86" s="95" t="str">
        <f>IFERROR(IF(VLOOKUP($A86,'Annex 2 EHV charges'!$D:$P,11,FALSE)=0,"",VLOOKUP($A86,'Annex 2 EHV charges'!$D:$P,11,FALSE)),"")</f>
        <v/>
      </c>
      <c r="H86" s="95" t="str">
        <f>IFERROR(IF(VLOOKUP($A86,'Annex 2 EHV charges'!$D:$P,12,FALSE)=0,"",VLOOKUP($A86,'Annex 2 EHV charges'!$D:$P,12,FALSE)),"")</f>
        <v/>
      </c>
    </row>
    <row r="87" spans="1:8" ht="12.75" customHeight="1">
      <c r="A87" s="92" t="str">
        <f t="array" ref="A87">IFERROR(INDEX('Annex 2 EHV charges'!#REF!, MATCH(0, IF(ISBLANK('Annex 2 EHV charges'!#REF!),1, COUNTIF(A$4:$A86, 'Annex 2 EHV charges'!#REF!)), 0)),"")</f>
        <v/>
      </c>
      <c r="B87" s="91" t="str">
        <f>IF($A87="","",VLOOKUP($A87,'Annex 2 EHV charges'!$D:$P,2,0))</f>
        <v/>
      </c>
      <c r="C87" s="92" t="str">
        <f>IF($A87="","",VLOOKUP($A87,'Annex 2 EHV charges'!$D:$P,3,0))</f>
        <v/>
      </c>
      <c r="D87" s="91" t="str">
        <f>IF($A87="","",VLOOKUP($A87,'Annex 2 EHV charges'!$D:$P,4,0))</f>
        <v/>
      </c>
      <c r="E87" s="93" t="str">
        <f>IFERROR(IF(VLOOKUP($A87,'Annex 2 EHV charges'!$D:$P,9,FALSE)=0,"",VLOOKUP($A87,'Annex 2 EHV charges'!$D:$P,9,FALSE)),"")</f>
        <v/>
      </c>
      <c r="F87" s="94" t="str">
        <f>IFERROR(IF(VLOOKUP($A87,'Annex 2 EHV charges'!$D:$P,10,FALSE)=0,"",VLOOKUP($A87,'Annex 2 EHV charges'!$D:$P,10,FALSE)),"")</f>
        <v/>
      </c>
      <c r="G87" s="95" t="str">
        <f>IFERROR(IF(VLOOKUP($A87,'Annex 2 EHV charges'!$D:$P,11,FALSE)=0,"",VLOOKUP($A87,'Annex 2 EHV charges'!$D:$P,11,FALSE)),"")</f>
        <v/>
      </c>
      <c r="H87" s="95" t="str">
        <f>IFERROR(IF(VLOOKUP($A87,'Annex 2 EHV charges'!$D:$P,12,FALSE)=0,"",VLOOKUP($A87,'Annex 2 EHV charges'!$D:$P,12,FALSE)),"")</f>
        <v/>
      </c>
    </row>
    <row r="88" spans="1:8" ht="12.75" customHeight="1">
      <c r="A88" s="92" t="str">
        <f t="array" ref="A88">IFERROR(INDEX('Annex 2 EHV charges'!#REF!, MATCH(0, IF(ISBLANK('Annex 2 EHV charges'!#REF!),1, COUNTIF(A$4:$A87, 'Annex 2 EHV charges'!#REF!)), 0)),"")</f>
        <v/>
      </c>
      <c r="B88" s="91" t="str">
        <f>IF($A88="","",VLOOKUP($A88,'Annex 2 EHV charges'!$D:$P,2,0))</f>
        <v/>
      </c>
      <c r="C88" s="92" t="str">
        <f>IF($A88="","",VLOOKUP($A88,'Annex 2 EHV charges'!$D:$P,3,0))</f>
        <v/>
      </c>
      <c r="D88" s="91" t="str">
        <f>IF($A88="","",VLOOKUP($A88,'Annex 2 EHV charges'!$D:$P,4,0))</f>
        <v/>
      </c>
      <c r="E88" s="93" t="str">
        <f>IFERROR(IF(VLOOKUP($A88,'Annex 2 EHV charges'!$D:$P,9,FALSE)=0,"",VLOOKUP($A88,'Annex 2 EHV charges'!$D:$P,9,FALSE)),"")</f>
        <v/>
      </c>
      <c r="F88" s="94" t="str">
        <f>IFERROR(IF(VLOOKUP($A88,'Annex 2 EHV charges'!$D:$P,10,FALSE)=0,"",VLOOKUP($A88,'Annex 2 EHV charges'!$D:$P,10,FALSE)),"")</f>
        <v/>
      </c>
      <c r="G88" s="95" t="str">
        <f>IFERROR(IF(VLOOKUP($A88,'Annex 2 EHV charges'!$D:$P,11,FALSE)=0,"",VLOOKUP($A88,'Annex 2 EHV charges'!$D:$P,11,FALSE)),"")</f>
        <v/>
      </c>
      <c r="H88" s="95" t="str">
        <f>IFERROR(IF(VLOOKUP($A88,'Annex 2 EHV charges'!$D:$P,12,FALSE)=0,"",VLOOKUP($A88,'Annex 2 EHV charges'!$D:$P,12,FALSE)),"")</f>
        <v/>
      </c>
    </row>
    <row r="89" spans="1:8" ht="12.75" customHeight="1">
      <c r="A89" s="92" t="str">
        <f t="array" ref="A89">IFERROR(INDEX('Annex 2 EHV charges'!#REF!, MATCH(0, IF(ISBLANK('Annex 2 EHV charges'!#REF!),1, COUNTIF(A$4:$A88, 'Annex 2 EHV charges'!#REF!)), 0)),"")</f>
        <v/>
      </c>
      <c r="B89" s="91" t="str">
        <f>IF($A89="","",VLOOKUP($A89,'Annex 2 EHV charges'!$D:$P,2,0))</f>
        <v/>
      </c>
      <c r="C89" s="92" t="str">
        <f>IF($A89="","",VLOOKUP($A89,'Annex 2 EHV charges'!$D:$P,3,0))</f>
        <v/>
      </c>
      <c r="D89" s="91" t="str">
        <f>IF($A89="","",VLOOKUP($A89,'Annex 2 EHV charges'!$D:$P,4,0))</f>
        <v/>
      </c>
      <c r="E89" s="93" t="str">
        <f>IFERROR(IF(VLOOKUP($A89,'Annex 2 EHV charges'!$D:$P,9,FALSE)=0,"",VLOOKUP($A89,'Annex 2 EHV charges'!$D:$P,9,FALSE)),"")</f>
        <v/>
      </c>
      <c r="F89" s="94" t="str">
        <f>IFERROR(IF(VLOOKUP($A89,'Annex 2 EHV charges'!$D:$P,10,FALSE)=0,"",VLOOKUP($A89,'Annex 2 EHV charges'!$D:$P,10,FALSE)),"")</f>
        <v/>
      </c>
      <c r="G89" s="95" t="str">
        <f>IFERROR(IF(VLOOKUP($A89,'Annex 2 EHV charges'!$D:$P,11,FALSE)=0,"",VLOOKUP($A89,'Annex 2 EHV charges'!$D:$P,11,FALSE)),"")</f>
        <v/>
      </c>
      <c r="H89" s="95" t="str">
        <f>IFERROR(IF(VLOOKUP($A89,'Annex 2 EHV charges'!$D:$P,12,FALSE)=0,"",VLOOKUP($A89,'Annex 2 EHV charges'!$D:$P,12,FALSE)),"")</f>
        <v/>
      </c>
    </row>
    <row r="90" spans="1:8" ht="12.75" customHeight="1">
      <c r="A90" s="92" t="str">
        <f t="array" ref="A90">IFERROR(INDEX('Annex 2 EHV charges'!#REF!, MATCH(0, IF(ISBLANK('Annex 2 EHV charges'!#REF!),1, COUNTIF(A$4:$A89, 'Annex 2 EHV charges'!#REF!)), 0)),"")</f>
        <v/>
      </c>
      <c r="B90" s="91" t="str">
        <f>IF($A90="","",VLOOKUP($A90,'Annex 2 EHV charges'!$D:$P,2,0))</f>
        <v/>
      </c>
      <c r="C90" s="92" t="str">
        <f>IF($A90="","",VLOOKUP($A90,'Annex 2 EHV charges'!$D:$P,3,0))</f>
        <v/>
      </c>
      <c r="D90" s="91" t="str">
        <f>IF($A90="","",VLOOKUP($A90,'Annex 2 EHV charges'!$D:$P,4,0))</f>
        <v/>
      </c>
      <c r="E90" s="93" t="str">
        <f>IFERROR(IF(VLOOKUP($A90,'Annex 2 EHV charges'!$D:$P,9,FALSE)=0,"",VLOOKUP($A90,'Annex 2 EHV charges'!$D:$P,9,FALSE)),"")</f>
        <v/>
      </c>
      <c r="F90" s="94" t="str">
        <f>IFERROR(IF(VLOOKUP($A90,'Annex 2 EHV charges'!$D:$P,10,FALSE)=0,"",VLOOKUP($A90,'Annex 2 EHV charges'!$D:$P,10,FALSE)),"")</f>
        <v/>
      </c>
      <c r="G90" s="95" t="str">
        <f>IFERROR(IF(VLOOKUP($A90,'Annex 2 EHV charges'!$D:$P,11,FALSE)=0,"",VLOOKUP($A90,'Annex 2 EHV charges'!$D:$P,11,FALSE)),"")</f>
        <v/>
      </c>
      <c r="H90" s="95" t="str">
        <f>IFERROR(IF(VLOOKUP($A90,'Annex 2 EHV charges'!$D:$P,12,FALSE)=0,"",VLOOKUP($A90,'Annex 2 EHV charges'!$D:$P,12,FALSE)),"")</f>
        <v/>
      </c>
    </row>
    <row r="91" spans="1:8" ht="12.75" customHeight="1">
      <c r="A91" s="92" t="str">
        <f t="array" ref="A91">IFERROR(INDEX('Annex 2 EHV charges'!#REF!, MATCH(0, IF(ISBLANK('Annex 2 EHV charges'!#REF!),1, COUNTIF(A$4:$A90, 'Annex 2 EHV charges'!#REF!)), 0)),"")</f>
        <v/>
      </c>
      <c r="B91" s="91" t="str">
        <f>IF($A91="","",VLOOKUP($A91,'Annex 2 EHV charges'!$D:$P,2,0))</f>
        <v/>
      </c>
      <c r="C91" s="92" t="str">
        <f>IF($A91="","",VLOOKUP($A91,'Annex 2 EHV charges'!$D:$P,3,0))</f>
        <v/>
      </c>
      <c r="D91" s="91" t="str">
        <f>IF($A91="","",VLOOKUP($A91,'Annex 2 EHV charges'!$D:$P,4,0))</f>
        <v/>
      </c>
      <c r="E91" s="93" t="str">
        <f>IFERROR(IF(VLOOKUP($A91,'Annex 2 EHV charges'!$D:$P,9,FALSE)=0,"",VLOOKUP($A91,'Annex 2 EHV charges'!$D:$P,9,FALSE)),"")</f>
        <v/>
      </c>
      <c r="F91" s="94" t="str">
        <f>IFERROR(IF(VLOOKUP($A91,'Annex 2 EHV charges'!$D:$P,10,FALSE)=0,"",VLOOKUP($A91,'Annex 2 EHV charges'!$D:$P,10,FALSE)),"")</f>
        <v/>
      </c>
      <c r="G91" s="95" t="str">
        <f>IFERROR(IF(VLOOKUP($A91,'Annex 2 EHV charges'!$D:$P,11,FALSE)=0,"",VLOOKUP($A91,'Annex 2 EHV charges'!$D:$P,11,FALSE)),"")</f>
        <v/>
      </c>
      <c r="H91" s="95" t="str">
        <f>IFERROR(IF(VLOOKUP($A91,'Annex 2 EHV charges'!$D:$P,12,FALSE)=0,"",VLOOKUP($A91,'Annex 2 EHV charges'!$D:$P,12,FALSE)),"")</f>
        <v/>
      </c>
    </row>
    <row r="92" spans="1:8" ht="12.75" customHeight="1">
      <c r="A92" s="92" t="str">
        <f t="array" ref="A92">IFERROR(INDEX('Annex 2 EHV charges'!#REF!, MATCH(0, IF(ISBLANK('Annex 2 EHV charges'!#REF!),1, COUNTIF(A$4:$A91, 'Annex 2 EHV charges'!#REF!)), 0)),"")</f>
        <v/>
      </c>
      <c r="B92" s="91" t="str">
        <f>IF($A92="","",VLOOKUP($A92,'Annex 2 EHV charges'!$D:$P,2,0))</f>
        <v/>
      </c>
      <c r="C92" s="92" t="str">
        <f>IF($A92="","",VLOOKUP($A92,'Annex 2 EHV charges'!$D:$P,3,0))</f>
        <v/>
      </c>
      <c r="D92" s="91" t="str">
        <f>IF($A92="","",VLOOKUP($A92,'Annex 2 EHV charges'!$D:$P,4,0))</f>
        <v/>
      </c>
      <c r="E92" s="93" t="str">
        <f>IFERROR(IF(VLOOKUP($A92,'Annex 2 EHV charges'!$D:$P,9,FALSE)=0,"",VLOOKUP($A92,'Annex 2 EHV charges'!$D:$P,9,FALSE)),"")</f>
        <v/>
      </c>
      <c r="F92" s="94" t="str">
        <f>IFERROR(IF(VLOOKUP($A92,'Annex 2 EHV charges'!$D:$P,10,FALSE)=0,"",VLOOKUP($A92,'Annex 2 EHV charges'!$D:$P,10,FALSE)),"")</f>
        <v/>
      </c>
      <c r="G92" s="95" t="str">
        <f>IFERROR(IF(VLOOKUP($A92,'Annex 2 EHV charges'!$D:$P,11,FALSE)=0,"",VLOOKUP($A92,'Annex 2 EHV charges'!$D:$P,11,FALSE)),"")</f>
        <v/>
      </c>
      <c r="H92" s="95" t="str">
        <f>IFERROR(IF(VLOOKUP($A92,'Annex 2 EHV charges'!$D:$P,12,FALSE)=0,"",VLOOKUP($A92,'Annex 2 EHV charges'!$D:$P,12,FALSE)),"")</f>
        <v/>
      </c>
    </row>
    <row r="93" spans="1:8" ht="12.75" customHeight="1">
      <c r="A93" s="92" t="str">
        <f t="array" ref="A93">IFERROR(INDEX('Annex 2 EHV charges'!#REF!, MATCH(0, IF(ISBLANK('Annex 2 EHV charges'!#REF!),1, COUNTIF(A$4:$A92, 'Annex 2 EHV charges'!#REF!)), 0)),"")</f>
        <v/>
      </c>
      <c r="B93" s="91" t="str">
        <f>IF($A93="","",VLOOKUP($A93,'Annex 2 EHV charges'!$D:$P,2,0))</f>
        <v/>
      </c>
      <c r="C93" s="92" t="str">
        <f>IF($A93="","",VLOOKUP($A93,'Annex 2 EHV charges'!$D:$P,3,0))</f>
        <v/>
      </c>
      <c r="D93" s="91" t="str">
        <f>IF($A93="","",VLOOKUP($A93,'Annex 2 EHV charges'!$D:$P,4,0))</f>
        <v/>
      </c>
      <c r="E93" s="93" t="str">
        <f>IFERROR(IF(VLOOKUP($A93,'Annex 2 EHV charges'!$D:$P,9,FALSE)=0,"",VLOOKUP($A93,'Annex 2 EHV charges'!$D:$P,9,FALSE)),"")</f>
        <v/>
      </c>
      <c r="F93" s="94" t="str">
        <f>IFERROR(IF(VLOOKUP($A93,'Annex 2 EHV charges'!$D:$P,10,FALSE)=0,"",VLOOKUP($A93,'Annex 2 EHV charges'!$D:$P,10,FALSE)),"")</f>
        <v/>
      </c>
      <c r="G93" s="95" t="str">
        <f>IFERROR(IF(VLOOKUP($A93,'Annex 2 EHV charges'!$D:$P,11,FALSE)=0,"",VLOOKUP($A93,'Annex 2 EHV charges'!$D:$P,11,FALSE)),"")</f>
        <v/>
      </c>
      <c r="H93" s="95" t="str">
        <f>IFERROR(IF(VLOOKUP($A93,'Annex 2 EHV charges'!$D:$P,12,FALSE)=0,"",VLOOKUP($A93,'Annex 2 EHV charges'!$D:$P,12,FALSE)),"")</f>
        <v/>
      </c>
    </row>
    <row r="94" spans="1:8" ht="12.75" customHeight="1">
      <c r="A94" s="92" t="str">
        <f t="array" ref="A94">IFERROR(INDEX('Annex 2 EHV charges'!#REF!, MATCH(0, IF(ISBLANK('Annex 2 EHV charges'!#REF!),1, COUNTIF(A$4:$A93, 'Annex 2 EHV charges'!#REF!)), 0)),"")</f>
        <v/>
      </c>
      <c r="B94" s="91" t="str">
        <f>IF($A94="","",VLOOKUP($A94,'Annex 2 EHV charges'!$D:$P,2,0))</f>
        <v/>
      </c>
      <c r="C94" s="92" t="str">
        <f>IF($A94="","",VLOOKUP($A94,'Annex 2 EHV charges'!$D:$P,3,0))</f>
        <v/>
      </c>
      <c r="D94" s="91" t="str">
        <f>IF($A94="","",VLOOKUP($A94,'Annex 2 EHV charges'!$D:$P,4,0))</f>
        <v/>
      </c>
      <c r="E94" s="93" t="str">
        <f>IFERROR(IF(VLOOKUP($A94,'Annex 2 EHV charges'!$D:$P,9,FALSE)=0,"",VLOOKUP($A94,'Annex 2 EHV charges'!$D:$P,9,FALSE)),"")</f>
        <v/>
      </c>
      <c r="F94" s="94" t="str">
        <f>IFERROR(IF(VLOOKUP($A94,'Annex 2 EHV charges'!$D:$P,10,FALSE)=0,"",VLOOKUP($A94,'Annex 2 EHV charges'!$D:$P,10,FALSE)),"")</f>
        <v/>
      </c>
      <c r="G94" s="95" t="str">
        <f>IFERROR(IF(VLOOKUP($A94,'Annex 2 EHV charges'!$D:$P,11,FALSE)=0,"",VLOOKUP($A94,'Annex 2 EHV charges'!$D:$P,11,FALSE)),"")</f>
        <v/>
      </c>
      <c r="H94" s="95" t="str">
        <f>IFERROR(IF(VLOOKUP($A94,'Annex 2 EHV charges'!$D:$P,12,FALSE)=0,"",VLOOKUP($A94,'Annex 2 EHV charges'!$D:$P,12,FALSE)),"")</f>
        <v/>
      </c>
    </row>
    <row r="95" spans="1:8" ht="12.75" customHeight="1">
      <c r="A95" s="92" t="str">
        <f t="array" ref="A95">IFERROR(INDEX('Annex 2 EHV charges'!#REF!, MATCH(0, IF(ISBLANK('Annex 2 EHV charges'!#REF!),1, COUNTIF(A$4:$A94, 'Annex 2 EHV charges'!#REF!)), 0)),"")</f>
        <v/>
      </c>
      <c r="B95" s="91" t="str">
        <f>IF($A95="","",VLOOKUP($A95,'Annex 2 EHV charges'!$D:$P,2,0))</f>
        <v/>
      </c>
      <c r="C95" s="92" t="str">
        <f>IF($A95="","",VLOOKUP($A95,'Annex 2 EHV charges'!$D:$P,3,0))</f>
        <v/>
      </c>
      <c r="D95" s="91" t="str">
        <f>IF($A95="","",VLOOKUP($A95,'Annex 2 EHV charges'!$D:$P,4,0))</f>
        <v/>
      </c>
      <c r="E95" s="93" t="str">
        <f>IFERROR(IF(VLOOKUP($A95,'Annex 2 EHV charges'!$D:$P,9,FALSE)=0,"",VLOOKUP($A95,'Annex 2 EHV charges'!$D:$P,9,FALSE)),"")</f>
        <v/>
      </c>
      <c r="F95" s="94" t="str">
        <f>IFERROR(IF(VLOOKUP($A95,'Annex 2 EHV charges'!$D:$P,10,FALSE)=0,"",VLOOKUP($A95,'Annex 2 EHV charges'!$D:$P,10,FALSE)),"")</f>
        <v/>
      </c>
      <c r="G95" s="95" t="str">
        <f>IFERROR(IF(VLOOKUP($A95,'Annex 2 EHV charges'!$D:$P,11,FALSE)=0,"",VLOOKUP($A95,'Annex 2 EHV charges'!$D:$P,11,FALSE)),"")</f>
        <v/>
      </c>
      <c r="H95" s="95" t="str">
        <f>IFERROR(IF(VLOOKUP($A95,'Annex 2 EHV charges'!$D:$P,12,FALSE)=0,"",VLOOKUP($A95,'Annex 2 EHV charges'!$D:$P,12,FALSE)),"")</f>
        <v/>
      </c>
    </row>
    <row r="96" spans="1:8" ht="12.75" customHeight="1">
      <c r="A96" s="92" t="str">
        <f t="array" ref="A96">IFERROR(INDEX('Annex 2 EHV charges'!#REF!, MATCH(0, IF(ISBLANK('Annex 2 EHV charges'!#REF!),1, COUNTIF(A$4:$A95, 'Annex 2 EHV charges'!#REF!)), 0)),"")</f>
        <v/>
      </c>
      <c r="B96" s="91" t="str">
        <f>IF($A96="","",VLOOKUP($A96,'Annex 2 EHV charges'!$D:$P,2,0))</f>
        <v/>
      </c>
      <c r="C96" s="92" t="str">
        <f>IF($A96="","",VLOOKUP($A96,'Annex 2 EHV charges'!$D:$P,3,0))</f>
        <v/>
      </c>
      <c r="D96" s="91" t="str">
        <f>IF($A96="","",VLOOKUP($A96,'Annex 2 EHV charges'!$D:$P,4,0))</f>
        <v/>
      </c>
      <c r="E96" s="93" t="str">
        <f>IFERROR(IF(VLOOKUP($A96,'Annex 2 EHV charges'!$D:$P,9,FALSE)=0,"",VLOOKUP($A96,'Annex 2 EHV charges'!$D:$P,9,FALSE)),"")</f>
        <v/>
      </c>
      <c r="F96" s="94" t="str">
        <f>IFERROR(IF(VLOOKUP($A96,'Annex 2 EHV charges'!$D:$P,10,FALSE)=0,"",VLOOKUP($A96,'Annex 2 EHV charges'!$D:$P,10,FALSE)),"")</f>
        <v/>
      </c>
      <c r="G96" s="95" t="str">
        <f>IFERROR(IF(VLOOKUP($A96,'Annex 2 EHV charges'!$D:$P,11,FALSE)=0,"",VLOOKUP($A96,'Annex 2 EHV charges'!$D:$P,11,FALSE)),"")</f>
        <v/>
      </c>
      <c r="H96" s="95" t="str">
        <f>IFERROR(IF(VLOOKUP($A96,'Annex 2 EHV charges'!$D:$P,12,FALSE)=0,"",VLOOKUP($A96,'Annex 2 EHV charges'!$D:$P,12,FALSE)),"")</f>
        <v/>
      </c>
    </row>
    <row r="97" spans="1:8" ht="12.75" customHeight="1">
      <c r="A97" s="92" t="str">
        <f t="array" ref="A97">IFERROR(INDEX('Annex 2 EHV charges'!#REF!, MATCH(0, IF(ISBLANK('Annex 2 EHV charges'!#REF!),1, COUNTIF(A$4:$A96, 'Annex 2 EHV charges'!#REF!)), 0)),"")</f>
        <v/>
      </c>
      <c r="B97" s="91" t="str">
        <f>IF($A97="","",VLOOKUP($A97,'Annex 2 EHV charges'!$D:$P,2,0))</f>
        <v/>
      </c>
      <c r="C97" s="92" t="str">
        <f>IF($A97="","",VLOOKUP($A97,'Annex 2 EHV charges'!$D:$P,3,0))</f>
        <v/>
      </c>
      <c r="D97" s="91" t="str">
        <f>IF($A97="","",VLOOKUP($A97,'Annex 2 EHV charges'!$D:$P,4,0))</f>
        <v/>
      </c>
      <c r="E97" s="93" t="str">
        <f>IFERROR(IF(VLOOKUP($A97,'Annex 2 EHV charges'!$D:$P,9,FALSE)=0,"",VLOOKUP($A97,'Annex 2 EHV charges'!$D:$P,9,FALSE)),"")</f>
        <v/>
      </c>
      <c r="F97" s="94" t="str">
        <f>IFERROR(IF(VLOOKUP($A97,'Annex 2 EHV charges'!$D:$P,10,FALSE)=0,"",VLOOKUP($A97,'Annex 2 EHV charges'!$D:$P,10,FALSE)),"")</f>
        <v/>
      </c>
      <c r="G97" s="95" t="str">
        <f>IFERROR(IF(VLOOKUP($A97,'Annex 2 EHV charges'!$D:$P,11,FALSE)=0,"",VLOOKUP($A97,'Annex 2 EHV charges'!$D:$P,11,FALSE)),"")</f>
        <v/>
      </c>
      <c r="H97" s="95" t="str">
        <f>IFERROR(IF(VLOOKUP($A97,'Annex 2 EHV charges'!$D:$P,12,FALSE)=0,"",VLOOKUP($A97,'Annex 2 EHV charges'!$D:$P,12,FALSE)),"")</f>
        <v/>
      </c>
    </row>
    <row r="98" spans="1:8" ht="12.75" customHeight="1">
      <c r="A98" s="92" t="str">
        <f t="array" ref="A98">IFERROR(INDEX('Annex 2 EHV charges'!#REF!, MATCH(0, IF(ISBLANK('Annex 2 EHV charges'!#REF!),1, COUNTIF(A$4:$A97, 'Annex 2 EHV charges'!#REF!)), 0)),"")</f>
        <v/>
      </c>
      <c r="B98" s="91" t="str">
        <f>IF($A98="","",VLOOKUP($A98,'Annex 2 EHV charges'!$D:$P,2,0))</f>
        <v/>
      </c>
      <c r="C98" s="92" t="str">
        <f>IF($A98="","",VLOOKUP($A98,'Annex 2 EHV charges'!$D:$P,3,0))</f>
        <v/>
      </c>
      <c r="D98" s="91" t="str">
        <f>IF($A98="","",VLOOKUP($A98,'Annex 2 EHV charges'!$D:$P,4,0))</f>
        <v/>
      </c>
      <c r="E98" s="93" t="str">
        <f>IFERROR(IF(VLOOKUP($A98,'Annex 2 EHV charges'!$D:$P,9,FALSE)=0,"",VLOOKUP($A98,'Annex 2 EHV charges'!$D:$P,9,FALSE)),"")</f>
        <v/>
      </c>
      <c r="F98" s="94" t="str">
        <f>IFERROR(IF(VLOOKUP($A98,'Annex 2 EHV charges'!$D:$P,10,FALSE)=0,"",VLOOKUP($A98,'Annex 2 EHV charges'!$D:$P,10,FALSE)),"")</f>
        <v/>
      </c>
      <c r="G98" s="95" t="str">
        <f>IFERROR(IF(VLOOKUP($A98,'Annex 2 EHV charges'!$D:$P,11,FALSE)=0,"",VLOOKUP($A98,'Annex 2 EHV charges'!$D:$P,11,FALSE)),"")</f>
        <v/>
      </c>
      <c r="H98" s="95" t="str">
        <f>IFERROR(IF(VLOOKUP($A98,'Annex 2 EHV charges'!$D:$P,12,FALSE)=0,"",VLOOKUP($A98,'Annex 2 EHV charges'!$D:$P,12,FALSE)),"")</f>
        <v/>
      </c>
    </row>
    <row r="99" spans="1:8" ht="12.75" customHeight="1">
      <c r="A99" s="92" t="str">
        <f t="array" ref="A99">IFERROR(INDEX('Annex 2 EHV charges'!#REF!, MATCH(0, IF(ISBLANK('Annex 2 EHV charges'!#REF!),1, COUNTIF(A$4:$A98, 'Annex 2 EHV charges'!#REF!)), 0)),"")</f>
        <v/>
      </c>
      <c r="B99" s="91" t="str">
        <f>IF($A99="","",VLOOKUP($A99,'Annex 2 EHV charges'!$D:$P,2,0))</f>
        <v/>
      </c>
      <c r="C99" s="92" t="str">
        <f>IF($A99="","",VLOOKUP($A99,'Annex 2 EHV charges'!$D:$P,3,0))</f>
        <v/>
      </c>
      <c r="D99" s="91" t="str">
        <f>IF($A99="","",VLOOKUP($A99,'Annex 2 EHV charges'!$D:$P,4,0))</f>
        <v/>
      </c>
      <c r="E99" s="93" t="str">
        <f>IFERROR(IF(VLOOKUP($A99,'Annex 2 EHV charges'!$D:$P,9,FALSE)=0,"",VLOOKUP($A99,'Annex 2 EHV charges'!$D:$P,9,FALSE)),"")</f>
        <v/>
      </c>
      <c r="F99" s="94" t="str">
        <f>IFERROR(IF(VLOOKUP($A99,'Annex 2 EHV charges'!$D:$P,10,FALSE)=0,"",VLOOKUP($A99,'Annex 2 EHV charges'!$D:$P,10,FALSE)),"")</f>
        <v/>
      </c>
      <c r="G99" s="95" t="str">
        <f>IFERROR(IF(VLOOKUP($A99,'Annex 2 EHV charges'!$D:$P,11,FALSE)=0,"",VLOOKUP($A99,'Annex 2 EHV charges'!$D:$P,11,FALSE)),"")</f>
        <v/>
      </c>
      <c r="H99" s="95" t="str">
        <f>IFERROR(IF(VLOOKUP($A99,'Annex 2 EHV charges'!$D:$P,12,FALSE)=0,"",VLOOKUP($A99,'Annex 2 EHV charges'!$D:$P,12,FALSE)),"")</f>
        <v/>
      </c>
    </row>
    <row r="100" spans="1:8" ht="12.75" customHeight="1">
      <c r="A100" s="92" t="str">
        <f t="array" ref="A100">IFERROR(INDEX('Annex 2 EHV charges'!#REF!, MATCH(0, IF(ISBLANK('Annex 2 EHV charges'!#REF!),1, COUNTIF(A$4:$A99, 'Annex 2 EHV charges'!#REF!)), 0)),"")</f>
        <v/>
      </c>
      <c r="B100" s="91" t="str">
        <f>IF($A100="","",VLOOKUP($A100,'Annex 2 EHV charges'!$D:$P,2,0))</f>
        <v/>
      </c>
      <c r="C100" s="92" t="str">
        <f>IF($A100="","",VLOOKUP($A100,'Annex 2 EHV charges'!$D:$P,3,0))</f>
        <v/>
      </c>
      <c r="D100" s="91" t="str">
        <f>IF($A100="","",VLOOKUP($A100,'Annex 2 EHV charges'!$D:$P,4,0))</f>
        <v/>
      </c>
      <c r="E100" s="93" t="str">
        <f>IFERROR(IF(VLOOKUP($A100,'Annex 2 EHV charges'!$D:$P,9,FALSE)=0,"",VLOOKUP($A100,'Annex 2 EHV charges'!$D:$P,9,FALSE)),"")</f>
        <v/>
      </c>
      <c r="F100" s="94" t="str">
        <f>IFERROR(IF(VLOOKUP($A100,'Annex 2 EHV charges'!$D:$P,10,FALSE)=0,"",VLOOKUP($A100,'Annex 2 EHV charges'!$D:$P,10,FALSE)),"")</f>
        <v/>
      </c>
      <c r="G100" s="95" t="str">
        <f>IFERROR(IF(VLOOKUP($A100,'Annex 2 EHV charges'!$D:$P,11,FALSE)=0,"",VLOOKUP($A100,'Annex 2 EHV charges'!$D:$P,11,FALSE)),"")</f>
        <v/>
      </c>
      <c r="H100" s="95" t="str">
        <f>IFERROR(IF(VLOOKUP($A100,'Annex 2 EHV charges'!$D:$P,12,FALSE)=0,"",VLOOKUP($A100,'Annex 2 EHV charges'!$D:$P,12,FALSE)),"")</f>
        <v/>
      </c>
    </row>
    <row r="101" spans="1:8" ht="12.75" customHeight="1">
      <c r="A101" s="92" t="str">
        <f t="array" ref="A101">IFERROR(INDEX('Annex 2 EHV charges'!#REF!, MATCH(0, IF(ISBLANK('Annex 2 EHV charges'!#REF!),1, COUNTIF(A$4:$A100, 'Annex 2 EHV charges'!#REF!)), 0)),"")</f>
        <v/>
      </c>
      <c r="B101" s="91" t="str">
        <f>IF($A101="","",VLOOKUP($A101,'Annex 2 EHV charges'!$D:$P,2,0))</f>
        <v/>
      </c>
      <c r="C101" s="92" t="str">
        <f>IF($A101="","",VLOOKUP($A101,'Annex 2 EHV charges'!$D:$P,3,0))</f>
        <v/>
      </c>
      <c r="D101" s="91" t="str">
        <f>IF($A101="","",VLOOKUP($A101,'Annex 2 EHV charges'!$D:$P,4,0))</f>
        <v/>
      </c>
      <c r="E101" s="93" t="str">
        <f>IFERROR(IF(VLOOKUP($A101,'Annex 2 EHV charges'!$D:$P,9,FALSE)=0,"",VLOOKUP($A101,'Annex 2 EHV charges'!$D:$P,9,FALSE)),"")</f>
        <v/>
      </c>
      <c r="F101" s="94" t="str">
        <f>IFERROR(IF(VLOOKUP($A101,'Annex 2 EHV charges'!$D:$P,10,FALSE)=0,"",VLOOKUP($A101,'Annex 2 EHV charges'!$D:$P,10,FALSE)),"")</f>
        <v/>
      </c>
      <c r="G101" s="95" t="str">
        <f>IFERROR(IF(VLOOKUP($A101,'Annex 2 EHV charges'!$D:$P,11,FALSE)=0,"",VLOOKUP($A101,'Annex 2 EHV charges'!$D:$P,11,FALSE)),"")</f>
        <v/>
      </c>
      <c r="H101" s="95" t="str">
        <f>IFERROR(IF(VLOOKUP($A101,'Annex 2 EHV charges'!$D:$P,12,FALSE)=0,"",VLOOKUP($A101,'Annex 2 EHV charges'!$D:$P,12,FALSE)),"")</f>
        <v/>
      </c>
    </row>
    <row r="102" spans="1:8" ht="12.75" customHeight="1">
      <c r="A102" s="92" t="str">
        <f t="array" ref="A102">IFERROR(INDEX('Annex 2 EHV charges'!#REF!, MATCH(0, IF(ISBLANK('Annex 2 EHV charges'!#REF!),1, COUNTIF(A$4:$A101, 'Annex 2 EHV charges'!#REF!)), 0)),"")</f>
        <v/>
      </c>
      <c r="B102" s="91" t="str">
        <f>IF($A102="","",VLOOKUP($A102,'Annex 2 EHV charges'!$D:$P,2,0))</f>
        <v/>
      </c>
      <c r="C102" s="92" t="str">
        <f>IF($A102="","",VLOOKUP($A102,'Annex 2 EHV charges'!$D:$P,3,0))</f>
        <v/>
      </c>
      <c r="D102" s="91" t="str">
        <f>IF($A102="","",VLOOKUP($A102,'Annex 2 EHV charges'!$D:$P,4,0))</f>
        <v/>
      </c>
      <c r="E102" s="93" t="str">
        <f>IFERROR(IF(VLOOKUP($A102,'Annex 2 EHV charges'!$D:$P,9,FALSE)=0,"",VLOOKUP($A102,'Annex 2 EHV charges'!$D:$P,9,FALSE)),"")</f>
        <v/>
      </c>
      <c r="F102" s="94" t="str">
        <f>IFERROR(IF(VLOOKUP($A102,'Annex 2 EHV charges'!$D:$P,10,FALSE)=0,"",VLOOKUP($A102,'Annex 2 EHV charges'!$D:$P,10,FALSE)),"")</f>
        <v/>
      </c>
      <c r="G102" s="95" t="str">
        <f>IFERROR(IF(VLOOKUP($A102,'Annex 2 EHV charges'!$D:$P,11,FALSE)=0,"",VLOOKUP($A102,'Annex 2 EHV charges'!$D:$P,11,FALSE)),"")</f>
        <v/>
      </c>
      <c r="H102" s="95" t="str">
        <f>IFERROR(IF(VLOOKUP($A102,'Annex 2 EHV charges'!$D:$P,12,FALSE)=0,"",VLOOKUP($A102,'Annex 2 EHV charges'!$D:$P,12,FALSE)),"")</f>
        <v/>
      </c>
    </row>
    <row r="103" spans="1:8" ht="12.75" customHeight="1">
      <c r="A103" s="92" t="str">
        <f t="array" ref="A103">IFERROR(INDEX('Annex 2 EHV charges'!#REF!, MATCH(0, IF(ISBLANK('Annex 2 EHV charges'!#REF!),1, COUNTIF(A$4:$A102, 'Annex 2 EHV charges'!#REF!)), 0)),"")</f>
        <v/>
      </c>
      <c r="B103" s="91" t="str">
        <f>IF($A103="","",VLOOKUP($A103,'Annex 2 EHV charges'!$D:$P,2,0))</f>
        <v/>
      </c>
      <c r="C103" s="92" t="str">
        <f>IF($A103="","",VLOOKUP($A103,'Annex 2 EHV charges'!$D:$P,3,0))</f>
        <v/>
      </c>
      <c r="D103" s="91" t="str">
        <f>IF($A103="","",VLOOKUP($A103,'Annex 2 EHV charges'!$D:$P,4,0))</f>
        <v/>
      </c>
      <c r="E103" s="93" t="str">
        <f>IFERROR(IF(VLOOKUP($A103,'Annex 2 EHV charges'!$D:$P,9,FALSE)=0,"",VLOOKUP($A103,'Annex 2 EHV charges'!$D:$P,9,FALSE)),"")</f>
        <v/>
      </c>
      <c r="F103" s="94" t="str">
        <f>IFERROR(IF(VLOOKUP($A103,'Annex 2 EHV charges'!$D:$P,10,FALSE)=0,"",VLOOKUP($A103,'Annex 2 EHV charges'!$D:$P,10,FALSE)),"")</f>
        <v/>
      </c>
      <c r="G103" s="95" t="str">
        <f>IFERROR(IF(VLOOKUP($A103,'Annex 2 EHV charges'!$D:$P,11,FALSE)=0,"",VLOOKUP($A103,'Annex 2 EHV charges'!$D:$P,11,FALSE)),"")</f>
        <v/>
      </c>
      <c r="H103" s="95" t="str">
        <f>IFERROR(IF(VLOOKUP($A103,'Annex 2 EHV charges'!$D:$P,12,FALSE)=0,"",VLOOKUP($A103,'Annex 2 EHV charges'!$D:$P,12,FALSE)),"")</f>
        <v/>
      </c>
    </row>
    <row r="104" spans="1:8" ht="12.75" customHeight="1">
      <c r="A104" s="92" t="str">
        <f t="array" ref="A104">IFERROR(INDEX('Annex 2 EHV charges'!#REF!, MATCH(0, IF(ISBLANK('Annex 2 EHV charges'!#REF!),1, COUNTIF(A$4:$A103, 'Annex 2 EHV charges'!#REF!)), 0)),"")</f>
        <v/>
      </c>
      <c r="B104" s="91" t="str">
        <f>IF($A104="","",VLOOKUP($A104,'Annex 2 EHV charges'!$D:$P,2,0))</f>
        <v/>
      </c>
      <c r="C104" s="92" t="str">
        <f>IF($A104="","",VLOOKUP($A104,'Annex 2 EHV charges'!$D:$P,3,0))</f>
        <v/>
      </c>
      <c r="D104" s="91" t="str">
        <f>IF($A104="","",VLOOKUP($A104,'Annex 2 EHV charges'!$D:$P,4,0))</f>
        <v/>
      </c>
      <c r="E104" s="93" t="str">
        <f>IFERROR(IF(VLOOKUP($A104,'Annex 2 EHV charges'!$D:$P,9,FALSE)=0,"",VLOOKUP($A104,'Annex 2 EHV charges'!$D:$P,9,FALSE)),"")</f>
        <v/>
      </c>
      <c r="F104" s="94" t="str">
        <f>IFERROR(IF(VLOOKUP($A104,'Annex 2 EHV charges'!$D:$P,10,FALSE)=0,"",VLOOKUP($A104,'Annex 2 EHV charges'!$D:$P,10,FALSE)),"")</f>
        <v/>
      </c>
      <c r="G104" s="95" t="str">
        <f>IFERROR(IF(VLOOKUP($A104,'Annex 2 EHV charges'!$D:$P,11,FALSE)=0,"",VLOOKUP($A104,'Annex 2 EHV charges'!$D:$P,11,FALSE)),"")</f>
        <v/>
      </c>
      <c r="H104" s="95" t="str">
        <f>IFERROR(IF(VLOOKUP($A104,'Annex 2 EHV charges'!$D:$P,12,FALSE)=0,"",VLOOKUP($A104,'Annex 2 EHV charges'!$D:$P,12,FALSE)),"")</f>
        <v/>
      </c>
    </row>
    <row r="105" spans="1:8" ht="12.75" customHeight="1">
      <c r="A105" s="92" t="str">
        <f t="array" ref="A105">IFERROR(INDEX('Annex 2 EHV charges'!#REF!, MATCH(0, IF(ISBLANK('Annex 2 EHV charges'!#REF!),1, COUNTIF(A$4:$A104, 'Annex 2 EHV charges'!#REF!)), 0)),"")</f>
        <v/>
      </c>
      <c r="B105" s="91" t="str">
        <f>IF($A105="","",VLOOKUP($A105,'Annex 2 EHV charges'!$D:$P,2,0))</f>
        <v/>
      </c>
      <c r="C105" s="92" t="str">
        <f>IF($A105="","",VLOOKUP($A105,'Annex 2 EHV charges'!$D:$P,3,0))</f>
        <v/>
      </c>
      <c r="D105" s="91" t="str">
        <f>IF($A105="","",VLOOKUP($A105,'Annex 2 EHV charges'!$D:$P,4,0))</f>
        <v/>
      </c>
      <c r="E105" s="93" t="str">
        <f>IFERROR(IF(VLOOKUP($A105,'Annex 2 EHV charges'!$D:$P,9,FALSE)=0,"",VLOOKUP($A105,'Annex 2 EHV charges'!$D:$P,9,FALSE)),"")</f>
        <v/>
      </c>
      <c r="F105" s="94" t="str">
        <f>IFERROR(IF(VLOOKUP($A105,'Annex 2 EHV charges'!$D:$P,10,FALSE)=0,"",VLOOKUP($A105,'Annex 2 EHV charges'!$D:$P,10,FALSE)),"")</f>
        <v/>
      </c>
      <c r="G105" s="95" t="str">
        <f>IFERROR(IF(VLOOKUP($A105,'Annex 2 EHV charges'!$D:$P,11,FALSE)=0,"",VLOOKUP($A105,'Annex 2 EHV charges'!$D:$P,11,FALSE)),"")</f>
        <v/>
      </c>
      <c r="H105" s="95" t="str">
        <f>IFERROR(IF(VLOOKUP($A105,'Annex 2 EHV charges'!$D:$P,12,FALSE)=0,"",VLOOKUP($A105,'Annex 2 EHV charges'!$D:$P,12,FALSE)),"")</f>
        <v/>
      </c>
    </row>
    <row r="106" spans="1:8" ht="12.75" customHeight="1">
      <c r="A106" s="92" t="str">
        <f t="array" ref="A106">IFERROR(INDEX('Annex 2 EHV charges'!#REF!, MATCH(0, IF(ISBLANK('Annex 2 EHV charges'!#REF!),1, COUNTIF(A$4:$A105, 'Annex 2 EHV charges'!#REF!)), 0)),"")</f>
        <v/>
      </c>
      <c r="B106" s="91" t="str">
        <f>IF($A106="","",VLOOKUP($A106,'Annex 2 EHV charges'!$D:$P,2,0))</f>
        <v/>
      </c>
      <c r="C106" s="92" t="str">
        <f>IF($A106="","",VLOOKUP($A106,'Annex 2 EHV charges'!$D:$P,3,0))</f>
        <v/>
      </c>
      <c r="D106" s="91" t="str">
        <f>IF($A106="","",VLOOKUP($A106,'Annex 2 EHV charges'!$D:$P,4,0))</f>
        <v/>
      </c>
      <c r="E106" s="93" t="str">
        <f>IFERROR(IF(VLOOKUP($A106,'Annex 2 EHV charges'!$D:$P,9,FALSE)=0,"",VLOOKUP($A106,'Annex 2 EHV charges'!$D:$P,9,FALSE)),"")</f>
        <v/>
      </c>
      <c r="F106" s="94" t="str">
        <f>IFERROR(IF(VLOOKUP($A106,'Annex 2 EHV charges'!$D:$P,10,FALSE)=0,"",VLOOKUP($A106,'Annex 2 EHV charges'!$D:$P,10,FALSE)),"")</f>
        <v/>
      </c>
      <c r="G106" s="95" t="str">
        <f>IFERROR(IF(VLOOKUP($A106,'Annex 2 EHV charges'!$D:$P,11,FALSE)=0,"",VLOOKUP($A106,'Annex 2 EHV charges'!$D:$P,11,FALSE)),"")</f>
        <v/>
      </c>
      <c r="H106" s="95" t="str">
        <f>IFERROR(IF(VLOOKUP($A106,'Annex 2 EHV charges'!$D:$P,12,FALSE)=0,"",VLOOKUP($A106,'Annex 2 EHV charges'!$D:$P,12,FALSE)),"")</f>
        <v/>
      </c>
    </row>
    <row r="107" spans="1:8" ht="12.75" customHeight="1">
      <c r="A107" s="92" t="str">
        <f t="array" ref="A107">IFERROR(INDEX('Annex 2 EHV charges'!#REF!, MATCH(0, IF(ISBLANK('Annex 2 EHV charges'!#REF!),1, COUNTIF(A$4:$A106, 'Annex 2 EHV charges'!#REF!)), 0)),"")</f>
        <v/>
      </c>
      <c r="B107" s="91" t="str">
        <f>IF($A107="","",VLOOKUP($A107,'Annex 2 EHV charges'!$D:$P,2,0))</f>
        <v/>
      </c>
      <c r="C107" s="92" t="str">
        <f>IF($A107="","",VLOOKUP($A107,'Annex 2 EHV charges'!$D:$P,3,0))</f>
        <v/>
      </c>
      <c r="D107" s="91" t="str">
        <f>IF($A107="","",VLOOKUP($A107,'Annex 2 EHV charges'!$D:$P,4,0))</f>
        <v/>
      </c>
      <c r="E107" s="93" t="str">
        <f>IFERROR(IF(VLOOKUP($A107,'Annex 2 EHV charges'!$D:$P,9,FALSE)=0,"",VLOOKUP($A107,'Annex 2 EHV charges'!$D:$P,9,FALSE)),"")</f>
        <v/>
      </c>
      <c r="F107" s="94" t="str">
        <f>IFERROR(IF(VLOOKUP($A107,'Annex 2 EHV charges'!$D:$P,10,FALSE)=0,"",VLOOKUP($A107,'Annex 2 EHV charges'!$D:$P,10,FALSE)),"")</f>
        <v/>
      </c>
      <c r="G107" s="95" t="str">
        <f>IFERROR(IF(VLOOKUP($A107,'Annex 2 EHV charges'!$D:$P,11,FALSE)=0,"",VLOOKUP($A107,'Annex 2 EHV charges'!$D:$P,11,FALSE)),"")</f>
        <v/>
      </c>
      <c r="H107" s="95" t="str">
        <f>IFERROR(IF(VLOOKUP($A107,'Annex 2 EHV charges'!$D:$P,12,FALSE)=0,"",VLOOKUP($A107,'Annex 2 EHV charges'!$D:$P,12,FALSE)),"")</f>
        <v/>
      </c>
    </row>
    <row r="108" spans="1:8" ht="12.75" customHeight="1">
      <c r="A108" s="92" t="str">
        <f t="array" ref="A108">IFERROR(INDEX('Annex 2 EHV charges'!#REF!, MATCH(0, IF(ISBLANK('Annex 2 EHV charges'!#REF!),1, COUNTIF(A$4:$A107, 'Annex 2 EHV charges'!#REF!)), 0)),"")</f>
        <v/>
      </c>
      <c r="B108" s="91" t="str">
        <f>IF($A108="","",VLOOKUP($A108,'Annex 2 EHV charges'!$D:$P,2,0))</f>
        <v/>
      </c>
      <c r="C108" s="92" t="str">
        <f>IF($A108="","",VLOOKUP($A108,'Annex 2 EHV charges'!$D:$P,3,0))</f>
        <v/>
      </c>
      <c r="D108" s="91" t="str">
        <f>IF($A108="","",VLOOKUP($A108,'Annex 2 EHV charges'!$D:$P,4,0))</f>
        <v/>
      </c>
      <c r="E108" s="93" t="str">
        <f>IFERROR(IF(VLOOKUP($A108,'Annex 2 EHV charges'!$D:$P,9,FALSE)=0,"",VLOOKUP($A108,'Annex 2 EHV charges'!$D:$P,9,FALSE)),"")</f>
        <v/>
      </c>
      <c r="F108" s="94" t="str">
        <f>IFERROR(IF(VLOOKUP($A108,'Annex 2 EHV charges'!$D:$P,10,FALSE)=0,"",VLOOKUP($A108,'Annex 2 EHV charges'!$D:$P,10,FALSE)),"")</f>
        <v/>
      </c>
      <c r="G108" s="95" t="str">
        <f>IFERROR(IF(VLOOKUP($A108,'Annex 2 EHV charges'!$D:$P,11,FALSE)=0,"",VLOOKUP($A108,'Annex 2 EHV charges'!$D:$P,11,FALSE)),"")</f>
        <v/>
      </c>
      <c r="H108" s="95" t="str">
        <f>IFERROR(IF(VLOOKUP($A108,'Annex 2 EHV charges'!$D:$P,12,FALSE)=0,"",VLOOKUP($A108,'Annex 2 EHV charges'!$D:$P,12,FALSE)),"")</f>
        <v/>
      </c>
    </row>
    <row r="109" spans="1:8" ht="12.75" customHeight="1">
      <c r="A109" s="92" t="str">
        <f t="array" ref="A109">IFERROR(INDEX('Annex 2 EHV charges'!#REF!, MATCH(0, IF(ISBLANK('Annex 2 EHV charges'!#REF!),1, COUNTIF(A$4:$A108, 'Annex 2 EHV charges'!#REF!)), 0)),"")</f>
        <v/>
      </c>
      <c r="B109" s="91" t="str">
        <f>IF($A109="","",VLOOKUP($A109,'Annex 2 EHV charges'!$D:$P,2,0))</f>
        <v/>
      </c>
      <c r="C109" s="92" t="str">
        <f>IF($A109="","",VLOOKUP($A109,'Annex 2 EHV charges'!$D:$P,3,0))</f>
        <v/>
      </c>
      <c r="D109" s="91" t="str">
        <f>IF($A109="","",VLOOKUP($A109,'Annex 2 EHV charges'!$D:$P,4,0))</f>
        <v/>
      </c>
      <c r="E109" s="93" t="str">
        <f>IFERROR(IF(VLOOKUP($A109,'Annex 2 EHV charges'!$D:$P,9,FALSE)=0,"",VLOOKUP($A109,'Annex 2 EHV charges'!$D:$P,9,FALSE)),"")</f>
        <v/>
      </c>
      <c r="F109" s="94" t="str">
        <f>IFERROR(IF(VLOOKUP($A109,'Annex 2 EHV charges'!$D:$P,10,FALSE)=0,"",VLOOKUP($A109,'Annex 2 EHV charges'!$D:$P,10,FALSE)),"")</f>
        <v/>
      </c>
      <c r="G109" s="95" t="str">
        <f>IFERROR(IF(VLOOKUP($A109,'Annex 2 EHV charges'!$D:$P,11,FALSE)=0,"",VLOOKUP($A109,'Annex 2 EHV charges'!$D:$P,11,FALSE)),"")</f>
        <v/>
      </c>
      <c r="H109" s="95" t="str">
        <f>IFERROR(IF(VLOOKUP($A109,'Annex 2 EHV charges'!$D:$P,12,FALSE)=0,"",VLOOKUP($A109,'Annex 2 EHV charges'!$D:$P,12,FALSE)),"")</f>
        <v/>
      </c>
    </row>
    <row r="110" spans="1:8" ht="12.75" customHeight="1">
      <c r="A110" s="92" t="str">
        <f t="array" ref="A110">IFERROR(INDEX('Annex 2 EHV charges'!#REF!, MATCH(0, IF(ISBLANK('Annex 2 EHV charges'!#REF!),1, COUNTIF(A$4:$A109, 'Annex 2 EHV charges'!#REF!)), 0)),"")</f>
        <v/>
      </c>
      <c r="B110" s="91" t="str">
        <f>IF($A110="","",VLOOKUP($A110,'Annex 2 EHV charges'!$D:$P,2,0))</f>
        <v/>
      </c>
      <c r="C110" s="92" t="str">
        <f>IF($A110="","",VLOOKUP($A110,'Annex 2 EHV charges'!$D:$P,3,0))</f>
        <v/>
      </c>
      <c r="D110" s="91" t="str">
        <f>IF($A110="","",VLOOKUP($A110,'Annex 2 EHV charges'!$D:$P,4,0))</f>
        <v/>
      </c>
      <c r="E110" s="93" t="str">
        <f>IFERROR(IF(VLOOKUP($A110,'Annex 2 EHV charges'!$D:$P,9,FALSE)=0,"",VLOOKUP($A110,'Annex 2 EHV charges'!$D:$P,9,FALSE)),"")</f>
        <v/>
      </c>
      <c r="F110" s="94" t="str">
        <f>IFERROR(IF(VLOOKUP($A110,'Annex 2 EHV charges'!$D:$P,10,FALSE)=0,"",VLOOKUP($A110,'Annex 2 EHV charges'!$D:$P,10,FALSE)),"")</f>
        <v/>
      </c>
      <c r="G110" s="95" t="str">
        <f>IFERROR(IF(VLOOKUP($A110,'Annex 2 EHV charges'!$D:$P,11,FALSE)=0,"",VLOOKUP($A110,'Annex 2 EHV charges'!$D:$P,11,FALSE)),"")</f>
        <v/>
      </c>
      <c r="H110" s="95" t="str">
        <f>IFERROR(IF(VLOOKUP($A110,'Annex 2 EHV charges'!$D:$P,12,FALSE)=0,"",VLOOKUP($A110,'Annex 2 EHV charges'!$D:$P,12,FALSE)),"")</f>
        <v/>
      </c>
    </row>
    <row r="111" spans="1:8" ht="12.75" customHeight="1">
      <c r="A111" s="92" t="str">
        <f t="array" ref="A111">IFERROR(INDEX('Annex 2 EHV charges'!#REF!, MATCH(0, IF(ISBLANK('Annex 2 EHV charges'!#REF!),1, COUNTIF(A$4:$A110, 'Annex 2 EHV charges'!#REF!)), 0)),"")</f>
        <v/>
      </c>
      <c r="B111" s="91" t="str">
        <f>IF($A111="","",VLOOKUP($A111,'Annex 2 EHV charges'!$D:$P,2,0))</f>
        <v/>
      </c>
      <c r="C111" s="92" t="str">
        <f>IF($A111="","",VLOOKUP($A111,'Annex 2 EHV charges'!$D:$P,3,0))</f>
        <v/>
      </c>
      <c r="D111" s="91" t="str">
        <f>IF($A111="","",VLOOKUP($A111,'Annex 2 EHV charges'!$D:$P,4,0))</f>
        <v/>
      </c>
      <c r="E111" s="93" t="str">
        <f>IFERROR(IF(VLOOKUP($A111,'Annex 2 EHV charges'!$D:$P,9,FALSE)=0,"",VLOOKUP($A111,'Annex 2 EHV charges'!$D:$P,9,FALSE)),"")</f>
        <v/>
      </c>
      <c r="F111" s="94" t="str">
        <f>IFERROR(IF(VLOOKUP($A111,'Annex 2 EHV charges'!$D:$P,10,FALSE)=0,"",VLOOKUP($A111,'Annex 2 EHV charges'!$D:$P,10,FALSE)),"")</f>
        <v/>
      </c>
      <c r="G111" s="95" t="str">
        <f>IFERROR(IF(VLOOKUP($A111,'Annex 2 EHV charges'!$D:$P,11,FALSE)=0,"",VLOOKUP($A111,'Annex 2 EHV charges'!$D:$P,11,FALSE)),"")</f>
        <v/>
      </c>
      <c r="H111" s="95" t="str">
        <f>IFERROR(IF(VLOOKUP($A111,'Annex 2 EHV charges'!$D:$P,12,FALSE)=0,"",VLOOKUP($A111,'Annex 2 EHV charges'!$D:$P,12,FALSE)),"")</f>
        <v/>
      </c>
    </row>
    <row r="112" spans="1:8" ht="12.75" customHeight="1">
      <c r="A112" s="92" t="str">
        <f t="array" ref="A112">IFERROR(INDEX('Annex 2 EHV charges'!#REF!, MATCH(0, IF(ISBLANK('Annex 2 EHV charges'!#REF!),1, COUNTIF(A$4:$A111, 'Annex 2 EHV charges'!#REF!)), 0)),"")</f>
        <v/>
      </c>
      <c r="B112" s="91" t="str">
        <f>IF($A112="","",VLOOKUP($A112,'Annex 2 EHV charges'!$D:$P,2,0))</f>
        <v/>
      </c>
      <c r="C112" s="92" t="str">
        <f>IF($A112="","",VLOOKUP($A112,'Annex 2 EHV charges'!$D:$P,3,0))</f>
        <v/>
      </c>
      <c r="D112" s="91" t="str">
        <f>IF($A112="","",VLOOKUP($A112,'Annex 2 EHV charges'!$D:$P,4,0))</f>
        <v/>
      </c>
      <c r="E112" s="93" t="str">
        <f>IFERROR(IF(VLOOKUP($A112,'Annex 2 EHV charges'!$D:$P,9,FALSE)=0,"",VLOOKUP($A112,'Annex 2 EHV charges'!$D:$P,9,FALSE)),"")</f>
        <v/>
      </c>
      <c r="F112" s="94" t="str">
        <f>IFERROR(IF(VLOOKUP($A112,'Annex 2 EHV charges'!$D:$P,10,FALSE)=0,"",VLOOKUP($A112,'Annex 2 EHV charges'!$D:$P,10,FALSE)),"")</f>
        <v/>
      </c>
      <c r="G112" s="95" t="str">
        <f>IFERROR(IF(VLOOKUP($A112,'Annex 2 EHV charges'!$D:$P,11,FALSE)=0,"",VLOOKUP($A112,'Annex 2 EHV charges'!$D:$P,11,FALSE)),"")</f>
        <v/>
      </c>
      <c r="H112" s="95" t="str">
        <f>IFERROR(IF(VLOOKUP($A112,'Annex 2 EHV charges'!$D:$P,12,FALSE)=0,"",VLOOKUP($A112,'Annex 2 EHV charges'!$D:$P,12,FALSE)),"")</f>
        <v/>
      </c>
    </row>
    <row r="113" spans="1:8" ht="12.75" customHeight="1">
      <c r="A113" s="92" t="str">
        <f t="array" ref="A113">IFERROR(INDEX('Annex 2 EHV charges'!#REF!, MATCH(0, IF(ISBLANK('Annex 2 EHV charges'!#REF!),1, COUNTIF(A$4:$A112, 'Annex 2 EHV charges'!#REF!)), 0)),"")</f>
        <v/>
      </c>
      <c r="B113" s="91" t="str">
        <f>IF($A113="","",VLOOKUP($A113,'Annex 2 EHV charges'!$D:$P,2,0))</f>
        <v/>
      </c>
      <c r="C113" s="92" t="str">
        <f>IF($A113="","",VLOOKUP($A113,'Annex 2 EHV charges'!$D:$P,3,0))</f>
        <v/>
      </c>
      <c r="D113" s="91" t="str">
        <f>IF($A113="","",VLOOKUP($A113,'Annex 2 EHV charges'!$D:$P,4,0))</f>
        <v/>
      </c>
      <c r="E113" s="93" t="str">
        <f>IFERROR(IF(VLOOKUP($A113,'Annex 2 EHV charges'!$D:$P,9,FALSE)=0,"",VLOOKUP($A113,'Annex 2 EHV charges'!$D:$P,9,FALSE)),"")</f>
        <v/>
      </c>
      <c r="F113" s="94" t="str">
        <f>IFERROR(IF(VLOOKUP($A113,'Annex 2 EHV charges'!$D:$P,10,FALSE)=0,"",VLOOKUP($A113,'Annex 2 EHV charges'!$D:$P,10,FALSE)),"")</f>
        <v/>
      </c>
      <c r="G113" s="95" t="str">
        <f>IFERROR(IF(VLOOKUP($A113,'Annex 2 EHV charges'!$D:$P,11,FALSE)=0,"",VLOOKUP($A113,'Annex 2 EHV charges'!$D:$P,11,FALSE)),"")</f>
        <v/>
      </c>
      <c r="H113" s="95" t="str">
        <f>IFERROR(IF(VLOOKUP($A113,'Annex 2 EHV charges'!$D:$P,12,FALSE)=0,"",VLOOKUP($A113,'Annex 2 EHV charges'!$D:$P,12,FALSE)),"")</f>
        <v/>
      </c>
    </row>
    <row r="114" spans="1:8" ht="12.75" customHeight="1">
      <c r="A114" s="92" t="str">
        <f t="array" ref="A114">IFERROR(INDEX('Annex 2 EHV charges'!#REF!, MATCH(0, IF(ISBLANK('Annex 2 EHV charges'!#REF!),1, COUNTIF(A$4:$A113, 'Annex 2 EHV charges'!#REF!)), 0)),"")</f>
        <v/>
      </c>
      <c r="B114" s="91" t="str">
        <f>IF($A114="","",VLOOKUP($A114,'Annex 2 EHV charges'!$D:$P,2,0))</f>
        <v/>
      </c>
      <c r="C114" s="92" t="str">
        <f>IF($A114="","",VLOOKUP($A114,'Annex 2 EHV charges'!$D:$P,3,0))</f>
        <v/>
      </c>
      <c r="D114" s="91" t="str">
        <f>IF($A114="","",VLOOKUP($A114,'Annex 2 EHV charges'!$D:$P,4,0))</f>
        <v/>
      </c>
      <c r="E114" s="93" t="str">
        <f>IFERROR(IF(VLOOKUP($A114,'Annex 2 EHV charges'!$D:$P,9,FALSE)=0,"",VLOOKUP($A114,'Annex 2 EHV charges'!$D:$P,9,FALSE)),"")</f>
        <v/>
      </c>
      <c r="F114" s="94" t="str">
        <f>IFERROR(IF(VLOOKUP($A114,'Annex 2 EHV charges'!$D:$P,10,FALSE)=0,"",VLOOKUP($A114,'Annex 2 EHV charges'!$D:$P,10,FALSE)),"")</f>
        <v/>
      </c>
      <c r="G114" s="95" t="str">
        <f>IFERROR(IF(VLOOKUP($A114,'Annex 2 EHV charges'!$D:$P,11,FALSE)=0,"",VLOOKUP($A114,'Annex 2 EHV charges'!$D:$P,11,FALSE)),"")</f>
        <v/>
      </c>
      <c r="H114" s="95" t="str">
        <f>IFERROR(IF(VLOOKUP($A114,'Annex 2 EHV charges'!$D:$P,12,FALSE)=0,"",VLOOKUP($A114,'Annex 2 EHV charges'!$D:$P,12,FALSE)),"")</f>
        <v/>
      </c>
    </row>
    <row r="115" spans="1:8" ht="12.75" customHeight="1">
      <c r="A115" s="92" t="str">
        <f t="array" ref="A115">IFERROR(INDEX('Annex 2 EHV charges'!#REF!, MATCH(0, IF(ISBLANK('Annex 2 EHV charges'!#REF!),1, COUNTIF(A$4:$A114, 'Annex 2 EHV charges'!#REF!)), 0)),"")</f>
        <v/>
      </c>
      <c r="B115" s="91" t="str">
        <f>IF($A115="","",VLOOKUP($A115,'Annex 2 EHV charges'!$D:$P,2,0))</f>
        <v/>
      </c>
      <c r="C115" s="92" t="str">
        <f>IF($A115="","",VLOOKUP($A115,'Annex 2 EHV charges'!$D:$P,3,0))</f>
        <v/>
      </c>
      <c r="D115" s="91" t="str">
        <f>IF($A115="","",VLOOKUP($A115,'Annex 2 EHV charges'!$D:$P,4,0))</f>
        <v/>
      </c>
      <c r="E115" s="93" t="str">
        <f>IFERROR(IF(VLOOKUP($A115,'Annex 2 EHV charges'!$D:$P,9,FALSE)=0,"",VLOOKUP($A115,'Annex 2 EHV charges'!$D:$P,9,FALSE)),"")</f>
        <v/>
      </c>
      <c r="F115" s="94" t="str">
        <f>IFERROR(IF(VLOOKUP($A115,'Annex 2 EHV charges'!$D:$P,10,FALSE)=0,"",VLOOKUP($A115,'Annex 2 EHV charges'!$D:$P,10,FALSE)),"")</f>
        <v/>
      </c>
      <c r="G115" s="95" t="str">
        <f>IFERROR(IF(VLOOKUP($A115,'Annex 2 EHV charges'!$D:$P,11,FALSE)=0,"",VLOOKUP($A115,'Annex 2 EHV charges'!$D:$P,11,FALSE)),"")</f>
        <v/>
      </c>
      <c r="H115" s="95" t="str">
        <f>IFERROR(IF(VLOOKUP($A115,'Annex 2 EHV charges'!$D:$P,12,FALSE)=0,"",VLOOKUP($A115,'Annex 2 EHV charges'!$D:$P,12,FALSE)),"")</f>
        <v/>
      </c>
    </row>
    <row r="116" spans="1:8" ht="12.75" customHeight="1">
      <c r="A116" s="92" t="str">
        <f t="array" ref="A116">IFERROR(INDEX('Annex 2 EHV charges'!#REF!, MATCH(0, IF(ISBLANK('Annex 2 EHV charges'!#REF!),1, COUNTIF(A$4:$A115, 'Annex 2 EHV charges'!#REF!)), 0)),"")</f>
        <v/>
      </c>
      <c r="B116" s="91" t="str">
        <f>IF($A116="","",VLOOKUP($A116,'Annex 2 EHV charges'!$D:$P,2,0))</f>
        <v/>
      </c>
      <c r="C116" s="92" t="str">
        <f>IF($A116="","",VLOOKUP($A116,'Annex 2 EHV charges'!$D:$P,3,0))</f>
        <v/>
      </c>
      <c r="D116" s="91" t="str">
        <f>IF($A116="","",VLOOKUP($A116,'Annex 2 EHV charges'!$D:$P,4,0))</f>
        <v/>
      </c>
      <c r="E116" s="93" t="str">
        <f>IFERROR(IF(VLOOKUP($A116,'Annex 2 EHV charges'!$D:$P,9,FALSE)=0,"",VLOOKUP($A116,'Annex 2 EHV charges'!$D:$P,9,FALSE)),"")</f>
        <v/>
      </c>
      <c r="F116" s="94" t="str">
        <f>IFERROR(IF(VLOOKUP($A116,'Annex 2 EHV charges'!$D:$P,10,FALSE)=0,"",VLOOKUP($A116,'Annex 2 EHV charges'!$D:$P,10,FALSE)),"")</f>
        <v/>
      </c>
      <c r="G116" s="95" t="str">
        <f>IFERROR(IF(VLOOKUP($A116,'Annex 2 EHV charges'!$D:$P,11,FALSE)=0,"",VLOOKUP($A116,'Annex 2 EHV charges'!$D:$P,11,FALSE)),"")</f>
        <v/>
      </c>
      <c r="H116" s="95" t="str">
        <f>IFERROR(IF(VLOOKUP($A116,'Annex 2 EHV charges'!$D:$P,12,FALSE)=0,"",VLOOKUP($A116,'Annex 2 EHV charges'!$D:$P,12,FALSE)),"")</f>
        <v/>
      </c>
    </row>
    <row r="117" spans="1:8" ht="12.75" customHeight="1">
      <c r="A117" s="92" t="str">
        <f t="array" ref="A117">IFERROR(INDEX('Annex 2 EHV charges'!#REF!, MATCH(0, IF(ISBLANK('Annex 2 EHV charges'!#REF!),1, COUNTIF(A$4:$A116, 'Annex 2 EHV charges'!#REF!)), 0)),"")</f>
        <v/>
      </c>
      <c r="B117" s="91" t="str">
        <f>IF($A117="","",VLOOKUP($A117,'Annex 2 EHV charges'!$D:$P,2,0))</f>
        <v/>
      </c>
      <c r="C117" s="92" t="str">
        <f>IF($A117="","",VLOOKUP($A117,'Annex 2 EHV charges'!$D:$P,3,0))</f>
        <v/>
      </c>
      <c r="D117" s="91" t="str">
        <f>IF($A117="","",VLOOKUP($A117,'Annex 2 EHV charges'!$D:$P,4,0))</f>
        <v/>
      </c>
      <c r="E117" s="93" t="str">
        <f>IFERROR(IF(VLOOKUP($A117,'Annex 2 EHV charges'!$D:$P,9,FALSE)=0,"",VLOOKUP($A117,'Annex 2 EHV charges'!$D:$P,9,FALSE)),"")</f>
        <v/>
      </c>
      <c r="F117" s="94" t="str">
        <f>IFERROR(IF(VLOOKUP($A117,'Annex 2 EHV charges'!$D:$P,10,FALSE)=0,"",VLOOKUP($A117,'Annex 2 EHV charges'!$D:$P,10,FALSE)),"")</f>
        <v/>
      </c>
      <c r="G117" s="95" t="str">
        <f>IFERROR(IF(VLOOKUP($A117,'Annex 2 EHV charges'!$D:$P,11,FALSE)=0,"",VLOOKUP($A117,'Annex 2 EHV charges'!$D:$P,11,FALSE)),"")</f>
        <v/>
      </c>
      <c r="H117" s="95" t="str">
        <f>IFERROR(IF(VLOOKUP($A117,'Annex 2 EHV charges'!$D:$P,12,FALSE)=0,"",VLOOKUP($A117,'Annex 2 EHV charges'!$D:$P,12,FALSE)),"")</f>
        <v/>
      </c>
    </row>
    <row r="118" spans="1:8" ht="12.75" customHeight="1">
      <c r="A118" s="92" t="str">
        <f t="array" ref="A118">IFERROR(INDEX('Annex 2 EHV charges'!#REF!, MATCH(0, IF(ISBLANK('Annex 2 EHV charges'!#REF!),1, COUNTIF(A$4:$A117, 'Annex 2 EHV charges'!#REF!)), 0)),"")</f>
        <v/>
      </c>
      <c r="B118" s="91" t="str">
        <f>IF($A118="","",VLOOKUP($A118,'Annex 2 EHV charges'!$D:$P,2,0))</f>
        <v/>
      </c>
      <c r="C118" s="92" t="str">
        <f>IF($A118="","",VLOOKUP($A118,'Annex 2 EHV charges'!$D:$P,3,0))</f>
        <v/>
      </c>
      <c r="D118" s="91" t="str">
        <f>IF($A118="","",VLOOKUP($A118,'Annex 2 EHV charges'!$D:$P,4,0))</f>
        <v/>
      </c>
      <c r="E118" s="93" t="str">
        <f>IFERROR(IF(VLOOKUP($A118,'Annex 2 EHV charges'!$D:$P,9,FALSE)=0,"",VLOOKUP($A118,'Annex 2 EHV charges'!$D:$P,9,FALSE)),"")</f>
        <v/>
      </c>
      <c r="F118" s="94" t="str">
        <f>IFERROR(IF(VLOOKUP($A118,'Annex 2 EHV charges'!$D:$P,10,FALSE)=0,"",VLOOKUP($A118,'Annex 2 EHV charges'!$D:$P,10,FALSE)),"")</f>
        <v/>
      </c>
      <c r="G118" s="95" t="str">
        <f>IFERROR(IF(VLOOKUP($A118,'Annex 2 EHV charges'!$D:$P,11,FALSE)=0,"",VLOOKUP($A118,'Annex 2 EHV charges'!$D:$P,11,FALSE)),"")</f>
        <v/>
      </c>
      <c r="H118" s="95" t="str">
        <f>IFERROR(IF(VLOOKUP($A118,'Annex 2 EHV charges'!$D:$P,12,FALSE)=0,"",VLOOKUP($A118,'Annex 2 EHV charges'!$D:$P,12,FALSE)),"")</f>
        <v/>
      </c>
    </row>
    <row r="119" spans="1:8" ht="12.75" customHeight="1">
      <c r="A119" s="92" t="str">
        <f t="array" ref="A119">IFERROR(INDEX('Annex 2 EHV charges'!#REF!, MATCH(0, IF(ISBLANK('Annex 2 EHV charges'!#REF!),1, COUNTIF(A$4:$A118, 'Annex 2 EHV charges'!#REF!)), 0)),"")</f>
        <v/>
      </c>
      <c r="B119" s="91" t="str">
        <f>IF($A119="","",VLOOKUP($A119,'Annex 2 EHV charges'!$D:$P,2,0))</f>
        <v/>
      </c>
      <c r="C119" s="92" t="str">
        <f>IF($A119="","",VLOOKUP($A119,'Annex 2 EHV charges'!$D:$P,3,0))</f>
        <v/>
      </c>
      <c r="D119" s="91" t="str">
        <f>IF($A119="","",VLOOKUP($A119,'Annex 2 EHV charges'!$D:$P,4,0))</f>
        <v/>
      </c>
      <c r="E119" s="93" t="str">
        <f>IFERROR(IF(VLOOKUP($A119,'Annex 2 EHV charges'!$D:$P,9,FALSE)=0,"",VLOOKUP($A119,'Annex 2 EHV charges'!$D:$P,9,FALSE)),"")</f>
        <v/>
      </c>
      <c r="F119" s="94" t="str">
        <f>IFERROR(IF(VLOOKUP($A119,'Annex 2 EHV charges'!$D:$P,10,FALSE)=0,"",VLOOKUP($A119,'Annex 2 EHV charges'!$D:$P,10,FALSE)),"")</f>
        <v/>
      </c>
      <c r="G119" s="95" t="str">
        <f>IFERROR(IF(VLOOKUP($A119,'Annex 2 EHV charges'!$D:$P,11,FALSE)=0,"",VLOOKUP($A119,'Annex 2 EHV charges'!$D:$P,11,FALSE)),"")</f>
        <v/>
      </c>
      <c r="H119" s="95" t="str">
        <f>IFERROR(IF(VLOOKUP($A119,'Annex 2 EHV charges'!$D:$P,12,FALSE)=0,"",VLOOKUP($A119,'Annex 2 EHV charges'!$D:$P,12,FALSE)),"")</f>
        <v/>
      </c>
    </row>
    <row r="120" spans="1:8" ht="12.75" customHeight="1">
      <c r="A120" s="92" t="str">
        <f t="array" ref="A120">IFERROR(INDEX('Annex 2 EHV charges'!#REF!, MATCH(0, IF(ISBLANK('Annex 2 EHV charges'!#REF!),1, COUNTIF(A$4:$A119, 'Annex 2 EHV charges'!#REF!)), 0)),"")</f>
        <v/>
      </c>
      <c r="B120" s="91" t="str">
        <f>IF($A120="","",VLOOKUP($A120,'Annex 2 EHV charges'!$D:$P,2,0))</f>
        <v/>
      </c>
      <c r="C120" s="92" t="str">
        <f>IF($A120="","",VLOOKUP($A120,'Annex 2 EHV charges'!$D:$P,3,0))</f>
        <v/>
      </c>
      <c r="D120" s="91" t="str">
        <f>IF($A120="","",VLOOKUP($A120,'Annex 2 EHV charges'!$D:$P,4,0))</f>
        <v/>
      </c>
      <c r="E120" s="93" t="str">
        <f>IFERROR(IF(VLOOKUP($A120,'Annex 2 EHV charges'!$D:$P,9,FALSE)=0,"",VLOOKUP($A120,'Annex 2 EHV charges'!$D:$P,9,FALSE)),"")</f>
        <v/>
      </c>
      <c r="F120" s="94" t="str">
        <f>IFERROR(IF(VLOOKUP($A120,'Annex 2 EHV charges'!$D:$P,10,FALSE)=0,"",VLOOKUP($A120,'Annex 2 EHV charges'!$D:$P,10,FALSE)),"")</f>
        <v/>
      </c>
      <c r="G120" s="95" t="str">
        <f>IFERROR(IF(VLOOKUP($A120,'Annex 2 EHV charges'!$D:$P,11,FALSE)=0,"",VLOOKUP($A120,'Annex 2 EHV charges'!$D:$P,11,FALSE)),"")</f>
        <v/>
      </c>
      <c r="H120" s="95" t="str">
        <f>IFERROR(IF(VLOOKUP($A120,'Annex 2 EHV charges'!$D:$P,12,FALSE)=0,"",VLOOKUP($A120,'Annex 2 EHV charges'!$D:$P,12,FALSE)),"")</f>
        <v/>
      </c>
    </row>
    <row r="121" spans="1:8" ht="12.75" customHeight="1">
      <c r="A121" s="92" t="str">
        <f t="array" ref="A121">IFERROR(INDEX('Annex 2 EHV charges'!#REF!, MATCH(0, IF(ISBLANK('Annex 2 EHV charges'!#REF!),1, COUNTIF(A$4:$A120, 'Annex 2 EHV charges'!#REF!)), 0)),"")</f>
        <v/>
      </c>
      <c r="B121" s="91" t="str">
        <f>IF($A121="","",VLOOKUP($A121,'Annex 2 EHV charges'!$D:$P,2,0))</f>
        <v/>
      </c>
      <c r="C121" s="92" t="str">
        <f>IF($A121="","",VLOOKUP($A121,'Annex 2 EHV charges'!$D:$P,3,0))</f>
        <v/>
      </c>
      <c r="D121" s="91" t="str">
        <f>IF($A121="","",VLOOKUP($A121,'Annex 2 EHV charges'!$D:$P,4,0))</f>
        <v/>
      </c>
      <c r="E121" s="93" t="str">
        <f>IFERROR(IF(VLOOKUP($A121,'Annex 2 EHV charges'!$D:$P,9,FALSE)=0,"",VLOOKUP($A121,'Annex 2 EHV charges'!$D:$P,9,FALSE)),"")</f>
        <v/>
      </c>
      <c r="F121" s="94" t="str">
        <f>IFERROR(IF(VLOOKUP($A121,'Annex 2 EHV charges'!$D:$P,10,FALSE)=0,"",VLOOKUP($A121,'Annex 2 EHV charges'!$D:$P,10,FALSE)),"")</f>
        <v/>
      </c>
      <c r="G121" s="95" t="str">
        <f>IFERROR(IF(VLOOKUP($A121,'Annex 2 EHV charges'!$D:$P,11,FALSE)=0,"",VLOOKUP($A121,'Annex 2 EHV charges'!$D:$P,11,FALSE)),"")</f>
        <v/>
      </c>
      <c r="H121" s="95" t="str">
        <f>IFERROR(IF(VLOOKUP($A121,'Annex 2 EHV charges'!$D:$P,12,FALSE)=0,"",VLOOKUP($A121,'Annex 2 EHV charges'!$D:$P,12,FALSE)),"")</f>
        <v/>
      </c>
    </row>
    <row r="122" spans="1:8" ht="12.75" customHeight="1">
      <c r="A122" s="92" t="str">
        <f t="array" ref="A122">IFERROR(INDEX('Annex 2 EHV charges'!#REF!, MATCH(0, IF(ISBLANK('Annex 2 EHV charges'!#REF!),1, COUNTIF(A$4:$A121, 'Annex 2 EHV charges'!#REF!)), 0)),"")</f>
        <v/>
      </c>
      <c r="B122" s="91" t="str">
        <f>IF($A122="","",VLOOKUP($A122,'Annex 2 EHV charges'!$D:$P,2,0))</f>
        <v/>
      </c>
      <c r="C122" s="92" t="str">
        <f>IF($A122="","",VLOOKUP($A122,'Annex 2 EHV charges'!$D:$P,3,0))</f>
        <v/>
      </c>
      <c r="D122" s="91" t="str">
        <f>IF($A122="","",VLOOKUP($A122,'Annex 2 EHV charges'!$D:$P,4,0))</f>
        <v/>
      </c>
      <c r="E122" s="93" t="str">
        <f>IFERROR(IF(VLOOKUP($A122,'Annex 2 EHV charges'!$D:$P,9,FALSE)=0,"",VLOOKUP($A122,'Annex 2 EHV charges'!$D:$P,9,FALSE)),"")</f>
        <v/>
      </c>
      <c r="F122" s="94" t="str">
        <f>IFERROR(IF(VLOOKUP($A122,'Annex 2 EHV charges'!$D:$P,10,FALSE)=0,"",VLOOKUP($A122,'Annex 2 EHV charges'!$D:$P,10,FALSE)),"")</f>
        <v/>
      </c>
      <c r="G122" s="95" t="str">
        <f>IFERROR(IF(VLOOKUP($A122,'Annex 2 EHV charges'!$D:$P,11,FALSE)=0,"",VLOOKUP($A122,'Annex 2 EHV charges'!$D:$P,11,FALSE)),"")</f>
        <v/>
      </c>
      <c r="H122" s="95" t="str">
        <f>IFERROR(IF(VLOOKUP($A122,'Annex 2 EHV charges'!$D:$P,12,FALSE)=0,"",VLOOKUP($A122,'Annex 2 EHV charges'!$D:$P,12,FALSE)),"")</f>
        <v/>
      </c>
    </row>
    <row r="123" spans="1:8" ht="12.75" customHeight="1">
      <c r="A123" s="92" t="str">
        <f t="array" ref="A123">IFERROR(INDEX('Annex 2 EHV charges'!#REF!, MATCH(0, IF(ISBLANK('Annex 2 EHV charges'!#REF!),1, COUNTIF(A$4:$A122, 'Annex 2 EHV charges'!#REF!)), 0)),"")</f>
        <v/>
      </c>
      <c r="B123" s="91" t="str">
        <f>IF($A123="","",VLOOKUP($A123,'Annex 2 EHV charges'!$D:$P,2,0))</f>
        <v/>
      </c>
      <c r="C123" s="92" t="str">
        <f>IF($A123="","",VLOOKUP($A123,'Annex 2 EHV charges'!$D:$P,3,0))</f>
        <v/>
      </c>
      <c r="D123" s="91" t="str">
        <f>IF($A123="","",VLOOKUP($A123,'Annex 2 EHV charges'!$D:$P,4,0))</f>
        <v/>
      </c>
      <c r="E123" s="93" t="str">
        <f>IFERROR(IF(VLOOKUP($A123,'Annex 2 EHV charges'!$D:$P,9,FALSE)=0,"",VLOOKUP($A123,'Annex 2 EHV charges'!$D:$P,9,FALSE)),"")</f>
        <v/>
      </c>
      <c r="F123" s="94" t="str">
        <f>IFERROR(IF(VLOOKUP($A123,'Annex 2 EHV charges'!$D:$P,10,FALSE)=0,"",VLOOKUP($A123,'Annex 2 EHV charges'!$D:$P,10,FALSE)),"")</f>
        <v/>
      </c>
      <c r="G123" s="95" t="str">
        <f>IFERROR(IF(VLOOKUP($A123,'Annex 2 EHV charges'!$D:$P,11,FALSE)=0,"",VLOOKUP($A123,'Annex 2 EHV charges'!$D:$P,11,FALSE)),"")</f>
        <v/>
      </c>
      <c r="H123" s="95" t="str">
        <f>IFERROR(IF(VLOOKUP($A123,'Annex 2 EHV charges'!$D:$P,12,FALSE)=0,"",VLOOKUP($A123,'Annex 2 EHV charges'!$D:$P,12,FALSE)),"")</f>
        <v/>
      </c>
    </row>
    <row r="124" spans="1:8" ht="12.75" customHeight="1">
      <c r="A124" s="92" t="str">
        <f t="array" ref="A124">IFERROR(INDEX('Annex 2 EHV charges'!#REF!, MATCH(0, IF(ISBLANK('Annex 2 EHV charges'!#REF!),1, COUNTIF(A$4:$A123, 'Annex 2 EHV charges'!#REF!)), 0)),"")</f>
        <v/>
      </c>
      <c r="B124" s="91" t="str">
        <f>IF($A124="","",VLOOKUP($A124,'Annex 2 EHV charges'!$D:$P,2,0))</f>
        <v/>
      </c>
      <c r="C124" s="92" t="str">
        <f>IF($A124="","",VLOOKUP($A124,'Annex 2 EHV charges'!$D:$P,3,0))</f>
        <v/>
      </c>
      <c r="D124" s="91" t="str">
        <f>IF($A124="","",VLOOKUP($A124,'Annex 2 EHV charges'!$D:$P,4,0))</f>
        <v/>
      </c>
      <c r="E124" s="93" t="str">
        <f>IFERROR(IF(VLOOKUP($A124,'Annex 2 EHV charges'!$D:$P,9,FALSE)=0,"",VLOOKUP($A124,'Annex 2 EHV charges'!$D:$P,9,FALSE)),"")</f>
        <v/>
      </c>
      <c r="F124" s="94" t="str">
        <f>IFERROR(IF(VLOOKUP($A124,'Annex 2 EHV charges'!$D:$P,10,FALSE)=0,"",VLOOKUP($A124,'Annex 2 EHV charges'!$D:$P,10,FALSE)),"")</f>
        <v/>
      </c>
      <c r="G124" s="95" t="str">
        <f>IFERROR(IF(VLOOKUP($A124,'Annex 2 EHV charges'!$D:$P,11,FALSE)=0,"",VLOOKUP($A124,'Annex 2 EHV charges'!$D:$P,11,FALSE)),"")</f>
        <v/>
      </c>
      <c r="H124" s="95" t="str">
        <f>IFERROR(IF(VLOOKUP($A124,'Annex 2 EHV charges'!$D:$P,12,FALSE)=0,"",VLOOKUP($A124,'Annex 2 EHV charges'!$D:$P,12,FALSE)),"")</f>
        <v/>
      </c>
    </row>
    <row r="125" spans="1:8" ht="12.75" customHeight="1">
      <c r="A125" s="92" t="str">
        <f t="array" ref="A125">IFERROR(INDEX('Annex 2 EHV charges'!#REF!, MATCH(0, IF(ISBLANK('Annex 2 EHV charges'!#REF!),1, COUNTIF(A$4:$A124, 'Annex 2 EHV charges'!#REF!)), 0)),"")</f>
        <v/>
      </c>
      <c r="B125" s="91" t="str">
        <f>IF($A125="","",VLOOKUP($A125,'Annex 2 EHV charges'!$D:$P,2,0))</f>
        <v/>
      </c>
      <c r="C125" s="92" t="str">
        <f>IF($A125="","",VLOOKUP($A125,'Annex 2 EHV charges'!$D:$P,3,0))</f>
        <v/>
      </c>
      <c r="D125" s="91" t="str">
        <f>IF($A125="","",VLOOKUP($A125,'Annex 2 EHV charges'!$D:$P,4,0))</f>
        <v/>
      </c>
      <c r="E125" s="93" t="str">
        <f>IFERROR(IF(VLOOKUP($A125,'Annex 2 EHV charges'!$D:$P,9,FALSE)=0,"",VLOOKUP($A125,'Annex 2 EHV charges'!$D:$P,9,FALSE)),"")</f>
        <v/>
      </c>
      <c r="F125" s="94" t="str">
        <f>IFERROR(IF(VLOOKUP($A125,'Annex 2 EHV charges'!$D:$P,10,FALSE)=0,"",VLOOKUP($A125,'Annex 2 EHV charges'!$D:$P,10,FALSE)),"")</f>
        <v/>
      </c>
      <c r="G125" s="95" t="str">
        <f>IFERROR(IF(VLOOKUP($A125,'Annex 2 EHV charges'!$D:$P,11,FALSE)=0,"",VLOOKUP($A125,'Annex 2 EHV charges'!$D:$P,11,FALSE)),"")</f>
        <v/>
      </c>
      <c r="H125" s="95" t="str">
        <f>IFERROR(IF(VLOOKUP($A125,'Annex 2 EHV charges'!$D:$P,12,FALSE)=0,"",VLOOKUP($A125,'Annex 2 EHV charges'!$D:$P,12,FALSE)),"")</f>
        <v/>
      </c>
    </row>
    <row r="126" spans="1:8" ht="12.75" customHeight="1">
      <c r="A126" s="92" t="str">
        <f t="array" ref="A126">IFERROR(INDEX('Annex 2 EHV charges'!#REF!, MATCH(0, IF(ISBLANK('Annex 2 EHV charges'!#REF!),1, COUNTIF(A$4:$A125, 'Annex 2 EHV charges'!#REF!)), 0)),"")</f>
        <v/>
      </c>
      <c r="B126" s="91" t="str">
        <f>IF($A126="","",VLOOKUP($A126,'Annex 2 EHV charges'!$D:$P,2,0))</f>
        <v/>
      </c>
      <c r="C126" s="92" t="str">
        <f>IF($A126="","",VLOOKUP($A126,'Annex 2 EHV charges'!$D:$P,3,0))</f>
        <v/>
      </c>
      <c r="D126" s="91" t="str">
        <f>IF($A126="","",VLOOKUP($A126,'Annex 2 EHV charges'!$D:$P,4,0))</f>
        <v/>
      </c>
      <c r="E126" s="93" t="str">
        <f>IFERROR(IF(VLOOKUP($A126,'Annex 2 EHV charges'!$D:$P,9,FALSE)=0,"",VLOOKUP($A126,'Annex 2 EHV charges'!$D:$P,9,FALSE)),"")</f>
        <v/>
      </c>
      <c r="F126" s="94" t="str">
        <f>IFERROR(IF(VLOOKUP($A126,'Annex 2 EHV charges'!$D:$P,10,FALSE)=0,"",VLOOKUP($A126,'Annex 2 EHV charges'!$D:$P,10,FALSE)),"")</f>
        <v/>
      </c>
      <c r="G126" s="95" t="str">
        <f>IFERROR(IF(VLOOKUP($A126,'Annex 2 EHV charges'!$D:$P,11,FALSE)=0,"",VLOOKUP($A126,'Annex 2 EHV charges'!$D:$P,11,FALSE)),"")</f>
        <v/>
      </c>
      <c r="H126" s="95" t="str">
        <f>IFERROR(IF(VLOOKUP($A126,'Annex 2 EHV charges'!$D:$P,12,FALSE)=0,"",VLOOKUP($A126,'Annex 2 EHV charges'!$D:$P,12,FALSE)),"")</f>
        <v/>
      </c>
    </row>
    <row r="127" spans="1:8" ht="12.75" customHeight="1">
      <c r="A127" s="92" t="str">
        <f t="array" ref="A127">IFERROR(INDEX('Annex 2 EHV charges'!#REF!, MATCH(0, IF(ISBLANK('Annex 2 EHV charges'!#REF!),1, COUNTIF(A$4:$A126, 'Annex 2 EHV charges'!#REF!)), 0)),"")</f>
        <v/>
      </c>
      <c r="B127" s="91" t="str">
        <f>IF($A127="","",VLOOKUP($A127,'Annex 2 EHV charges'!$D:$P,2,0))</f>
        <v/>
      </c>
      <c r="C127" s="92" t="str">
        <f>IF($A127="","",VLOOKUP($A127,'Annex 2 EHV charges'!$D:$P,3,0))</f>
        <v/>
      </c>
      <c r="D127" s="91" t="str">
        <f>IF($A127="","",VLOOKUP($A127,'Annex 2 EHV charges'!$D:$P,4,0))</f>
        <v/>
      </c>
      <c r="E127" s="93" t="str">
        <f>IFERROR(IF(VLOOKUP($A127,'Annex 2 EHV charges'!$D:$P,9,FALSE)=0,"",VLOOKUP($A127,'Annex 2 EHV charges'!$D:$P,9,FALSE)),"")</f>
        <v/>
      </c>
      <c r="F127" s="94" t="str">
        <f>IFERROR(IF(VLOOKUP($A127,'Annex 2 EHV charges'!$D:$P,10,FALSE)=0,"",VLOOKUP($A127,'Annex 2 EHV charges'!$D:$P,10,FALSE)),"")</f>
        <v/>
      </c>
      <c r="G127" s="95" t="str">
        <f>IFERROR(IF(VLOOKUP($A127,'Annex 2 EHV charges'!$D:$P,11,FALSE)=0,"",VLOOKUP($A127,'Annex 2 EHV charges'!$D:$P,11,FALSE)),"")</f>
        <v/>
      </c>
      <c r="H127" s="95" t="str">
        <f>IFERROR(IF(VLOOKUP($A127,'Annex 2 EHV charges'!$D:$P,12,FALSE)=0,"",VLOOKUP($A127,'Annex 2 EHV charges'!$D:$P,12,FALSE)),"")</f>
        <v/>
      </c>
    </row>
    <row r="128" spans="1:8" ht="12.75" customHeight="1">
      <c r="A128" s="92" t="str">
        <f t="array" ref="A128">IFERROR(INDEX('Annex 2 EHV charges'!#REF!, MATCH(0, IF(ISBLANK('Annex 2 EHV charges'!#REF!),1, COUNTIF(A$4:$A127, 'Annex 2 EHV charges'!#REF!)), 0)),"")</f>
        <v/>
      </c>
      <c r="B128" s="91" t="str">
        <f>IF($A128="","",VLOOKUP($A128,'Annex 2 EHV charges'!$D:$P,2,0))</f>
        <v/>
      </c>
      <c r="C128" s="92" t="str">
        <f>IF($A128="","",VLOOKUP($A128,'Annex 2 EHV charges'!$D:$P,3,0))</f>
        <v/>
      </c>
      <c r="D128" s="91" t="str">
        <f>IF($A128="","",VLOOKUP($A128,'Annex 2 EHV charges'!$D:$P,4,0))</f>
        <v/>
      </c>
      <c r="E128" s="93" t="str">
        <f>IFERROR(IF(VLOOKUP($A128,'Annex 2 EHV charges'!$D:$P,9,FALSE)=0,"",VLOOKUP($A128,'Annex 2 EHV charges'!$D:$P,9,FALSE)),"")</f>
        <v/>
      </c>
      <c r="F128" s="94" t="str">
        <f>IFERROR(IF(VLOOKUP($A128,'Annex 2 EHV charges'!$D:$P,10,FALSE)=0,"",VLOOKUP($A128,'Annex 2 EHV charges'!$D:$P,10,FALSE)),"")</f>
        <v/>
      </c>
      <c r="G128" s="95" t="str">
        <f>IFERROR(IF(VLOOKUP($A128,'Annex 2 EHV charges'!$D:$P,11,FALSE)=0,"",VLOOKUP($A128,'Annex 2 EHV charges'!$D:$P,11,FALSE)),"")</f>
        <v/>
      </c>
      <c r="H128" s="95" t="str">
        <f>IFERROR(IF(VLOOKUP($A128,'Annex 2 EHV charges'!$D:$P,12,FALSE)=0,"",VLOOKUP($A128,'Annex 2 EHV charges'!$D:$P,12,FALSE)),"")</f>
        <v/>
      </c>
    </row>
    <row r="129" spans="1:8" ht="12.75" customHeight="1">
      <c r="A129" s="92" t="str">
        <f t="array" ref="A129">IFERROR(INDEX('Annex 2 EHV charges'!#REF!, MATCH(0, IF(ISBLANK('Annex 2 EHV charges'!#REF!),1, COUNTIF(A$4:$A128, 'Annex 2 EHV charges'!#REF!)), 0)),"")</f>
        <v/>
      </c>
      <c r="B129" s="91" t="str">
        <f>IF($A129="","",VLOOKUP($A129,'Annex 2 EHV charges'!$D:$P,2,0))</f>
        <v/>
      </c>
      <c r="C129" s="92" t="str">
        <f>IF($A129="","",VLOOKUP($A129,'Annex 2 EHV charges'!$D:$P,3,0))</f>
        <v/>
      </c>
      <c r="D129" s="91" t="str">
        <f>IF($A129="","",VLOOKUP($A129,'Annex 2 EHV charges'!$D:$P,4,0))</f>
        <v/>
      </c>
      <c r="E129" s="93" t="str">
        <f>IFERROR(IF(VLOOKUP($A129,'Annex 2 EHV charges'!$D:$P,9,FALSE)=0,"",VLOOKUP($A129,'Annex 2 EHV charges'!$D:$P,9,FALSE)),"")</f>
        <v/>
      </c>
      <c r="F129" s="94" t="str">
        <f>IFERROR(IF(VLOOKUP($A129,'Annex 2 EHV charges'!$D:$P,10,FALSE)=0,"",VLOOKUP($A129,'Annex 2 EHV charges'!$D:$P,10,FALSE)),"")</f>
        <v/>
      </c>
      <c r="G129" s="95" t="str">
        <f>IFERROR(IF(VLOOKUP($A129,'Annex 2 EHV charges'!$D:$P,11,FALSE)=0,"",VLOOKUP($A129,'Annex 2 EHV charges'!$D:$P,11,FALSE)),"")</f>
        <v/>
      </c>
      <c r="H129" s="95" t="str">
        <f>IFERROR(IF(VLOOKUP($A129,'Annex 2 EHV charges'!$D:$P,12,FALSE)=0,"",VLOOKUP($A129,'Annex 2 EHV charges'!$D:$P,12,FALSE)),"")</f>
        <v/>
      </c>
    </row>
    <row r="130" spans="1:8" ht="12.75" customHeight="1">
      <c r="A130" s="92" t="str">
        <f t="array" ref="A130">IFERROR(INDEX('Annex 2 EHV charges'!#REF!, MATCH(0, IF(ISBLANK('Annex 2 EHV charges'!#REF!),1, COUNTIF(A$4:$A129, 'Annex 2 EHV charges'!#REF!)), 0)),"")</f>
        <v/>
      </c>
      <c r="B130" s="91" t="str">
        <f>IF($A130="","",VLOOKUP($A130,'Annex 2 EHV charges'!$D:$P,2,0))</f>
        <v/>
      </c>
      <c r="C130" s="92" t="str">
        <f>IF($A130="","",VLOOKUP($A130,'Annex 2 EHV charges'!$D:$P,3,0))</f>
        <v/>
      </c>
      <c r="D130" s="91" t="str">
        <f>IF($A130="","",VLOOKUP($A130,'Annex 2 EHV charges'!$D:$P,4,0))</f>
        <v/>
      </c>
      <c r="E130" s="93" t="str">
        <f>IFERROR(IF(VLOOKUP($A130,'Annex 2 EHV charges'!$D:$P,9,FALSE)=0,"",VLOOKUP($A130,'Annex 2 EHV charges'!$D:$P,9,FALSE)),"")</f>
        <v/>
      </c>
      <c r="F130" s="94" t="str">
        <f>IFERROR(IF(VLOOKUP($A130,'Annex 2 EHV charges'!$D:$P,10,FALSE)=0,"",VLOOKUP($A130,'Annex 2 EHV charges'!$D:$P,10,FALSE)),"")</f>
        <v/>
      </c>
      <c r="G130" s="95" t="str">
        <f>IFERROR(IF(VLOOKUP($A130,'Annex 2 EHV charges'!$D:$P,11,FALSE)=0,"",VLOOKUP($A130,'Annex 2 EHV charges'!$D:$P,11,FALSE)),"")</f>
        <v/>
      </c>
      <c r="H130" s="95" t="str">
        <f>IFERROR(IF(VLOOKUP($A130,'Annex 2 EHV charges'!$D:$P,12,FALSE)=0,"",VLOOKUP($A130,'Annex 2 EHV charges'!$D:$P,12,FALSE)),"")</f>
        <v/>
      </c>
    </row>
    <row r="131" spans="1:8" ht="12.75" customHeight="1">
      <c r="A131" s="92" t="str">
        <f t="array" ref="A131">IFERROR(INDEX('Annex 2 EHV charges'!#REF!, MATCH(0, IF(ISBLANK('Annex 2 EHV charges'!#REF!),1, COUNTIF(A$4:$A130, 'Annex 2 EHV charges'!#REF!)), 0)),"")</f>
        <v/>
      </c>
      <c r="B131" s="91" t="str">
        <f>IF($A131="","",VLOOKUP($A131,'Annex 2 EHV charges'!$D:$P,2,0))</f>
        <v/>
      </c>
      <c r="C131" s="92" t="str">
        <f>IF($A131="","",VLOOKUP($A131,'Annex 2 EHV charges'!$D:$P,3,0))</f>
        <v/>
      </c>
      <c r="D131" s="91" t="str">
        <f>IF($A131="","",VLOOKUP($A131,'Annex 2 EHV charges'!$D:$P,4,0))</f>
        <v/>
      </c>
      <c r="E131" s="93" t="str">
        <f>IFERROR(IF(VLOOKUP($A131,'Annex 2 EHV charges'!$D:$P,9,FALSE)=0,"",VLOOKUP($A131,'Annex 2 EHV charges'!$D:$P,9,FALSE)),"")</f>
        <v/>
      </c>
      <c r="F131" s="94" t="str">
        <f>IFERROR(IF(VLOOKUP($A131,'Annex 2 EHV charges'!$D:$P,10,FALSE)=0,"",VLOOKUP($A131,'Annex 2 EHV charges'!$D:$P,10,FALSE)),"")</f>
        <v/>
      </c>
      <c r="G131" s="95" t="str">
        <f>IFERROR(IF(VLOOKUP($A131,'Annex 2 EHV charges'!$D:$P,11,FALSE)=0,"",VLOOKUP($A131,'Annex 2 EHV charges'!$D:$P,11,FALSE)),"")</f>
        <v/>
      </c>
      <c r="H131" s="95" t="str">
        <f>IFERROR(IF(VLOOKUP($A131,'Annex 2 EHV charges'!$D:$P,12,FALSE)=0,"",VLOOKUP($A131,'Annex 2 EHV charges'!$D:$P,12,FALSE)),"")</f>
        <v/>
      </c>
    </row>
    <row r="132" spans="1:8" ht="12.75" customHeight="1">
      <c r="A132" s="92" t="str">
        <f t="array" ref="A132">IFERROR(INDEX('Annex 2 EHV charges'!#REF!, MATCH(0, IF(ISBLANK('Annex 2 EHV charges'!#REF!),1, COUNTIF(A$4:$A131, 'Annex 2 EHV charges'!#REF!)), 0)),"")</f>
        <v/>
      </c>
      <c r="B132" s="91" t="str">
        <f>IF($A132="","",VLOOKUP($A132,'Annex 2 EHV charges'!$D:$P,2,0))</f>
        <v/>
      </c>
      <c r="C132" s="92" t="str">
        <f>IF($A132="","",VLOOKUP($A132,'Annex 2 EHV charges'!$D:$P,3,0))</f>
        <v/>
      </c>
      <c r="D132" s="91" t="str">
        <f>IF($A132="","",VLOOKUP($A132,'Annex 2 EHV charges'!$D:$P,4,0))</f>
        <v/>
      </c>
      <c r="E132" s="93" t="str">
        <f>IFERROR(IF(VLOOKUP($A132,'Annex 2 EHV charges'!$D:$P,9,FALSE)=0,"",VLOOKUP($A132,'Annex 2 EHV charges'!$D:$P,9,FALSE)),"")</f>
        <v/>
      </c>
      <c r="F132" s="94" t="str">
        <f>IFERROR(IF(VLOOKUP($A132,'Annex 2 EHV charges'!$D:$P,10,FALSE)=0,"",VLOOKUP($A132,'Annex 2 EHV charges'!$D:$P,10,FALSE)),"")</f>
        <v/>
      </c>
      <c r="G132" s="95" t="str">
        <f>IFERROR(IF(VLOOKUP($A132,'Annex 2 EHV charges'!$D:$P,11,FALSE)=0,"",VLOOKUP($A132,'Annex 2 EHV charges'!$D:$P,11,FALSE)),"")</f>
        <v/>
      </c>
      <c r="H132" s="95" t="str">
        <f>IFERROR(IF(VLOOKUP($A132,'Annex 2 EHV charges'!$D:$P,12,FALSE)=0,"",VLOOKUP($A132,'Annex 2 EHV charges'!$D:$P,12,FALSE)),"")</f>
        <v/>
      </c>
    </row>
    <row r="133" spans="1:8" ht="12.75" customHeight="1">
      <c r="A133" s="92" t="str">
        <f t="array" ref="A133">IFERROR(INDEX('Annex 2 EHV charges'!#REF!, MATCH(0, IF(ISBLANK('Annex 2 EHV charges'!#REF!),1, COUNTIF(A$4:$A132, 'Annex 2 EHV charges'!#REF!)), 0)),"")</f>
        <v/>
      </c>
      <c r="B133" s="91" t="str">
        <f>IF($A133="","",VLOOKUP($A133,'Annex 2 EHV charges'!$D:$P,2,0))</f>
        <v/>
      </c>
      <c r="C133" s="92" t="str">
        <f>IF($A133="","",VLOOKUP($A133,'Annex 2 EHV charges'!$D:$P,3,0))</f>
        <v/>
      </c>
      <c r="D133" s="91" t="str">
        <f>IF($A133="","",VLOOKUP($A133,'Annex 2 EHV charges'!$D:$P,4,0))</f>
        <v/>
      </c>
      <c r="E133" s="93" t="str">
        <f>IFERROR(IF(VLOOKUP($A133,'Annex 2 EHV charges'!$D:$P,9,FALSE)=0,"",VLOOKUP($A133,'Annex 2 EHV charges'!$D:$P,9,FALSE)),"")</f>
        <v/>
      </c>
      <c r="F133" s="94" t="str">
        <f>IFERROR(IF(VLOOKUP($A133,'Annex 2 EHV charges'!$D:$P,10,FALSE)=0,"",VLOOKUP($A133,'Annex 2 EHV charges'!$D:$P,10,FALSE)),"")</f>
        <v/>
      </c>
      <c r="G133" s="95" t="str">
        <f>IFERROR(IF(VLOOKUP($A133,'Annex 2 EHV charges'!$D:$P,11,FALSE)=0,"",VLOOKUP($A133,'Annex 2 EHV charges'!$D:$P,11,FALSE)),"")</f>
        <v/>
      </c>
      <c r="H133" s="95" t="str">
        <f>IFERROR(IF(VLOOKUP($A133,'Annex 2 EHV charges'!$D:$P,12,FALSE)=0,"",VLOOKUP($A133,'Annex 2 EHV charges'!$D:$P,12,FALSE)),"")</f>
        <v/>
      </c>
    </row>
    <row r="134" spans="1:8" ht="12.75" customHeight="1">
      <c r="A134" s="92" t="str">
        <f t="array" ref="A134">IFERROR(INDEX('Annex 2 EHV charges'!#REF!, MATCH(0, IF(ISBLANK('Annex 2 EHV charges'!#REF!),1, COUNTIF(A$4:$A133, 'Annex 2 EHV charges'!#REF!)), 0)),"")</f>
        <v/>
      </c>
      <c r="B134" s="91" t="str">
        <f>IF($A134="","",VLOOKUP($A134,'Annex 2 EHV charges'!$D:$P,2,0))</f>
        <v/>
      </c>
      <c r="C134" s="92" t="str">
        <f>IF($A134="","",VLOOKUP($A134,'Annex 2 EHV charges'!$D:$P,3,0))</f>
        <v/>
      </c>
      <c r="D134" s="91" t="str">
        <f>IF($A134="","",VLOOKUP($A134,'Annex 2 EHV charges'!$D:$P,4,0))</f>
        <v/>
      </c>
      <c r="E134" s="93" t="str">
        <f>IFERROR(IF(VLOOKUP($A134,'Annex 2 EHV charges'!$D:$P,9,FALSE)=0,"",VLOOKUP($A134,'Annex 2 EHV charges'!$D:$P,9,FALSE)),"")</f>
        <v/>
      </c>
      <c r="F134" s="94" t="str">
        <f>IFERROR(IF(VLOOKUP($A134,'Annex 2 EHV charges'!$D:$P,10,FALSE)=0,"",VLOOKUP($A134,'Annex 2 EHV charges'!$D:$P,10,FALSE)),"")</f>
        <v/>
      </c>
      <c r="G134" s="95" t="str">
        <f>IFERROR(IF(VLOOKUP($A134,'Annex 2 EHV charges'!$D:$P,11,FALSE)=0,"",VLOOKUP($A134,'Annex 2 EHV charges'!$D:$P,11,FALSE)),"")</f>
        <v/>
      </c>
      <c r="H134" s="95" t="str">
        <f>IFERROR(IF(VLOOKUP($A134,'Annex 2 EHV charges'!$D:$P,12,FALSE)=0,"",VLOOKUP($A134,'Annex 2 EHV charges'!$D:$P,12,FALSE)),"")</f>
        <v/>
      </c>
    </row>
    <row r="135" spans="1:8" ht="12.75" customHeight="1">
      <c r="A135" s="92" t="str">
        <f t="array" ref="A135">IFERROR(INDEX('Annex 2 EHV charges'!#REF!, MATCH(0, IF(ISBLANK('Annex 2 EHV charges'!#REF!),1, COUNTIF(A$4:$A134, 'Annex 2 EHV charges'!#REF!)), 0)),"")</f>
        <v/>
      </c>
      <c r="B135" s="91" t="str">
        <f>IF($A135="","",VLOOKUP($A135,'Annex 2 EHV charges'!$D:$P,2,0))</f>
        <v/>
      </c>
      <c r="C135" s="92" t="str">
        <f>IF($A135="","",VLOOKUP($A135,'Annex 2 EHV charges'!$D:$P,3,0))</f>
        <v/>
      </c>
      <c r="D135" s="91" t="str">
        <f>IF($A135="","",VLOOKUP($A135,'Annex 2 EHV charges'!$D:$P,4,0))</f>
        <v/>
      </c>
      <c r="E135" s="93" t="str">
        <f>IFERROR(IF(VLOOKUP($A135,'Annex 2 EHV charges'!$D:$P,9,FALSE)=0,"",VLOOKUP($A135,'Annex 2 EHV charges'!$D:$P,9,FALSE)),"")</f>
        <v/>
      </c>
      <c r="F135" s="94" t="str">
        <f>IFERROR(IF(VLOOKUP($A135,'Annex 2 EHV charges'!$D:$P,10,FALSE)=0,"",VLOOKUP($A135,'Annex 2 EHV charges'!$D:$P,10,FALSE)),"")</f>
        <v/>
      </c>
      <c r="G135" s="95" t="str">
        <f>IFERROR(IF(VLOOKUP($A135,'Annex 2 EHV charges'!$D:$P,11,FALSE)=0,"",VLOOKUP($A135,'Annex 2 EHV charges'!$D:$P,11,FALSE)),"")</f>
        <v/>
      </c>
      <c r="H135" s="95" t="str">
        <f>IFERROR(IF(VLOOKUP($A135,'Annex 2 EHV charges'!$D:$P,12,FALSE)=0,"",VLOOKUP($A135,'Annex 2 EHV charges'!$D:$P,12,FALSE)),"")</f>
        <v/>
      </c>
    </row>
    <row r="136" spans="1:8" ht="12.75" customHeight="1">
      <c r="A136" s="92" t="str">
        <f t="array" ref="A136">IFERROR(INDEX('Annex 2 EHV charges'!#REF!, MATCH(0, IF(ISBLANK('Annex 2 EHV charges'!#REF!),1, COUNTIF(A$4:$A135, 'Annex 2 EHV charges'!#REF!)), 0)),"")</f>
        <v/>
      </c>
      <c r="B136" s="91" t="str">
        <f>IF($A136="","",VLOOKUP($A136,'Annex 2 EHV charges'!$D:$P,2,0))</f>
        <v/>
      </c>
      <c r="C136" s="92" t="str">
        <f>IF($A136="","",VLOOKUP($A136,'Annex 2 EHV charges'!$D:$P,3,0))</f>
        <v/>
      </c>
      <c r="D136" s="91" t="str">
        <f>IF($A136="","",VLOOKUP($A136,'Annex 2 EHV charges'!$D:$P,4,0))</f>
        <v/>
      </c>
      <c r="E136" s="93" t="str">
        <f>IFERROR(IF(VLOOKUP($A136,'Annex 2 EHV charges'!$D:$P,9,FALSE)=0,"",VLOOKUP($A136,'Annex 2 EHV charges'!$D:$P,9,FALSE)),"")</f>
        <v/>
      </c>
      <c r="F136" s="94" t="str">
        <f>IFERROR(IF(VLOOKUP($A136,'Annex 2 EHV charges'!$D:$P,10,FALSE)=0,"",VLOOKUP($A136,'Annex 2 EHV charges'!$D:$P,10,FALSE)),"")</f>
        <v/>
      </c>
      <c r="G136" s="95" t="str">
        <f>IFERROR(IF(VLOOKUP($A136,'Annex 2 EHV charges'!$D:$P,11,FALSE)=0,"",VLOOKUP($A136,'Annex 2 EHV charges'!$D:$P,11,FALSE)),"")</f>
        <v/>
      </c>
      <c r="H136" s="95" t="str">
        <f>IFERROR(IF(VLOOKUP($A136,'Annex 2 EHV charges'!$D:$P,12,FALSE)=0,"",VLOOKUP($A136,'Annex 2 EHV charges'!$D:$P,12,FALSE)),"")</f>
        <v/>
      </c>
    </row>
    <row r="137" spans="1:8" ht="12.75" customHeight="1">
      <c r="A137" s="92" t="str">
        <f t="array" ref="A137">IFERROR(INDEX('Annex 2 EHV charges'!#REF!, MATCH(0, IF(ISBLANK('Annex 2 EHV charges'!#REF!),1, COUNTIF(A$4:$A136, 'Annex 2 EHV charges'!#REF!)), 0)),"")</f>
        <v/>
      </c>
      <c r="B137" s="91" t="str">
        <f>IF($A137="","",VLOOKUP($A137,'Annex 2 EHV charges'!$D:$P,2,0))</f>
        <v/>
      </c>
      <c r="C137" s="92" t="str">
        <f>IF($A137="","",VLOOKUP($A137,'Annex 2 EHV charges'!$D:$P,3,0))</f>
        <v/>
      </c>
      <c r="D137" s="91" t="str">
        <f>IF($A137="","",VLOOKUP($A137,'Annex 2 EHV charges'!$D:$P,4,0))</f>
        <v/>
      </c>
      <c r="E137" s="93" t="str">
        <f>IFERROR(IF(VLOOKUP($A137,'Annex 2 EHV charges'!$D:$P,9,FALSE)=0,"",VLOOKUP($A137,'Annex 2 EHV charges'!$D:$P,9,FALSE)),"")</f>
        <v/>
      </c>
      <c r="F137" s="94" t="str">
        <f>IFERROR(IF(VLOOKUP($A137,'Annex 2 EHV charges'!$D:$P,10,FALSE)=0,"",VLOOKUP($A137,'Annex 2 EHV charges'!$D:$P,10,FALSE)),"")</f>
        <v/>
      </c>
      <c r="G137" s="95" t="str">
        <f>IFERROR(IF(VLOOKUP($A137,'Annex 2 EHV charges'!$D:$P,11,FALSE)=0,"",VLOOKUP($A137,'Annex 2 EHV charges'!$D:$P,11,FALSE)),"")</f>
        <v/>
      </c>
      <c r="H137" s="95" t="str">
        <f>IFERROR(IF(VLOOKUP($A137,'Annex 2 EHV charges'!$D:$P,12,FALSE)=0,"",VLOOKUP($A137,'Annex 2 EHV charges'!$D:$P,12,FALSE)),"")</f>
        <v/>
      </c>
    </row>
    <row r="138" spans="1:8" ht="12.75" customHeight="1">
      <c r="A138" s="92" t="str">
        <f t="array" ref="A138">IFERROR(INDEX('Annex 2 EHV charges'!#REF!, MATCH(0, IF(ISBLANK('Annex 2 EHV charges'!#REF!),1, COUNTIF(A$4:$A137, 'Annex 2 EHV charges'!#REF!)), 0)),"")</f>
        <v/>
      </c>
      <c r="B138" s="91" t="str">
        <f>IF($A138="","",VLOOKUP($A138,'Annex 2 EHV charges'!$D:$P,2,0))</f>
        <v/>
      </c>
      <c r="C138" s="92" t="str">
        <f>IF($A138="","",VLOOKUP($A138,'Annex 2 EHV charges'!$D:$P,3,0))</f>
        <v/>
      </c>
      <c r="D138" s="91" t="str">
        <f>IF($A138="","",VLOOKUP($A138,'Annex 2 EHV charges'!$D:$P,4,0))</f>
        <v/>
      </c>
      <c r="E138" s="93" t="str">
        <f>IFERROR(IF(VLOOKUP($A138,'Annex 2 EHV charges'!$D:$P,9,FALSE)=0,"",VLOOKUP($A138,'Annex 2 EHV charges'!$D:$P,9,FALSE)),"")</f>
        <v/>
      </c>
      <c r="F138" s="94" t="str">
        <f>IFERROR(IF(VLOOKUP($A138,'Annex 2 EHV charges'!$D:$P,10,FALSE)=0,"",VLOOKUP($A138,'Annex 2 EHV charges'!$D:$P,10,FALSE)),"")</f>
        <v/>
      </c>
      <c r="G138" s="95" t="str">
        <f>IFERROR(IF(VLOOKUP($A138,'Annex 2 EHV charges'!$D:$P,11,FALSE)=0,"",VLOOKUP($A138,'Annex 2 EHV charges'!$D:$P,11,FALSE)),"")</f>
        <v/>
      </c>
      <c r="H138" s="95" t="str">
        <f>IFERROR(IF(VLOOKUP($A138,'Annex 2 EHV charges'!$D:$P,12,FALSE)=0,"",VLOOKUP($A138,'Annex 2 EHV charges'!$D:$P,12,FALSE)),"")</f>
        <v/>
      </c>
    </row>
    <row r="139" spans="1:8" ht="12.75" customHeight="1">
      <c r="A139" s="92" t="str">
        <f t="array" ref="A139">IFERROR(INDEX('Annex 2 EHV charges'!#REF!, MATCH(0, IF(ISBLANK('Annex 2 EHV charges'!#REF!),1, COUNTIF(A$4:$A138, 'Annex 2 EHV charges'!#REF!)), 0)),"")</f>
        <v/>
      </c>
      <c r="B139" s="91" t="str">
        <f>IF($A139="","",VLOOKUP($A139,'Annex 2 EHV charges'!$D:$P,2,0))</f>
        <v/>
      </c>
      <c r="C139" s="92" t="str">
        <f>IF($A139="","",VLOOKUP($A139,'Annex 2 EHV charges'!$D:$P,3,0))</f>
        <v/>
      </c>
      <c r="D139" s="91" t="str">
        <f>IF($A139="","",VLOOKUP($A139,'Annex 2 EHV charges'!$D:$P,4,0))</f>
        <v/>
      </c>
      <c r="E139" s="93" t="str">
        <f>IFERROR(IF(VLOOKUP($A139,'Annex 2 EHV charges'!$D:$P,9,FALSE)=0,"",VLOOKUP($A139,'Annex 2 EHV charges'!$D:$P,9,FALSE)),"")</f>
        <v/>
      </c>
      <c r="F139" s="94" t="str">
        <f>IFERROR(IF(VLOOKUP($A139,'Annex 2 EHV charges'!$D:$P,10,FALSE)=0,"",VLOOKUP($A139,'Annex 2 EHV charges'!$D:$P,10,FALSE)),"")</f>
        <v/>
      </c>
      <c r="G139" s="95" t="str">
        <f>IFERROR(IF(VLOOKUP($A139,'Annex 2 EHV charges'!$D:$P,11,FALSE)=0,"",VLOOKUP($A139,'Annex 2 EHV charges'!$D:$P,11,FALSE)),"")</f>
        <v/>
      </c>
      <c r="H139" s="95" t="str">
        <f>IFERROR(IF(VLOOKUP($A139,'Annex 2 EHV charges'!$D:$P,12,FALSE)=0,"",VLOOKUP($A139,'Annex 2 EHV charges'!$D:$P,12,FALSE)),"")</f>
        <v/>
      </c>
    </row>
    <row r="140" spans="1:8" ht="12.75" customHeight="1">
      <c r="A140" s="92" t="str">
        <f t="array" ref="A140">IFERROR(INDEX('Annex 2 EHV charges'!#REF!, MATCH(0, IF(ISBLANK('Annex 2 EHV charges'!#REF!),1, COUNTIF(A$4:$A139, 'Annex 2 EHV charges'!#REF!)), 0)),"")</f>
        <v/>
      </c>
      <c r="B140" s="91" t="str">
        <f>IF($A140="","",VLOOKUP($A140,'Annex 2 EHV charges'!$D:$P,2,0))</f>
        <v/>
      </c>
      <c r="C140" s="92" t="str">
        <f>IF($A140="","",VLOOKUP($A140,'Annex 2 EHV charges'!$D:$P,3,0))</f>
        <v/>
      </c>
      <c r="D140" s="91" t="str">
        <f>IF($A140="","",VLOOKUP($A140,'Annex 2 EHV charges'!$D:$P,4,0))</f>
        <v/>
      </c>
      <c r="E140" s="93" t="str">
        <f>IFERROR(IF(VLOOKUP($A140,'Annex 2 EHV charges'!$D:$P,9,FALSE)=0,"",VLOOKUP($A140,'Annex 2 EHV charges'!$D:$P,9,FALSE)),"")</f>
        <v/>
      </c>
      <c r="F140" s="94" t="str">
        <f>IFERROR(IF(VLOOKUP($A140,'Annex 2 EHV charges'!$D:$P,10,FALSE)=0,"",VLOOKUP($A140,'Annex 2 EHV charges'!$D:$P,10,FALSE)),"")</f>
        <v/>
      </c>
      <c r="G140" s="95" t="str">
        <f>IFERROR(IF(VLOOKUP($A140,'Annex 2 EHV charges'!$D:$P,11,FALSE)=0,"",VLOOKUP($A140,'Annex 2 EHV charges'!$D:$P,11,FALSE)),"")</f>
        <v/>
      </c>
      <c r="H140" s="95" t="str">
        <f>IFERROR(IF(VLOOKUP($A140,'Annex 2 EHV charges'!$D:$P,12,FALSE)=0,"",VLOOKUP($A140,'Annex 2 EHV charges'!$D:$P,12,FALSE)),"")</f>
        <v/>
      </c>
    </row>
    <row r="141" spans="1:8" ht="12.75" customHeight="1">
      <c r="A141" s="92" t="str">
        <f t="array" ref="A141">IFERROR(INDEX('Annex 2 EHV charges'!#REF!, MATCH(0, IF(ISBLANK('Annex 2 EHV charges'!#REF!),1, COUNTIF(A$4:$A140, 'Annex 2 EHV charges'!#REF!)), 0)),"")</f>
        <v/>
      </c>
      <c r="B141" s="91" t="str">
        <f>IF($A141="","",VLOOKUP($A141,'Annex 2 EHV charges'!$D:$P,2,0))</f>
        <v/>
      </c>
      <c r="C141" s="92" t="str">
        <f>IF($A141="","",VLOOKUP($A141,'Annex 2 EHV charges'!$D:$P,3,0))</f>
        <v/>
      </c>
      <c r="D141" s="91" t="str">
        <f>IF($A141="","",VLOOKUP($A141,'Annex 2 EHV charges'!$D:$P,4,0))</f>
        <v/>
      </c>
      <c r="E141" s="93" t="str">
        <f>IFERROR(IF(VLOOKUP($A141,'Annex 2 EHV charges'!$D:$P,9,FALSE)=0,"",VLOOKUP($A141,'Annex 2 EHV charges'!$D:$P,9,FALSE)),"")</f>
        <v/>
      </c>
      <c r="F141" s="94" t="str">
        <f>IFERROR(IF(VLOOKUP($A141,'Annex 2 EHV charges'!$D:$P,10,FALSE)=0,"",VLOOKUP($A141,'Annex 2 EHV charges'!$D:$P,10,FALSE)),"")</f>
        <v/>
      </c>
      <c r="G141" s="95" t="str">
        <f>IFERROR(IF(VLOOKUP($A141,'Annex 2 EHV charges'!$D:$P,11,FALSE)=0,"",VLOOKUP($A141,'Annex 2 EHV charges'!$D:$P,11,FALSE)),"")</f>
        <v/>
      </c>
      <c r="H141" s="95" t="str">
        <f>IFERROR(IF(VLOOKUP($A141,'Annex 2 EHV charges'!$D:$P,12,FALSE)=0,"",VLOOKUP($A141,'Annex 2 EHV charges'!$D:$P,12,FALSE)),"")</f>
        <v/>
      </c>
    </row>
    <row r="142" spans="1:8" ht="12.75" customHeight="1">
      <c r="A142" s="92" t="str">
        <f t="array" ref="A142">IFERROR(INDEX('Annex 2 EHV charges'!#REF!, MATCH(0, IF(ISBLANK('Annex 2 EHV charges'!#REF!),1, COUNTIF(A$4:$A141, 'Annex 2 EHV charges'!#REF!)), 0)),"")</f>
        <v/>
      </c>
      <c r="B142" s="91" t="str">
        <f>IF($A142="","",VLOOKUP($A142,'Annex 2 EHV charges'!$D:$P,2,0))</f>
        <v/>
      </c>
      <c r="C142" s="92" t="str">
        <f>IF($A142="","",VLOOKUP($A142,'Annex 2 EHV charges'!$D:$P,3,0))</f>
        <v/>
      </c>
      <c r="D142" s="91" t="str">
        <f>IF($A142="","",VLOOKUP($A142,'Annex 2 EHV charges'!$D:$P,4,0))</f>
        <v/>
      </c>
      <c r="E142" s="93" t="str">
        <f>IFERROR(IF(VLOOKUP($A142,'Annex 2 EHV charges'!$D:$P,9,FALSE)=0,"",VLOOKUP($A142,'Annex 2 EHV charges'!$D:$P,9,FALSE)),"")</f>
        <v/>
      </c>
      <c r="F142" s="94" t="str">
        <f>IFERROR(IF(VLOOKUP($A142,'Annex 2 EHV charges'!$D:$P,10,FALSE)=0,"",VLOOKUP($A142,'Annex 2 EHV charges'!$D:$P,10,FALSE)),"")</f>
        <v/>
      </c>
      <c r="G142" s="95" t="str">
        <f>IFERROR(IF(VLOOKUP($A142,'Annex 2 EHV charges'!$D:$P,11,FALSE)=0,"",VLOOKUP($A142,'Annex 2 EHV charges'!$D:$P,11,FALSE)),"")</f>
        <v/>
      </c>
      <c r="H142" s="95" t="str">
        <f>IFERROR(IF(VLOOKUP($A142,'Annex 2 EHV charges'!$D:$P,12,FALSE)=0,"",VLOOKUP($A142,'Annex 2 EHV charges'!$D:$P,12,FALSE)),"")</f>
        <v/>
      </c>
    </row>
    <row r="143" spans="1:8" ht="12.75" customHeight="1">
      <c r="A143" s="92" t="str">
        <f t="array" ref="A143">IFERROR(INDEX('Annex 2 EHV charges'!#REF!, MATCH(0, IF(ISBLANK('Annex 2 EHV charges'!#REF!),1, COUNTIF(A$4:$A142, 'Annex 2 EHV charges'!#REF!)), 0)),"")</f>
        <v/>
      </c>
      <c r="B143" s="91" t="str">
        <f>IF($A143="","",VLOOKUP($A143,'Annex 2 EHV charges'!$D:$P,2,0))</f>
        <v/>
      </c>
      <c r="C143" s="92" t="str">
        <f>IF($A143="","",VLOOKUP($A143,'Annex 2 EHV charges'!$D:$P,3,0))</f>
        <v/>
      </c>
      <c r="D143" s="91" t="str">
        <f>IF($A143="","",VLOOKUP($A143,'Annex 2 EHV charges'!$D:$P,4,0))</f>
        <v/>
      </c>
      <c r="E143" s="93" t="str">
        <f>IFERROR(IF(VLOOKUP($A143,'Annex 2 EHV charges'!$D:$P,9,FALSE)=0,"",VLOOKUP($A143,'Annex 2 EHV charges'!$D:$P,9,FALSE)),"")</f>
        <v/>
      </c>
      <c r="F143" s="94" t="str">
        <f>IFERROR(IF(VLOOKUP($A143,'Annex 2 EHV charges'!$D:$P,10,FALSE)=0,"",VLOOKUP($A143,'Annex 2 EHV charges'!$D:$P,10,FALSE)),"")</f>
        <v/>
      </c>
      <c r="G143" s="95" t="str">
        <f>IFERROR(IF(VLOOKUP($A143,'Annex 2 EHV charges'!$D:$P,11,FALSE)=0,"",VLOOKUP($A143,'Annex 2 EHV charges'!$D:$P,11,FALSE)),"")</f>
        <v/>
      </c>
      <c r="H143" s="95" t="str">
        <f>IFERROR(IF(VLOOKUP($A143,'Annex 2 EHV charges'!$D:$P,12,FALSE)=0,"",VLOOKUP($A143,'Annex 2 EHV charges'!$D:$P,12,FALSE)),"")</f>
        <v/>
      </c>
    </row>
    <row r="144" spans="1:8" ht="12.75" customHeight="1">
      <c r="A144" s="92" t="str">
        <f t="array" ref="A144">IFERROR(INDEX('Annex 2 EHV charges'!#REF!, MATCH(0, IF(ISBLANK('Annex 2 EHV charges'!#REF!),1, COUNTIF(A$4:$A143, 'Annex 2 EHV charges'!#REF!)), 0)),"")</f>
        <v/>
      </c>
      <c r="B144" s="91" t="str">
        <f>IF($A144="","",VLOOKUP($A144,'Annex 2 EHV charges'!$D:$P,2,0))</f>
        <v/>
      </c>
      <c r="C144" s="92" t="str">
        <f>IF($A144="","",VLOOKUP($A144,'Annex 2 EHV charges'!$D:$P,3,0))</f>
        <v/>
      </c>
      <c r="D144" s="91" t="str">
        <f>IF($A144="","",VLOOKUP($A144,'Annex 2 EHV charges'!$D:$P,4,0))</f>
        <v/>
      </c>
      <c r="E144" s="93" t="str">
        <f>IFERROR(IF(VLOOKUP($A144,'Annex 2 EHV charges'!$D:$P,9,FALSE)=0,"",VLOOKUP($A144,'Annex 2 EHV charges'!$D:$P,9,FALSE)),"")</f>
        <v/>
      </c>
      <c r="F144" s="94" t="str">
        <f>IFERROR(IF(VLOOKUP($A144,'Annex 2 EHV charges'!$D:$P,10,FALSE)=0,"",VLOOKUP($A144,'Annex 2 EHV charges'!$D:$P,10,FALSE)),"")</f>
        <v/>
      </c>
      <c r="G144" s="95" t="str">
        <f>IFERROR(IF(VLOOKUP($A144,'Annex 2 EHV charges'!$D:$P,11,FALSE)=0,"",VLOOKUP($A144,'Annex 2 EHV charges'!$D:$P,11,FALSE)),"")</f>
        <v/>
      </c>
      <c r="H144" s="95" t="str">
        <f>IFERROR(IF(VLOOKUP($A144,'Annex 2 EHV charges'!$D:$P,12,FALSE)=0,"",VLOOKUP($A144,'Annex 2 EHV charges'!$D:$P,12,FALSE)),"")</f>
        <v/>
      </c>
    </row>
    <row r="145" spans="1:8" ht="12.75" customHeight="1">
      <c r="A145" s="92" t="str">
        <f t="array" ref="A145">IFERROR(INDEX('Annex 2 EHV charges'!#REF!, MATCH(0, IF(ISBLANK('Annex 2 EHV charges'!#REF!),1, COUNTIF(A$4:$A144, 'Annex 2 EHV charges'!#REF!)), 0)),"")</f>
        <v/>
      </c>
      <c r="B145" s="91" t="str">
        <f>IF($A145="","",VLOOKUP($A145,'Annex 2 EHV charges'!$D:$P,2,0))</f>
        <v/>
      </c>
      <c r="C145" s="92" t="str">
        <f>IF($A145="","",VLOOKUP($A145,'Annex 2 EHV charges'!$D:$P,3,0))</f>
        <v/>
      </c>
      <c r="D145" s="91" t="str">
        <f>IF($A145="","",VLOOKUP($A145,'Annex 2 EHV charges'!$D:$P,4,0))</f>
        <v/>
      </c>
      <c r="E145" s="93" t="str">
        <f>IFERROR(IF(VLOOKUP($A145,'Annex 2 EHV charges'!$D:$P,9,FALSE)=0,"",VLOOKUP($A145,'Annex 2 EHV charges'!$D:$P,9,FALSE)),"")</f>
        <v/>
      </c>
      <c r="F145" s="94" t="str">
        <f>IFERROR(IF(VLOOKUP($A145,'Annex 2 EHV charges'!$D:$P,10,FALSE)=0,"",VLOOKUP($A145,'Annex 2 EHV charges'!$D:$P,10,FALSE)),"")</f>
        <v/>
      </c>
      <c r="G145" s="95" t="str">
        <f>IFERROR(IF(VLOOKUP($A145,'Annex 2 EHV charges'!$D:$P,11,FALSE)=0,"",VLOOKUP($A145,'Annex 2 EHV charges'!$D:$P,11,FALSE)),"")</f>
        <v/>
      </c>
      <c r="H145" s="95" t="str">
        <f>IFERROR(IF(VLOOKUP($A145,'Annex 2 EHV charges'!$D:$P,12,FALSE)=0,"",VLOOKUP($A145,'Annex 2 EHV charges'!$D:$P,12,FALSE)),"")</f>
        <v/>
      </c>
    </row>
    <row r="146" spans="1:8" ht="12.75" customHeight="1">
      <c r="A146" s="92" t="str">
        <f t="array" ref="A146">IFERROR(INDEX('Annex 2 EHV charges'!#REF!, MATCH(0, IF(ISBLANK('Annex 2 EHV charges'!#REF!),1, COUNTIF(A$4:$A145, 'Annex 2 EHV charges'!#REF!)), 0)),"")</f>
        <v/>
      </c>
      <c r="B146" s="91" t="str">
        <f>IF($A146="","",VLOOKUP($A146,'Annex 2 EHV charges'!$D:$P,2,0))</f>
        <v/>
      </c>
      <c r="C146" s="92" t="str">
        <f>IF($A146="","",VLOOKUP($A146,'Annex 2 EHV charges'!$D:$P,3,0))</f>
        <v/>
      </c>
      <c r="D146" s="91" t="str">
        <f>IF($A146="","",VLOOKUP($A146,'Annex 2 EHV charges'!$D:$P,4,0))</f>
        <v/>
      </c>
      <c r="E146" s="93" t="str">
        <f>IFERROR(IF(VLOOKUP($A146,'Annex 2 EHV charges'!$D:$P,9,FALSE)=0,"",VLOOKUP($A146,'Annex 2 EHV charges'!$D:$P,9,FALSE)),"")</f>
        <v/>
      </c>
      <c r="F146" s="94" t="str">
        <f>IFERROR(IF(VLOOKUP($A146,'Annex 2 EHV charges'!$D:$P,10,FALSE)=0,"",VLOOKUP($A146,'Annex 2 EHV charges'!$D:$P,10,FALSE)),"")</f>
        <v/>
      </c>
      <c r="G146" s="95" t="str">
        <f>IFERROR(IF(VLOOKUP($A146,'Annex 2 EHV charges'!$D:$P,11,FALSE)=0,"",VLOOKUP($A146,'Annex 2 EHV charges'!$D:$P,11,FALSE)),"")</f>
        <v/>
      </c>
      <c r="H146" s="95" t="str">
        <f>IFERROR(IF(VLOOKUP($A146,'Annex 2 EHV charges'!$D:$P,12,FALSE)=0,"",VLOOKUP($A146,'Annex 2 EHV charges'!$D:$P,12,FALSE)),"")</f>
        <v/>
      </c>
    </row>
    <row r="147" spans="1:8" ht="12.75" customHeight="1">
      <c r="A147" s="92" t="str">
        <f t="array" ref="A147">IFERROR(INDEX('Annex 2 EHV charges'!#REF!, MATCH(0, IF(ISBLANK('Annex 2 EHV charges'!#REF!),1, COUNTIF(A$4:$A146, 'Annex 2 EHV charges'!#REF!)), 0)),"")</f>
        <v/>
      </c>
      <c r="B147" s="91" t="str">
        <f>IF($A147="","",VLOOKUP($A147,'Annex 2 EHV charges'!$D:$P,2,0))</f>
        <v/>
      </c>
      <c r="C147" s="92" t="str">
        <f>IF($A147="","",VLOOKUP($A147,'Annex 2 EHV charges'!$D:$P,3,0))</f>
        <v/>
      </c>
      <c r="D147" s="91" t="str">
        <f>IF($A147="","",VLOOKUP($A147,'Annex 2 EHV charges'!$D:$P,4,0))</f>
        <v/>
      </c>
      <c r="E147" s="93" t="str">
        <f>IFERROR(IF(VLOOKUP($A147,'Annex 2 EHV charges'!$D:$P,9,FALSE)=0,"",VLOOKUP($A147,'Annex 2 EHV charges'!$D:$P,9,FALSE)),"")</f>
        <v/>
      </c>
      <c r="F147" s="94" t="str">
        <f>IFERROR(IF(VLOOKUP($A147,'Annex 2 EHV charges'!$D:$P,10,FALSE)=0,"",VLOOKUP($A147,'Annex 2 EHV charges'!$D:$P,10,FALSE)),"")</f>
        <v/>
      </c>
      <c r="G147" s="95" t="str">
        <f>IFERROR(IF(VLOOKUP($A147,'Annex 2 EHV charges'!$D:$P,11,FALSE)=0,"",VLOOKUP($A147,'Annex 2 EHV charges'!$D:$P,11,FALSE)),"")</f>
        <v/>
      </c>
      <c r="H147" s="95" t="str">
        <f>IFERROR(IF(VLOOKUP($A147,'Annex 2 EHV charges'!$D:$P,12,FALSE)=0,"",VLOOKUP($A147,'Annex 2 EHV charges'!$D:$P,12,FALSE)),"")</f>
        <v/>
      </c>
    </row>
    <row r="148" spans="1:8" ht="12.75" customHeight="1">
      <c r="A148" s="92" t="str">
        <f t="array" ref="A148">IFERROR(INDEX('Annex 2 EHV charges'!#REF!, MATCH(0, IF(ISBLANK('Annex 2 EHV charges'!#REF!),1, COUNTIF(A$4:$A147, 'Annex 2 EHV charges'!#REF!)), 0)),"")</f>
        <v/>
      </c>
      <c r="B148" s="91" t="str">
        <f>IF($A148="","",VLOOKUP($A148,'Annex 2 EHV charges'!$D:$P,2,0))</f>
        <v/>
      </c>
      <c r="C148" s="92" t="str">
        <f>IF($A148="","",VLOOKUP($A148,'Annex 2 EHV charges'!$D:$P,3,0))</f>
        <v/>
      </c>
      <c r="D148" s="91" t="str">
        <f>IF($A148="","",VLOOKUP($A148,'Annex 2 EHV charges'!$D:$P,4,0))</f>
        <v/>
      </c>
      <c r="E148" s="93" t="str">
        <f>IFERROR(IF(VLOOKUP($A148,'Annex 2 EHV charges'!$D:$P,9,FALSE)=0,"",VLOOKUP($A148,'Annex 2 EHV charges'!$D:$P,9,FALSE)),"")</f>
        <v/>
      </c>
      <c r="F148" s="94" t="str">
        <f>IFERROR(IF(VLOOKUP($A148,'Annex 2 EHV charges'!$D:$P,10,FALSE)=0,"",VLOOKUP($A148,'Annex 2 EHV charges'!$D:$P,10,FALSE)),"")</f>
        <v/>
      </c>
      <c r="G148" s="95" t="str">
        <f>IFERROR(IF(VLOOKUP($A148,'Annex 2 EHV charges'!$D:$P,11,FALSE)=0,"",VLOOKUP($A148,'Annex 2 EHV charges'!$D:$P,11,FALSE)),"")</f>
        <v/>
      </c>
      <c r="H148" s="95" t="str">
        <f>IFERROR(IF(VLOOKUP($A148,'Annex 2 EHV charges'!$D:$P,12,FALSE)=0,"",VLOOKUP($A148,'Annex 2 EHV charges'!$D:$P,12,FALSE)),"")</f>
        <v/>
      </c>
    </row>
    <row r="149" spans="1:8" ht="12.75" customHeight="1">
      <c r="A149" s="92" t="str">
        <f t="array" ref="A149">IFERROR(INDEX('Annex 2 EHV charges'!#REF!, MATCH(0, IF(ISBLANK('Annex 2 EHV charges'!#REF!),1, COUNTIF(A$4:$A148, 'Annex 2 EHV charges'!#REF!)), 0)),"")</f>
        <v/>
      </c>
      <c r="B149" s="91" t="str">
        <f>IF($A149="","",VLOOKUP($A149,'Annex 2 EHV charges'!$D:$P,2,0))</f>
        <v/>
      </c>
      <c r="C149" s="92" t="str">
        <f>IF($A149="","",VLOOKUP($A149,'Annex 2 EHV charges'!$D:$P,3,0))</f>
        <v/>
      </c>
      <c r="D149" s="91" t="str">
        <f>IF($A149="","",VLOOKUP($A149,'Annex 2 EHV charges'!$D:$P,4,0))</f>
        <v/>
      </c>
      <c r="E149" s="93" t="str">
        <f>IFERROR(IF(VLOOKUP($A149,'Annex 2 EHV charges'!$D:$P,9,FALSE)=0,"",VLOOKUP($A149,'Annex 2 EHV charges'!$D:$P,9,FALSE)),"")</f>
        <v/>
      </c>
      <c r="F149" s="94" t="str">
        <f>IFERROR(IF(VLOOKUP($A149,'Annex 2 EHV charges'!$D:$P,10,FALSE)=0,"",VLOOKUP($A149,'Annex 2 EHV charges'!$D:$P,10,FALSE)),"")</f>
        <v/>
      </c>
      <c r="G149" s="95" t="str">
        <f>IFERROR(IF(VLOOKUP($A149,'Annex 2 EHV charges'!$D:$P,11,FALSE)=0,"",VLOOKUP($A149,'Annex 2 EHV charges'!$D:$P,11,FALSE)),"")</f>
        <v/>
      </c>
      <c r="H149" s="95" t="str">
        <f>IFERROR(IF(VLOOKUP($A149,'Annex 2 EHV charges'!$D:$P,12,FALSE)=0,"",VLOOKUP($A149,'Annex 2 EHV charges'!$D:$P,12,FALSE)),"")</f>
        <v/>
      </c>
    </row>
    <row r="150" spans="1:8" ht="12.75" customHeight="1">
      <c r="A150" s="92" t="str">
        <f t="array" ref="A150">IFERROR(INDEX('Annex 2 EHV charges'!#REF!, MATCH(0, IF(ISBLANK('Annex 2 EHV charges'!#REF!),1, COUNTIF(A$4:$A149, 'Annex 2 EHV charges'!#REF!)), 0)),"")</f>
        <v/>
      </c>
      <c r="B150" s="91" t="str">
        <f>IF($A150="","",VLOOKUP($A150,'Annex 2 EHV charges'!$D:$P,2,0))</f>
        <v/>
      </c>
      <c r="C150" s="92" t="str">
        <f>IF($A150="","",VLOOKUP($A150,'Annex 2 EHV charges'!$D:$P,3,0))</f>
        <v/>
      </c>
      <c r="D150" s="91" t="str">
        <f>IF($A150="","",VLOOKUP($A150,'Annex 2 EHV charges'!$D:$P,4,0))</f>
        <v/>
      </c>
      <c r="E150" s="93" t="str">
        <f>IFERROR(IF(VLOOKUP($A150,'Annex 2 EHV charges'!$D:$P,9,FALSE)=0,"",VLOOKUP($A150,'Annex 2 EHV charges'!$D:$P,9,FALSE)),"")</f>
        <v/>
      </c>
      <c r="F150" s="94" t="str">
        <f>IFERROR(IF(VLOOKUP($A150,'Annex 2 EHV charges'!$D:$P,10,FALSE)=0,"",VLOOKUP($A150,'Annex 2 EHV charges'!$D:$P,10,FALSE)),"")</f>
        <v/>
      </c>
      <c r="G150" s="95" t="str">
        <f>IFERROR(IF(VLOOKUP($A150,'Annex 2 EHV charges'!$D:$P,11,FALSE)=0,"",VLOOKUP($A150,'Annex 2 EHV charges'!$D:$P,11,FALSE)),"")</f>
        <v/>
      </c>
      <c r="H150" s="95" t="str">
        <f>IFERROR(IF(VLOOKUP($A150,'Annex 2 EHV charges'!$D:$P,12,FALSE)=0,"",VLOOKUP($A150,'Annex 2 EHV charges'!$D:$P,12,FALSE)),"")</f>
        <v/>
      </c>
    </row>
    <row r="151" spans="1:8" ht="12.75" customHeight="1">
      <c r="A151" s="92" t="str">
        <f t="array" ref="A151">IFERROR(INDEX('Annex 2 EHV charges'!#REF!, MATCH(0, IF(ISBLANK('Annex 2 EHV charges'!#REF!),1, COUNTIF(A$4:$A150, 'Annex 2 EHV charges'!#REF!)), 0)),"")</f>
        <v/>
      </c>
      <c r="B151" s="91" t="str">
        <f>IF($A151="","",VLOOKUP($A151,'Annex 2 EHV charges'!$D:$P,2,0))</f>
        <v/>
      </c>
      <c r="C151" s="92" t="str">
        <f>IF($A151="","",VLOOKUP($A151,'Annex 2 EHV charges'!$D:$P,3,0))</f>
        <v/>
      </c>
      <c r="D151" s="91" t="str">
        <f>IF($A151="","",VLOOKUP($A151,'Annex 2 EHV charges'!$D:$P,4,0))</f>
        <v/>
      </c>
      <c r="E151" s="93" t="str">
        <f>IFERROR(IF(VLOOKUP($A151,'Annex 2 EHV charges'!$D:$P,9,FALSE)=0,"",VLOOKUP($A151,'Annex 2 EHV charges'!$D:$P,9,FALSE)),"")</f>
        <v/>
      </c>
      <c r="F151" s="94" t="str">
        <f>IFERROR(IF(VLOOKUP($A151,'Annex 2 EHV charges'!$D:$P,10,FALSE)=0,"",VLOOKUP($A151,'Annex 2 EHV charges'!$D:$P,10,FALSE)),"")</f>
        <v/>
      </c>
      <c r="G151" s="95" t="str">
        <f>IFERROR(IF(VLOOKUP($A151,'Annex 2 EHV charges'!$D:$P,11,FALSE)=0,"",VLOOKUP($A151,'Annex 2 EHV charges'!$D:$P,11,FALSE)),"")</f>
        <v/>
      </c>
      <c r="H151" s="95" t="str">
        <f>IFERROR(IF(VLOOKUP($A151,'Annex 2 EHV charges'!$D:$P,12,FALSE)=0,"",VLOOKUP($A151,'Annex 2 EHV charges'!$D:$P,12,FALSE)),"")</f>
        <v/>
      </c>
    </row>
    <row r="152" spans="1:8">
      <c r="A152" s="92" t="str">
        <f t="array" ref="A152">IFERROR(INDEX('Annex 2 EHV charges'!#REF!, MATCH(0, IF(ISBLANK('Annex 2 EHV charges'!#REF!),1, COUNTIF(A$4:$A151, 'Annex 2 EHV charges'!#REF!)), 0)),"")</f>
        <v/>
      </c>
      <c r="B152" s="91" t="str">
        <f>IF($A152="","",VLOOKUP($A152,'Annex 2 EHV charges'!$D:$P,2,0))</f>
        <v/>
      </c>
      <c r="C152" s="92" t="str">
        <f>IF($A152="","",VLOOKUP($A152,'Annex 2 EHV charges'!$D:$P,3,0))</f>
        <v/>
      </c>
      <c r="D152" s="91" t="str">
        <f>IF($A152="","",VLOOKUP($A152,'Annex 2 EHV charges'!$D:$P,4,0))</f>
        <v/>
      </c>
      <c r="E152" s="93" t="str">
        <f>IFERROR(IF(VLOOKUP($A152,'Annex 2 EHV charges'!$D:$P,9,FALSE)=0,"",VLOOKUP($A152,'Annex 2 EHV charges'!$D:$P,9,FALSE)),"")</f>
        <v/>
      </c>
      <c r="F152" s="94" t="str">
        <f>IFERROR(IF(VLOOKUP($A152,'Annex 2 EHV charges'!$D:$P,10,FALSE)=0,"",VLOOKUP($A152,'Annex 2 EHV charges'!$D:$P,10,FALSE)),"")</f>
        <v/>
      </c>
      <c r="G152" s="95" t="str">
        <f>IFERROR(IF(VLOOKUP($A152,'Annex 2 EHV charges'!$D:$P,11,FALSE)=0,"",VLOOKUP($A152,'Annex 2 EHV charges'!$D:$P,11,FALSE)),"")</f>
        <v/>
      </c>
      <c r="H152" s="95" t="str">
        <f>IFERROR(IF(VLOOKUP($A152,'Annex 2 EHV charges'!$D:$P,12,FALSE)=0,"",VLOOKUP($A152,'Annex 2 EHV charges'!$D:$P,12,FALSE)),"")</f>
        <v/>
      </c>
    </row>
    <row r="153" spans="1:8">
      <c r="A153" s="92" t="str">
        <f t="array" ref="A153">IFERROR(INDEX('Annex 2 EHV charges'!#REF!, MATCH(0, IF(ISBLANK('Annex 2 EHV charges'!#REF!),1, COUNTIF(A$4:$A152, 'Annex 2 EHV charges'!#REF!)), 0)),"")</f>
        <v/>
      </c>
      <c r="B153" s="91" t="str">
        <f>IF($A153="","",VLOOKUP($A153,'Annex 2 EHV charges'!$D:$P,2,0))</f>
        <v/>
      </c>
      <c r="C153" s="92" t="str">
        <f>IF($A153="","",VLOOKUP($A153,'Annex 2 EHV charges'!$D:$P,3,0))</f>
        <v/>
      </c>
      <c r="D153" s="91" t="str">
        <f>IF($A153="","",VLOOKUP($A153,'Annex 2 EHV charges'!$D:$P,4,0))</f>
        <v/>
      </c>
      <c r="E153" s="93" t="str">
        <f>IFERROR(IF(VLOOKUP($A153,'Annex 2 EHV charges'!$D:$P,9,FALSE)=0,"",VLOOKUP($A153,'Annex 2 EHV charges'!$D:$P,9,FALSE)),"")</f>
        <v/>
      </c>
      <c r="F153" s="94" t="str">
        <f>IFERROR(IF(VLOOKUP($A153,'Annex 2 EHV charges'!$D:$P,10,FALSE)=0,"",VLOOKUP($A153,'Annex 2 EHV charges'!$D:$P,10,FALSE)),"")</f>
        <v/>
      </c>
      <c r="G153" s="95" t="str">
        <f>IFERROR(IF(VLOOKUP($A153,'Annex 2 EHV charges'!$D:$P,11,FALSE)=0,"",VLOOKUP($A153,'Annex 2 EHV charges'!$D:$P,11,FALSE)),"")</f>
        <v/>
      </c>
      <c r="H153" s="95" t="str">
        <f>IFERROR(IF(VLOOKUP($A153,'Annex 2 EHV charges'!$D:$P,12,FALSE)=0,"",VLOOKUP($A153,'Annex 2 EHV charges'!$D:$P,12,FALSE)),"")</f>
        <v/>
      </c>
    </row>
    <row r="154" spans="1:8">
      <c r="A154" s="92" t="str">
        <f t="array" ref="A154">IFERROR(INDEX('Annex 2 EHV charges'!#REF!, MATCH(0, IF(ISBLANK('Annex 2 EHV charges'!#REF!),1, COUNTIF(A$4:$A153, 'Annex 2 EHV charges'!#REF!)), 0)),"")</f>
        <v/>
      </c>
      <c r="B154" s="91" t="str">
        <f>IF($A154="","",VLOOKUP($A154,'Annex 2 EHV charges'!$D:$P,2,0))</f>
        <v/>
      </c>
      <c r="C154" s="92" t="str">
        <f>IF($A154="","",VLOOKUP($A154,'Annex 2 EHV charges'!$D:$P,3,0))</f>
        <v/>
      </c>
      <c r="D154" s="91" t="str">
        <f>IF($A154="","",VLOOKUP($A154,'Annex 2 EHV charges'!$D:$P,4,0))</f>
        <v/>
      </c>
      <c r="E154" s="93" t="str">
        <f>IFERROR(IF(VLOOKUP($A154,'Annex 2 EHV charges'!$D:$P,9,FALSE)=0,"",VLOOKUP($A154,'Annex 2 EHV charges'!$D:$P,9,FALSE)),"")</f>
        <v/>
      </c>
      <c r="F154" s="94" t="str">
        <f>IFERROR(IF(VLOOKUP($A154,'Annex 2 EHV charges'!$D:$P,10,FALSE)=0,"",VLOOKUP($A154,'Annex 2 EHV charges'!$D:$P,10,FALSE)),"")</f>
        <v/>
      </c>
      <c r="G154" s="95" t="str">
        <f>IFERROR(IF(VLOOKUP($A154,'Annex 2 EHV charges'!$D:$P,11,FALSE)=0,"",VLOOKUP($A154,'Annex 2 EHV charges'!$D:$P,11,FALSE)),"")</f>
        <v/>
      </c>
      <c r="H154" s="95" t="str">
        <f>IFERROR(IF(VLOOKUP($A154,'Annex 2 EHV charges'!$D:$P,12,FALSE)=0,"",VLOOKUP($A154,'Annex 2 EHV charges'!$D:$P,12,FALSE)),"")</f>
        <v/>
      </c>
    </row>
    <row r="155" spans="1:8">
      <c r="A155" s="92" t="str">
        <f t="array" ref="A155">IFERROR(INDEX('Annex 2 EHV charges'!#REF!, MATCH(0, IF(ISBLANK('Annex 2 EHV charges'!#REF!),1, COUNTIF(A$4:$A154, 'Annex 2 EHV charges'!#REF!)), 0)),"")</f>
        <v/>
      </c>
      <c r="B155" s="91" t="str">
        <f>IF($A155="","",VLOOKUP($A155,'Annex 2 EHV charges'!$D:$P,2,0))</f>
        <v/>
      </c>
      <c r="C155" s="92" t="str">
        <f>IF($A155="","",VLOOKUP($A155,'Annex 2 EHV charges'!$D:$P,3,0))</f>
        <v/>
      </c>
      <c r="D155" s="91" t="str">
        <f>IF($A155="","",VLOOKUP($A155,'Annex 2 EHV charges'!$D:$P,4,0))</f>
        <v/>
      </c>
      <c r="E155" s="93" t="str">
        <f>IFERROR(IF(VLOOKUP($A155,'Annex 2 EHV charges'!$D:$P,9,FALSE)=0,"",VLOOKUP($A155,'Annex 2 EHV charges'!$D:$P,9,FALSE)),"")</f>
        <v/>
      </c>
      <c r="F155" s="94" t="str">
        <f>IFERROR(IF(VLOOKUP($A155,'Annex 2 EHV charges'!$D:$P,10,FALSE)=0,"",VLOOKUP($A155,'Annex 2 EHV charges'!$D:$P,10,FALSE)),"")</f>
        <v/>
      </c>
      <c r="G155" s="95" t="str">
        <f>IFERROR(IF(VLOOKUP($A155,'Annex 2 EHV charges'!$D:$P,11,FALSE)=0,"",VLOOKUP($A155,'Annex 2 EHV charges'!$D:$P,11,FALSE)),"")</f>
        <v/>
      </c>
      <c r="H155" s="95" t="str">
        <f>IFERROR(IF(VLOOKUP($A155,'Annex 2 EHV charges'!$D:$P,12,FALSE)=0,"",VLOOKUP($A155,'Annex 2 EHV charges'!$D:$P,12,FALSE)),"")</f>
        <v/>
      </c>
    </row>
    <row r="156" spans="1:8">
      <c r="A156" s="92" t="str">
        <f t="array" ref="A156">IFERROR(INDEX('Annex 2 EHV charges'!#REF!, MATCH(0, IF(ISBLANK('Annex 2 EHV charges'!#REF!),1, COUNTIF(A$4:$A155, 'Annex 2 EHV charges'!#REF!)), 0)),"")</f>
        <v/>
      </c>
      <c r="B156" s="91" t="str">
        <f>IF($A156="","",VLOOKUP($A156,'Annex 2 EHV charges'!$D:$P,2,0))</f>
        <v/>
      </c>
      <c r="C156" s="92" t="str">
        <f>IF($A156="","",VLOOKUP($A156,'Annex 2 EHV charges'!$D:$P,3,0))</f>
        <v/>
      </c>
      <c r="D156" s="91" t="str">
        <f>IF($A156="","",VLOOKUP($A156,'Annex 2 EHV charges'!$D:$P,4,0))</f>
        <v/>
      </c>
      <c r="E156" s="93" t="str">
        <f>IFERROR(IF(VLOOKUP($A156,'Annex 2 EHV charges'!$D:$P,9,FALSE)=0,"",VLOOKUP($A156,'Annex 2 EHV charges'!$D:$P,9,FALSE)),"")</f>
        <v/>
      </c>
      <c r="F156" s="94" t="str">
        <f>IFERROR(IF(VLOOKUP($A156,'Annex 2 EHV charges'!$D:$P,10,FALSE)=0,"",VLOOKUP($A156,'Annex 2 EHV charges'!$D:$P,10,FALSE)),"")</f>
        <v/>
      </c>
      <c r="G156" s="95" t="str">
        <f>IFERROR(IF(VLOOKUP($A156,'Annex 2 EHV charges'!$D:$P,11,FALSE)=0,"",VLOOKUP($A156,'Annex 2 EHV charges'!$D:$P,11,FALSE)),"")</f>
        <v/>
      </c>
      <c r="H156" s="95" t="str">
        <f>IFERROR(IF(VLOOKUP($A156,'Annex 2 EHV charges'!$D:$P,12,FALSE)=0,"",VLOOKUP($A156,'Annex 2 EHV charges'!$D:$P,12,FALSE)),"")</f>
        <v/>
      </c>
    </row>
    <row r="157" spans="1:8">
      <c r="A157" s="92" t="str">
        <f t="array" ref="A157">IFERROR(INDEX('Annex 2 EHV charges'!#REF!, MATCH(0, IF(ISBLANK('Annex 2 EHV charges'!#REF!),1, COUNTIF(A$4:$A156, 'Annex 2 EHV charges'!#REF!)), 0)),"")</f>
        <v/>
      </c>
      <c r="B157" s="91" t="str">
        <f>IF($A157="","",VLOOKUP($A157,'Annex 2 EHV charges'!$D:$P,2,0))</f>
        <v/>
      </c>
      <c r="C157" s="92" t="str">
        <f>IF($A157="","",VLOOKUP($A157,'Annex 2 EHV charges'!$D:$P,3,0))</f>
        <v/>
      </c>
      <c r="D157" s="91" t="str">
        <f>IF($A157="","",VLOOKUP($A157,'Annex 2 EHV charges'!$D:$P,4,0))</f>
        <v/>
      </c>
      <c r="E157" s="93" t="str">
        <f>IFERROR(IF(VLOOKUP($A157,'Annex 2 EHV charges'!$D:$P,9,FALSE)=0,"",VLOOKUP($A157,'Annex 2 EHV charges'!$D:$P,9,FALSE)),"")</f>
        <v/>
      </c>
      <c r="F157" s="94" t="str">
        <f>IFERROR(IF(VLOOKUP($A157,'Annex 2 EHV charges'!$D:$P,10,FALSE)=0,"",VLOOKUP($A157,'Annex 2 EHV charges'!$D:$P,10,FALSE)),"")</f>
        <v/>
      </c>
      <c r="G157" s="95" t="str">
        <f>IFERROR(IF(VLOOKUP($A157,'Annex 2 EHV charges'!$D:$P,11,FALSE)=0,"",VLOOKUP($A157,'Annex 2 EHV charges'!$D:$P,11,FALSE)),"")</f>
        <v/>
      </c>
      <c r="H157" s="95" t="str">
        <f>IFERROR(IF(VLOOKUP($A157,'Annex 2 EHV charges'!$D:$P,12,FALSE)=0,"",VLOOKUP($A157,'Annex 2 EHV charges'!$D:$P,12,FALSE)),"")</f>
        <v/>
      </c>
    </row>
    <row r="158" spans="1:8">
      <c r="A158" s="92" t="str">
        <f t="array" ref="A158">IFERROR(INDEX('Annex 2 EHV charges'!#REF!, MATCH(0, IF(ISBLANK('Annex 2 EHV charges'!#REF!),1, COUNTIF(A$4:$A157, 'Annex 2 EHV charges'!#REF!)), 0)),"")</f>
        <v/>
      </c>
      <c r="B158" s="91" t="str">
        <f>IF($A158="","",VLOOKUP($A158,'Annex 2 EHV charges'!$D:$P,2,0))</f>
        <v/>
      </c>
      <c r="C158" s="92" t="str">
        <f>IF($A158="","",VLOOKUP($A158,'Annex 2 EHV charges'!$D:$P,3,0))</f>
        <v/>
      </c>
      <c r="D158" s="91" t="str">
        <f>IF($A158="","",VLOOKUP($A158,'Annex 2 EHV charges'!$D:$P,4,0))</f>
        <v/>
      </c>
      <c r="E158" s="93" t="str">
        <f>IFERROR(IF(VLOOKUP($A158,'Annex 2 EHV charges'!$D:$P,9,FALSE)=0,"",VLOOKUP($A158,'Annex 2 EHV charges'!$D:$P,9,FALSE)),"")</f>
        <v/>
      </c>
      <c r="F158" s="94" t="str">
        <f>IFERROR(IF(VLOOKUP($A158,'Annex 2 EHV charges'!$D:$P,10,FALSE)=0,"",VLOOKUP($A158,'Annex 2 EHV charges'!$D:$P,10,FALSE)),"")</f>
        <v/>
      </c>
      <c r="G158" s="95" t="str">
        <f>IFERROR(IF(VLOOKUP($A158,'Annex 2 EHV charges'!$D:$P,11,FALSE)=0,"",VLOOKUP($A158,'Annex 2 EHV charges'!$D:$P,11,FALSE)),"")</f>
        <v/>
      </c>
      <c r="H158" s="95" t="str">
        <f>IFERROR(IF(VLOOKUP($A158,'Annex 2 EHV charges'!$D:$P,12,FALSE)=0,"",VLOOKUP($A158,'Annex 2 EHV charges'!$D:$P,12,FALSE)),"")</f>
        <v/>
      </c>
    </row>
    <row r="159" spans="1:8">
      <c r="A159" s="92" t="str">
        <f t="array" ref="A159">IFERROR(INDEX('Annex 2 EHV charges'!#REF!, MATCH(0, IF(ISBLANK('Annex 2 EHV charges'!#REF!),1, COUNTIF(A$4:$A158, 'Annex 2 EHV charges'!#REF!)), 0)),"")</f>
        <v/>
      </c>
      <c r="B159" s="91" t="str">
        <f>IF($A159="","",VLOOKUP($A159,'Annex 2 EHV charges'!$D:$P,2,0))</f>
        <v/>
      </c>
      <c r="C159" s="92" t="str">
        <f>IF($A159="","",VLOOKUP($A159,'Annex 2 EHV charges'!$D:$P,3,0))</f>
        <v/>
      </c>
      <c r="D159" s="91" t="str">
        <f>IF($A159="","",VLOOKUP($A159,'Annex 2 EHV charges'!$D:$P,4,0))</f>
        <v/>
      </c>
      <c r="E159" s="93" t="str">
        <f>IFERROR(IF(VLOOKUP($A159,'Annex 2 EHV charges'!$D:$P,9,FALSE)=0,"",VLOOKUP($A159,'Annex 2 EHV charges'!$D:$P,9,FALSE)),"")</f>
        <v/>
      </c>
      <c r="F159" s="94" t="str">
        <f>IFERROR(IF(VLOOKUP($A159,'Annex 2 EHV charges'!$D:$P,10,FALSE)=0,"",VLOOKUP($A159,'Annex 2 EHV charges'!$D:$P,10,FALSE)),"")</f>
        <v/>
      </c>
      <c r="G159" s="95" t="str">
        <f>IFERROR(IF(VLOOKUP($A159,'Annex 2 EHV charges'!$D:$P,11,FALSE)=0,"",VLOOKUP($A159,'Annex 2 EHV charges'!$D:$P,11,FALSE)),"")</f>
        <v/>
      </c>
      <c r="H159" s="95" t="str">
        <f>IFERROR(IF(VLOOKUP($A159,'Annex 2 EHV charges'!$D:$P,12,FALSE)=0,"",VLOOKUP($A159,'Annex 2 EHV charges'!$D:$P,12,FALSE)),"")</f>
        <v/>
      </c>
    </row>
    <row r="160" spans="1:8">
      <c r="A160" s="92" t="str">
        <f t="array" ref="A160">IFERROR(INDEX('Annex 2 EHV charges'!#REF!, MATCH(0, IF(ISBLANK('Annex 2 EHV charges'!#REF!),1, COUNTIF(A$4:$A159, 'Annex 2 EHV charges'!#REF!)), 0)),"")</f>
        <v/>
      </c>
      <c r="B160" s="91" t="str">
        <f>IF($A160="","",VLOOKUP($A160,'Annex 2 EHV charges'!$D:$P,2,0))</f>
        <v/>
      </c>
      <c r="C160" s="92" t="str">
        <f>IF($A160="","",VLOOKUP($A160,'Annex 2 EHV charges'!$D:$P,3,0))</f>
        <v/>
      </c>
      <c r="D160" s="91" t="str">
        <f>IF($A160="","",VLOOKUP($A160,'Annex 2 EHV charges'!$D:$P,4,0))</f>
        <v/>
      </c>
      <c r="E160" s="93" t="str">
        <f>IFERROR(IF(VLOOKUP($A160,'Annex 2 EHV charges'!$D:$P,9,FALSE)=0,"",VLOOKUP($A160,'Annex 2 EHV charges'!$D:$P,9,FALSE)),"")</f>
        <v/>
      </c>
      <c r="F160" s="94" t="str">
        <f>IFERROR(IF(VLOOKUP($A160,'Annex 2 EHV charges'!$D:$P,10,FALSE)=0,"",VLOOKUP($A160,'Annex 2 EHV charges'!$D:$P,10,FALSE)),"")</f>
        <v/>
      </c>
      <c r="G160" s="95" t="str">
        <f>IFERROR(IF(VLOOKUP($A160,'Annex 2 EHV charges'!$D:$P,11,FALSE)=0,"",VLOOKUP($A160,'Annex 2 EHV charges'!$D:$P,11,FALSE)),"")</f>
        <v/>
      </c>
      <c r="H160" s="95" t="str">
        <f>IFERROR(IF(VLOOKUP($A160,'Annex 2 EHV charges'!$D:$P,12,FALSE)=0,"",VLOOKUP($A160,'Annex 2 EHV charges'!$D:$P,12,FALSE)),"")</f>
        <v/>
      </c>
    </row>
    <row r="161" spans="1:8">
      <c r="A161" s="92" t="str">
        <f t="array" ref="A161">IFERROR(INDEX('Annex 2 EHV charges'!#REF!, MATCH(0, IF(ISBLANK('Annex 2 EHV charges'!#REF!),1, COUNTIF(A$4:$A160, 'Annex 2 EHV charges'!#REF!)), 0)),"")</f>
        <v/>
      </c>
      <c r="B161" s="91" t="str">
        <f>IF($A161="","",VLOOKUP($A161,'Annex 2 EHV charges'!$D:$P,2,0))</f>
        <v/>
      </c>
      <c r="C161" s="92" t="str">
        <f>IF($A161="","",VLOOKUP($A161,'Annex 2 EHV charges'!$D:$P,3,0))</f>
        <v/>
      </c>
      <c r="D161" s="91" t="str">
        <f>IF($A161="","",VLOOKUP($A161,'Annex 2 EHV charges'!$D:$P,4,0))</f>
        <v/>
      </c>
      <c r="E161" s="93" t="str">
        <f>IFERROR(IF(VLOOKUP($A161,'Annex 2 EHV charges'!$D:$P,9,FALSE)=0,"",VLOOKUP($A161,'Annex 2 EHV charges'!$D:$P,9,FALSE)),"")</f>
        <v/>
      </c>
      <c r="F161" s="94" t="str">
        <f>IFERROR(IF(VLOOKUP($A161,'Annex 2 EHV charges'!$D:$P,10,FALSE)=0,"",VLOOKUP($A161,'Annex 2 EHV charges'!$D:$P,10,FALSE)),"")</f>
        <v/>
      </c>
      <c r="G161" s="95" t="str">
        <f>IFERROR(IF(VLOOKUP($A161,'Annex 2 EHV charges'!$D:$P,11,FALSE)=0,"",VLOOKUP($A161,'Annex 2 EHV charges'!$D:$P,11,FALSE)),"")</f>
        <v/>
      </c>
      <c r="H161" s="95" t="str">
        <f>IFERROR(IF(VLOOKUP($A161,'Annex 2 EHV charges'!$D:$P,12,FALSE)=0,"",VLOOKUP($A161,'Annex 2 EHV charges'!$D:$P,12,FALSE)),"")</f>
        <v/>
      </c>
    </row>
    <row r="162" spans="1:8">
      <c r="A162" s="92" t="str">
        <f t="array" ref="A162">IFERROR(INDEX('Annex 2 EHV charges'!#REF!, MATCH(0, IF(ISBLANK('Annex 2 EHV charges'!#REF!),1, COUNTIF(A$4:$A161, 'Annex 2 EHV charges'!#REF!)), 0)),"")</f>
        <v/>
      </c>
      <c r="B162" s="91" t="str">
        <f>IF($A162="","",VLOOKUP($A162,'Annex 2 EHV charges'!$D:$P,2,0))</f>
        <v/>
      </c>
      <c r="C162" s="92" t="str">
        <f>IF($A162="","",VLOOKUP($A162,'Annex 2 EHV charges'!$D:$P,3,0))</f>
        <v/>
      </c>
      <c r="D162" s="91" t="str">
        <f>IF($A162="","",VLOOKUP($A162,'Annex 2 EHV charges'!$D:$P,4,0))</f>
        <v/>
      </c>
      <c r="E162" s="93" t="str">
        <f>IFERROR(IF(VLOOKUP($A162,'Annex 2 EHV charges'!$D:$P,9,FALSE)=0,"",VLOOKUP($A162,'Annex 2 EHV charges'!$D:$P,9,FALSE)),"")</f>
        <v/>
      </c>
      <c r="F162" s="94" t="str">
        <f>IFERROR(IF(VLOOKUP($A162,'Annex 2 EHV charges'!$D:$P,10,FALSE)=0,"",VLOOKUP($A162,'Annex 2 EHV charges'!$D:$P,10,FALSE)),"")</f>
        <v/>
      </c>
      <c r="G162" s="95" t="str">
        <f>IFERROR(IF(VLOOKUP($A162,'Annex 2 EHV charges'!$D:$P,11,FALSE)=0,"",VLOOKUP($A162,'Annex 2 EHV charges'!$D:$P,11,FALSE)),"")</f>
        <v/>
      </c>
      <c r="H162" s="95" t="str">
        <f>IFERROR(IF(VLOOKUP($A162,'Annex 2 EHV charges'!$D:$P,12,FALSE)=0,"",VLOOKUP($A162,'Annex 2 EHV charges'!$D:$P,12,FALSE)),"")</f>
        <v/>
      </c>
    </row>
    <row r="163" spans="1:8">
      <c r="A163" s="92" t="str">
        <f t="array" ref="A163">IFERROR(INDEX('Annex 2 EHV charges'!#REF!, MATCH(0, IF(ISBLANK('Annex 2 EHV charges'!#REF!),1, COUNTIF(A$4:$A162, 'Annex 2 EHV charges'!#REF!)), 0)),"")</f>
        <v/>
      </c>
      <c r="B163" s="91" t="str">
        <f>IF($A163="","",VLOOKUP($A163,'Annex 2 EHV charges'!$D:$P,2,0))</f>
        <v/>
      </c>
      <c r="C163" s="92" t="str">
        <f>IF($A163="","",VLOOKUP($A163,'Annex 2 EHV charges'!$D:$P,3,0))</f>
        <v/>
      </c>
      <c r="D163" s="91" t="str">
        <f>IF($A163="","",VLOOKUP($A163,'Annex 2 EHV charges'!$D:$P,4,0))</f>
        <v/>
      </c>
      <c r="E163" s="93" t="str">
        <f>IFERROR(IF(VLOOKUP($A163,'Annex 2 EHV charges'!$D:$P,9,FALSE)=0,"",VLOOKUP($A163,'Annex 2 EHV charges'!$D:$P,9,FALSE)),"")</f>
        <v/>
      </c>
      <c r="F163" s="94" t="str">
        <f>IFERROR(IF(VLOOKUP($A163,'Annex 2 EHV charges'!$D:$P,10,FALSE)=0,"",VLOOKUP($A163,'Annex 2 EHV charges'!$D:$P,10,FALSE)),"")</f>
        <v/>
      </c>
      <c r="G163" s="95" t="str">
        <f>IFERROR(IF(VLOOKUP($A163,'Annex 2 EHV charges'!$D:$P,11,FALSE)=0,"",VLOOKUP($A163,'Annex 2 EHV charges'!$D:$P,11,FALSE)),"")</f>
        <v/>
      </c>
      <c r="H163" s="95" t="str">
        <f>IFERROR(IF(VLOOKUP($A163,'Annex 2 EHV charges'!$D:$P,12,FALSE)=0,"",VLOOKUP($A163,'Annex 2 EHV charges'!$D:$P,12,FALSE)),"")</f>
        <v/>
      </c>
    </row>
    <row r="164" spans="1:8">
      <c r="A164" s="92" t="str">
        <f t="array" ref="A164">IFERROR(INDEX('Annex 2 EHV charges'!#REF!, MATCH(0, IF(ISBLANK('Annex 2 EHV charges'!#REF!),1, COUNTIF(A$4:$A163, 'Annex 2 EHV charges'!#REF!)), 0)),"")</f>
        <v/>
      </c>
      <c r="B164" s="91" t="str">
        <f>IF($A164="","",VLOOKUP($A164,'Annex 2 EHV charges'!$D:$P,2,0))</f>
        <v/>
      </c>
      <c r="C164" s="92" t="str">
        <f>IF($A164="","",VLOOKUP($A164,'Annex 2 EHV charges'!$D:$P,3,0))</f>
        <v/>
      </c>
      <c r="D164" s="91" t="str">
        <f>IF($A164="","",VLOOKUP($A164,'Annex 2 EHV charges'!$D:$P,4,0))</f>
        <v/>
      </c>
      <c r="E164" s="93" t="str">
        <f>IFERROR(IF(VLOOKUP($A164,'Annex 2 EHV charges'!$D:$P,9,FALSE)=0,"",VLOOKUP($A164,'Annex 2 EHV charges'!$D:$P,9,FALSE)),"")</f>
        <v/>
      </c>
      <c r="F164" s="94" t="str">
        <f>IFERROR(IF(VLOOKUP($A164,'Annex 2 EHV charges'!$D:$P,10,FALSE)=0,"",VLOOKUP($A164,'Annex 2 EHV charges'!$D:$P,10,FALSE)),"")</f>
        <v/>
      </c>
      <c r="G164" s="95" t="str">
        <f>IFERROR(IF(VLOOKUP($A164,'Annex 2 EHV charges'!$D:$P,11,FALSE)=0,"",VLOOKUP($A164,'Annex 2 EHV charges'!$D:$P,11,FALSE)),"")</f>
        <v/>
      </c>
      <c r="H164" s="95" t="str">
        <f>IFERROR(IF(VLOOKUP($A164,'Annex 2 EHV charges'!$D:$P,12,FALSE)=0,"",VLOOKUP($A164,'Annex 2 EHV charges'!$D:$P,12,FALSE)),"")</f>
        <v/>
      </c>
    </row>
    <row r="165" spans="1:8">
      <c r="A165" s="92" t="str">
        <f t="array" ref="A165">IFERROR(INDEX('Annex 2 EHV charges'!#REF!, MATCH(0, IF(ISBLANK('Annex 2 EHV charges'!#REF!),1, COUNTIF(A$4:$A164, 'Annex 2 EHV charges'!#REF!)), 0)),"")</f>
        <v/>
      </c>
      <c r="B165" s="91" t="str">
        <f>IF($A165="","",VLOOKUP($A165,'Annex 2 EHV charges'!$D:$P,2,0))</f>
        <v/>
      </c>
      <c r="C165" s="92" t="str">
        <f>IF($A165="","",VLOOKUP($A165,'Annex 2 EHV charges'!$D:$P,3,0))</f>
        <v/>
      </c>
      <c r="D165" s="91" t="str">
        <f>IF($A165="","",VLOOKUP($A165,'Annex 2 EHV charges'!$D:$P,4,0))</f>
        <v/>
      </c>
      <c r="E165" s="93" t="str">
        <f>IFERROR(IF(VLOOKUP($A165,'Annex 2 EHV charges'!$D:$P,9,FALSE)=0,"",VLOOKUP($A165,'Annex 2 EHV charges'!$D:$P,9,FALSE)),"")</f>
        <v/>
      </c>
      <c r="F165" s="94" t="str">
        <f>IFERROR(IF(VLOOKUP($A165,'Annex 2 EHV charges'!$D:$P,10,FALSE)=0,"",VLOOKUP($A165,'Annex 2 EHV charges'!$D:$P,10,FALSE)),"")</f>
        <v/>
      </c>
      <c r="G165" s="95" t="str">
        <f>IFERROR(IF(VLOOKUP($A165,'Annex 2 EHV charges'!$D:$P,11,FALSE)=0,"",VLOOKUP($A165,'Annex 2 EHV charges'!$D:$P,11,FALSE)),"")</f>
        <v/>
      </c>
      <c r="H165" s="95" t="str">
        <f>IFERROR(IF(VLOOKUP($A165,'Annex 2 EHV charges'!$D:$P,12,FALSE)=0,"",VLOOKUP($A165,'Annex 2 EHV charges'!$D:$P,12,FALSE)),"")</f>
        <v/>
      </c>
    </row>
    <row r="166" spans="1:8">
      <c r="A166" s="92" t="str">
        <f t="array" ref="A166">IFERROR(INDEX('Annex 2 EHV charges'!#REF!, MATCH(0, IF(ISBLANK('Annex 2 EHV charges'!#REF!),1, COUNTIF(A$4:$A165, 'Annex 2 EHV charges'!#REF!)), 0)),"")</f>
        <v/>
      </c>
      <c r="B166" s="91" t="str">
        <f>IF($A166="","",VLOOKUP($A166,'Annex 2 EHV charges'!$D:$P,2,0))</f>
        <v/>
      </c>
      <c r="C166" s="92" t="str">
        <f>IF($A166="","",VLOOKUP($A166,'Annex 2 EHV charges'!$D:$P,3,0))</f>
        <v/>
      </c>
      <c r="D166" s="91" t="str">
        <f>IF($A166="","",VLOOKUP($A166,'Annex 2 EHV charges'!$D:$P,4,0))</f>
        <v/>
      </c>
      <c r="E166" s="93" t="str">
        <f>IFERROR(IF(VLOOKUP($A166,'Annex 2 EHV charges'!$D:$P,9,FALSE)=0,"",VLOOKUP($A166,'Annex 2 EHV charges'!$D:$P,9,FALSE)),"")</f>
        <v/>
      </c>
      <c r="F166" s="94" t="str">
        <f>IFERROR(IF(VLOOKUP($A166,'Annex 2 EHV charges'!$D:$P,10,FALSE)=0,"",VLOOKUP($A166,'Annex 2 EHV charges'!$D:$P,10,FALSE)),"")</f>
        <v/>
      </c>
      <c r="G166" s="95" t="str">
        <f>IFERROR(IF(VLOOKUP($A166,'Annex 2 EHV charges'!$D:$P,11,FALSE)=0,"",VLOOKUP($A166,'Annex 2 EHV charges'!$D:$P,11,FALSE)),"")</f>
        <v/>
      </c>
      <c r="H166" s="95" t="str">
        <f>IFERROR(IF(VLOOKUP($A166,'Annex 2 EHV charges'!$D:$P,12,FALSE)=0,"",VLOOKUP($A166,'Annex 2 EHV charges'!$D:$P,12,FALSE)),"")</f>
        <v/>
      </c>
    </row>
    <row r="167" spans="1:8">
      <c r="A167" s="92" t="str">
        <f t="array" ref="A167">IFERROR(INDEX('Annex 2 EHV charges'!#REF!, MATCH(0, IF(ISBLANK('Annex 2 EHV charges'!#REF!),1, COUNTIF(A$4:$A166, 'Annex 2 EHV charges'!#REF!)), 0)),"")</f>
        <v/>
      </c>
      <c r="B167" s="91" t="str">
        <f>IF($A167="","",VLOOKUP($A167,'Annex 2 EHV charges'!$D:$P,2,0))</f>
        <v/>
      </c>
      <c r="C167" s="92" t="str">
        <f>IF($A167="","",VLOOKUP($A167,'Annex 2 EHV charges'!$D:$P,3,0))</f>
        <v/>
      </c>
      <c r="D167" s="91" t="str">
        <f>IF($A167="","",VLOOKUP($A167,'Annex 2 EHV charges'!$D:$P,4,0))</f>
        <v/>
      </c>
      <c r="E167" s="93" t="str">
        <f>IFERROR(IF(VLOOKUP($A167,'Annex 2 EHV charges'!$D:$P,9,FALSE)=0,"",VLOOKUP($A167,'Annex 2 EHV charges'!$D:$P,9,FALSE)),"")</f>
        <v/>
      </c>
      <c r="F167" s="94" t="str">
        <f>IFERROR(IF(VLOOKUP($A167,'Annex 2 EHV charges'!$D:$P,10,FALSE)=0,"",VLOOKUP($A167,'Annex 2 EHV charges'!$D:$P,10,FALSE)),"")</f>
        <v/>
      </c>
      <c r="G167" s="95" t="str">
        <f>IFERROR(IF(VLOOKUP($A167,'Annex 2 EHV charges'!$D:$P,11,FALSE)=0,"",VLOOKUP($A167,'Annex 2 EHV charges'!$D:$P,11,FALSE)),"")</f>
        <v/>
      </c>
      <c r="H167" s="95" t="str">
        <f>IFERROR(IF(VLOOKUP($A167,'Annex 2 EHV charges'!$D:$P,12,FALSE)=0,"",VLOOKUP($A167,'Annex 2 EHV charges'!$D:$P,12,FALSE)),"")</f>
        <v/>
      </c>
    </row>
    <row r="168" spans="1:8">
      <c r="A168" s="92" t="str">
        <f t="array" ref="A168">IFERROR(INDEX('Annex 2 EHV charges'!#REF!, MATCH(0, IF(ISBLANK('Annex 2 EHV charges'!#REF!),1, COUNTIF(A$4:$A167, 'Annex 2 EHV charges'!#REF!)), 0)),"")</f>
        <v/>
      </c>
      <c r="B168" s="91" t="str">
        <f>IF($A168="","",VLOOKUP($A168,'Annex 2 EHV charges'!$D:$P,2,0))</f>
        <v/>
      </c>
      <c r="C168" s="92" t="str">
        <f>IF($A168="","",VLOOKUP($A168,'Annex 2 EHV charges'!$D:$P,3,0))</f>
        <v/>
      </c>
      <c r="D168" s="91" t="str">
        <f>IF($A168="","",VLOOKUP($A168,'Annex 2 EHV charges'!$D:$P,4,0))</f>
        <v/>
      </c>
      <c r="E168" s="93" t="str">
        <f>IFERROR(IF(VLOOKUP($A168,'Annex 2 EHV charges'!$D:$P,9,FALSE)=0,"",VLOOKUP($A168,'Annex 2 EHV charges'!$D:$P,9,FALSE)),"")</f>
        <v/>
      </c>
      <c r="F168" s="94" t="str">
        <f>IFERROR(IF(VLOOKUP($A168,'Annex 2 EHV charges'!$D:$P,10,FALSE)=0,"",VLOOKUP($A168,'Annex 2 EHV charges'!$D:$P,10,FALSE)),"")</f>
        <v/>
      </c>
      <c r="G168" s="95" t="str">
        <f>IFERROR(IF(VLOOKUP($A168,'Annex 2 EHV charges'!$D:$P,11,FALSE)=0,"",VLOOKUP($A168,'Annex 2 EHV charges'!$D:$P,11,FALSE)),"")</f>
        <v/>
      </c>
      <c r="H168" s="95" t="str">
        <f>IFERROR(IF(VLOOKUP($A168,'Annex 2 EHV charges'!$D:$P,12,FALSE)=0,"",VLOOKUP($A168,'Annex 2 EHV charges'!$D:$P,12,FALSE)),"")</f>
        <v/>
      </c>
    </row>
    <row r="169" spans="1:8">
      <c r="A169" s="92" t="str">
        <f t="array" ref="A169">IFERROR(INDEX('Annex 2 EHV charges'!#REF!, MATCH(0, IF(ISBLANK('Annex 2 EHV charges'!#REF!),1, COUNTIF(A$4:$A168, 'Annex 2 EHV charges'!#REF!)), 0)),"")</f>
        <v/>
      </c>
      <c r="B169" s="91" t="str">
        <f>IF($A169="","",VLOOKUP($A169,'Annex 2 EHV charges'!$D:$P,2,0))</f>
        <v/>
      </c>
      <c r="C169" s="92" t="str">
        <f>IF($A169="","",VLOOKUP($A169,'Annex 2 EHV charges'!$D:$P,3,0))</f>
        <v/>
      </c>
      <c r="D169" s="91" t="str">
        <f>IF($A169="","",VLOOKUP($A169,'Annex 2 EHV charges'!$D:$P,4,0))</f>
        <v/>
      </c>
      <c r="E169" s="93" t="str">
        <f>IFERROR(IF(VLOOKUP($A169,'Annex 2 EHV charges'!$D:$P,9,FALSE)=0,"",VLOOKUP($A169,'Annex 2 EHV charges'!$D:$P,9,FALSE)),"")</f>
        <v/>
      </c>
      <c r="F169" s="94" t="str">
        <f>IFERROR(IF(VLOOKUP($A169,'Annex 2 EHV charges'!$D:$P,10,FALSE)=0,"",VLOOKUP($A169,'Annex 2 EHV charges'!$D:$P,10,FALSE)),"")</f>
        <v/>
      </c>
      <c r="G169" s="95" t="str">
        <f>IFERROR(IF(VLOOKUP($A169,'Annex 2 EHV charges'!$D:$P,11,FALSE)=0,"",VLOOKUP($A169,'Annex 2 EHV charges'!$D:$P,11,FALSE)),"")</f>
        <v/>
      </c>
      <c r="H169" s="95" t="str">
        <f>IFERROR(IF(VLOOKUP($A169,'Annex 2 EHV charges'!$D:$P,12,FALSE)=0,"",VLOOKUP($A169,'Annex 2 EHV charges'!$D:$P,12,FALSE)),"")</f>
        <v/>
      </c>
    </row>
    <row r="170" spans="1:8">
      <c r="A170" s="92" t="str">
        <f t="array" ref="A170">IFERROR(INDEX('Annex 2 EHV charges'!#REF!, MATCH(0, IF(ISBLANK('Annex 2 EHV charges'!#REF!),1, COUNTIF(A$4:$A169, 'Annex 2 EHV charges'!#REF!)), 0)),"")</f>
        <v/>
      </c>
      <c r="B170" s="91" t="str">
        <f>IF($A170="","",VLOOKUP($A170,'Annex 2 EHV charges'!$D:$P,2,0))</f>
        <v/>
      </c>
      <c r="C170" s="92" t="str">
        <f>IF($A170="","",VLOOKUP($A170,'Annex 2 EHV charges'!$D:$P,3,0))</f>
        <v/>
      </c>
      <c r="D170" s="91" t="str">
        <f>IF($A170="","",VLOOKUP($A170,'Annex 2 EHV charges'!$D:$P,4,0))</f>
        <v/>
      </c>
      <c r="E170" s="93" t="str">
        <f>IFERROR(IF(VLOOKUP($A170,'Annex 2 EHV charges'!$D:$P,9,FALSE)=0,"",VLOOKUP($A170,'Annex 2 EHV charges'!$D:$P,9,FALSE)),"")</f>
        <v/>
      </c>
      <c r="F170" s="94" t="str">
        <f>IFERROR(IF(VLOOKUP($A170,'Annex 2 EHV charges'!$D:$P,10,FALSE)=0,"",VLOOKUP($A170,'Annex 2 EHV charges'!$D:$P,10,FALSE)),"")</f>
        <v/>
      </c>
      <c r="G170" s="95" t="str">
        <f>IFERROR(IF(VLOOKUP($A170,'Annex 2 EHV charges'!$D:$P,11,FALSE)=0,"",VLOOKUP($A170,'Annex 2 EHV charges'!$D:$P,11,FALSE)),"")</f>
        <v/>
      </c>
      <c r="H170" s="95" t="str">
        <f>IFERROR(IF(VLOOKUP($A170,'Annex 2 EHV charges'!$D:$P,12,FALSE)=0,"",VLOOKUP($A170,'Annex 2 EHV charges'!$D:$P,12,FALSE)),"")</f>
        <v/>
      </c>
    </row>
    <row r="171" spans="1:8">
      <c r="A171" s="92" t="str">
        <f t="array" ref="A171">IFERROR(INDEX('Annex 2 EHV charges'!#REF!, MATCH(0, IF(ISBLANK('Annex 2 EHV charges'!#REF!),1, COUNTIF(A$4:$A170, 'Annex 2 EHV charges'!#REF!)), 0)),"")</f>
        <v/>
      </c>
      <c r="B171" s="91" t="str">
        <f>IF($A171="","",VLOOKUP($A171,'Annex 2 EHV charges'!$D:$P,2,0))</f>
        <v/>
      </c>
      <c r="C171" s="92" t="str">
        <f>IF($A171="","",VLOOKUP($A171,'Annex 2 EHV charges'!$D:$P,3,0))</f>
        <v/>
      </c>
      <c r="D171" s="91" t="str">
        <f>IF($A171="","",VLOOKUP($A171,'Annex 2 EHV charges'!$D:$P,4,0))</f>
        <v/>
      </c>
      <c r="E171" s="93" t="str">
        <f>IFERROR(IF(VLOOKUP($A171,'Annex 2 EHV charges'!$D:$P,9,FALSE)=0,"",VLOOKUP($A171,'Annex 2 EHV charges'!$D:$P,9,FALSE)),"")</f>
        <v/>
      </c>
      <c r="F171" s="94" t="str">
        <f>IFERROR(IF(VLOOKUP($A171,'Annex 2 EHV charges'!$D:$P,10,FALSE)=0,"",VLOOKUP($A171,'Annex 2 EHV charges'!$D:$P,10,FALSE)),"")</f>
        <v/>
      </c>
      <c r="G171" s="95" t="str">
        <f>IFERROR(IF(VLOOKUP($A171,'Annex 2 EHV charges'!$D:$P,11,FALSE)=0,"",VLOOKUP($A171,'Annex 2 EHV charges'!$D:$P,11,FALSE)),"")</f>
        <v/>
      </c>
      <c r="H171" s="95" t="str">
        <f>IFERROR(IF(VLOOKUP($A171,'Annex 2 EHV charges'!$D:$P,12,FALSE)=0,"",VLOOKUP($A171,'Annex 2 EHV charges'!$D:$P,12,FALSE)),"")</f>
        <v/>
      </c>
    </row>
    <row r="172" spans="1:8">
      <c r="A172" s="92" t="str">
        <f t="array" ref="A172">IFERROR(INDEX('Annex 2 EHV charges'!#REF!, MATCH(0, IF(ISBLANK('Annex 2 EHV charges'!#REF!),1, COUNTIF(A$4:$A171, 'Annex 2 EHV charges'!#REF!)), 0)),"")</f>
        <v/>
      </c>
      <c r="B172" s="91" t="str">
        <f>IF($A172="","",VLOOKUP($A172,'Annex 2 EHV charges'!$D:$P,2,0))</f>
        <v/>
      </c>
      <c r="C172" s="92" t="str">
        <f>IF($A172="","",VLOOKUP($A172,'Annex 2 EHV charges'!$D:$P,3,0))</f>
        <v/>
      </c>
      <c r="D172" s="91" t="str">
        <f>IF($A172="","",VLOOKUP($A172,'Annex 2 EHV charges'!$D:$P,4,0))</f>
        <v/>
      </c>
      <c r="E172" s="93" t="str">
        <f>IFERROR(IF(VLOOKUP($A172,'Annex 2 EHV charges'!$D:$P,9,FALSE)=0,"",VLOOKUP($A172,'Annex 2 EHV charges'!$D:$P,9,FALSE)),"")</f>
        <v/>
      </c>
      <c r="F172" s="94" t="str">
        <f>IFERROR(IF(VLOOKUP($A172,'Annex 2 EHV charges'!$D:$P,10,FALSE)=0,"",VLOOKUP($A172,'Annex 2 EHV charges'!$D:$P,10,FALSE)),"")</f>
        <v/>
      </c>
      <c r="G172" s="95" t="str">
        <f>IFERROR(IF(VLOOKUP($A172,'Annex 2 EHV charges'!$D:$P,11,FALSE)=0,"",VLOOKUP($A172,'Annex 2 EHV charges'!$D:$P,11,FALSE)),"")</f>
        <v/>
      </c>
      <c r="H172" s="95" t="str">
        <f>IFERROR(IF(VLOOKUP($A172,'Annex 2 EHV charges'!$D:$P,12,FALSE)=0,"",VLOOKUP($A172,'Annex 2 EHV charges'!$D:$P,12,FALSE)),"")</f>
        <v/>
      </c>
    </row>
    <row r="173" spans="1:8">
      <c r="A173" s="92" t="str">
        <f t="array" ref="A173">IFERROR(INDEX('Annex 2 EHV charges'!#REF!, MATCH(0, IF(ISBLANK('Annex 2 EHV charges'!#REF!),1, COUNTIF(A$4:$A172, 'Annex 2 EHV charges'!#REF!)), 0)),"")</f>
        <v/>
      </c>
      <c r="B173" s="91" t="str">
        <f>IF($A173="","",VLOOKUP($A173,'Annex 2 EHV charges'!$D:$P,2,0))</f>
        <v/>
      </c>
      <c r="C173" s="92" t="str">
        <f>IF($A173="","",VLOOKUP($A173,'Annex 2 EHV charges'!$D:$P,3,0))</f>
        <v/>
      </c>
      <c r="D173" s="91" t="str">
        <f>IF($A173="","",VLOOKUP($A173,'Annex 2 EHV charges'!$D:$P,4,0))</f>
        <v/>
      </c>
      <c r="E173" s="93" t="str">
        <f>IFERROR(IF(VLOOKUP($A173,'Annex 2 EHV charges'!$D:$P,9,FALSE)=0,"",VLOOKUP($A173,'Annex 2 EHV charges'!$D:$P,9,FALSE)),"")</f>
        <v/>
      </c>
      <c r="F173" s="94" t="str">
        <f>IFERROR(IF(VLOOKUP($A173,'Annex 2 EHV charges'!$D:$P,10,FALSE)=0,"",VLOOKUP($A173,'Annex 2 EHV charges'!$D:$P,10,FALSE)),"")</f>
        <v/>
      </c>
      <c r="G173" s="95" t="str">
        <f>IFERROR(IF(VLOOKUP($A173,'Annex 2 EHV charges'!$D:$P,11,FALSE)=0,"",VLOOKUP($A173,'Annex 2 EHV charges'!$D:$P,11,FALSE)),"")</f>
        <v/>
      </c>
      <c r="H173" s="95" t="str">
        <f>IFERROR(IF(VLOOKUP($A173,'Annex 2 EHV charges'!$D:$P,12,FALSE)=0,"",VLOOKUP($A173,'Annex 2 EHV charges'!$D:$P,12,FALSE)),"")</f>
        <v/>
      </c>
    </row>
    <row r="174" spans="1:8">
      <c r="A174" s="92" t="str">
        <f t="array" ref="A174">IFERROR(INDEX('Annex 2 EHV charges'!#REF!, MATCH(0, IF(ISBLANK('Annex 2 EHV charges'!#REF!),1, COUNTIF(A$4:$A173, 'Annex 2 EHV charges'!#REF!)), 0)),"")</f>
        <v/>
      </c>
      <c r="B174" s="91" t="str">
        <f>IF($A174="","",VLOOKUP($A174,'Annex 2 EHV charges'!$D:$P,2,0))</f>
        <v/>
      </c>
      <c r="C174" s="92" t="str">
        <f>IF($A174="","",VLOOKUP($A174,'Annex 2 EHV charges'!$D:$P,3,0))</f>
        <v/>
      </c>
      <c r="D174" s="91" t="str">
        <f>IF($A174="","",VLOOKUP($A174,'Annex 2 EHV charges'!$D:$P,4,0))</f>
        <v/>
      </c>
      <c r="E174" s="93" t="str">
        <f>IFERROR(IF(VLOOKUP($A174,'Annex 2 EHV charges'!$D:$P,9,FALSE)=0,"",VLOOKUP($A174,'Annex 2 EHV charges'!$D:$P,9,FALSE)),"")</f>
        <v/>
      </c>
      <c r="F174" s="94" t="str">
        <f>IFERROR(IF(VLOOKUP($A174,'Annex 2 EHV charges'!$D:$P,10,FALSE)=0,"",VLOOKUP($A174,'Annex 2 EHV charges'!$D:$P,10,FALSE)),"")</f>
        <v/>
      </c>
      <c r="G174" s="95" t="str">
        <f>IFERROR(IF(VLOOKUP($A174,'Annex 2 EHV charges'!$D:$P,11,FALSE)=0,"",VLOOKUP($A174,'Annex 2 EHV charges'!$D:$P,11,FALSE)),"")</f>
        <v/>
      </c>
      <c r="H174" s="95" t="str">
        <f>IFERROR(IF(VLOOKUP($A174,'Annex 2 EHV charges'!$D:$P,12,FALSE)=0,"",VLOOKUP($A174,'Annex 2 EHV charges'!$D:$P,12,FALSE)),"")</f>
        <v/>
      </c>
    </row>
    <row r="175" spans="1:8">
      <c r="A175" s="92" t="str">
        <f t="array" ref="A175">IFERROR(INDEX('Annex 2 EHV charges'!#REF!, MATCH(0, IF(ISBLANK('Annex 2 EHV charges'!#REF!),1, COUNTIF(A$4:$A174, 'Annex 2 EHV charges'!#REF!)), 0)),"")</f>
        <v/>
      </c>
      <c r="B175" s="91" t="str">
        <f>IF($A175="","",VLOOKUP($A175,'Annex 2 EHV charges'!$D:$P,2,0))</f>
        <v/>
      </c>
      <c r="C175" s="92" t="str">
        <f>IF($A175="","",VLOOKUP($A175,'Annex 2 EHV charges'!$D:$P,3,0))</f>
        <v/>
      </c>
      <c r="D175" s="91" t="str">
        <f>IF($A175="","",VLOOKUP($A175,'Annex 2 EHV charges'!$D:$P,4,0))</f>
        <v/>
      </c>
      <c r="E175" s="93" t="str">
        <f>IFERROR(IF(VLOOKUP($A175,'Annex 2 EHV charges'!$D:$P,9,FALSE)=0,"",VLOOKUP($A175,'Annex 2 EHV charges'!$D:$P,9,FALSE)),"")</f>
        <v/>
      </c>
      <c r="F175" s="94" t="str">
        <f>IFERROR(IF(VLOOKUP($A175,'Annex 2 EHV charges'!$D:$P,10,FALSE)=0,"",VLOOKUP($A175,'Annex 2 EHV charges'!$D:$P,10,FALSE)),"")</f>
        <v/>
      </c>
      <c r="G175" s="95" t="str">
        <f>IFERROR(IF(VLOOKUP($A175,'Annex 2 EHV charges'!$D:$P,11,FALSE)=0,"",VLOOKUP($A175,'Annex 2 EHV charges'!$D:$P,11,FALSE)),"")</f>
        <v/>
      </c>
      <c r="H175" s="95" t="str">
        <f>IFERROR(IF(VLOOKUP($A175,'Annex 2 EHV charges'!$D:$P,12,FALSE)=0,"",VLOOKUP($A175,'Annex 2 EHV charges'!$D:$P,12,FALSE)),"")</f>
        <v/>
      </c>
    </row>
    <row r="176" spans="1:8">
      <c r="A176" s="92" t="str">
        <f t="array" ref="A176">IFERROR(INDEX('Annex 2 EHV charges'!#REF!, MATCH(0, IF(ISBLANK('Annex 2 EHV charges'!#REF!),1, COUNTIF(A$4:$A175, 'Annex 2 EHV charges'!#REF!)), 0)),"")</f>
        <v/>
      </c>
      <c r="B176" s="91" t="str">
        <f>IF($A176="","",VLOOKUP($A176,'Annex 2 EHV charges'!$D:$P,2,0))</f>
        <v/>
      </c>
      <c r="C176" s="92" t="str">
        <f>IF($A176="","",VLOOKUP($A176,'Annex 2 EHV charges'!$D:$P,3,0))</f>
        <v/>
      </c>
      <c r="D176" s="91" t="str">
        <f>IF($A176="","",VLOOKUP($A176,'Annex 2 EHV charges'!$D:$P,4,0))</f>
        <v/>
      </c>
      <c r="E176" s="93" t="str">
        <f>IFERROR(IF(VLOOKUP($A176,'Annex 2 EHV charges'!$D:$P,9,FALSE)=0,"",VLOOKUP($A176,'Annex 2 EHV charges'!$D:$P,9,FALSE)),"")</f>
        <v/>
      </c>
      <c r="F176" s="94" t="str">
        <f>IFERROR(IF(VLOOKUP($A176,'Annex 2 EHV charges'!$D:$P,10,FALSE)=0,"",VLOOKUP($A176,'Annex 2 EHV charges'!$D:$P,10,FALSE)),"")</f>
        <v/>
      </c>
      <c r="G176" s="95" t="str">
        <f>IFERROR(IF(VLOOKUP($A176,'Annex 2 EHV charges'!$D:$P,11,FALSE)=0,"",VLOOKUP($A176,'Annex 2 EHV charges'!$D:$P,11,FALSE)),"")</f>
        <v/>
      </c>
      <c r="H176" s="95" t="str">
        <f>IFERROR(IF(VLOOKUP($A176,'Annex 2 EHV charges'!$D:$P,12,FALSE)=0,"",VLOOKUP($A176,'Annex 2 EHV charges'!$D:$P,12,FALSE)),"")</f>
        <v/>
      </c>
    </row>
    <row r="177" spans="1:8">
      <c r="A177" s="92" t="str">
        <f t="array" ref="A177">IFERROR(INDEX('Annex 2 EHV charges'!#REF!, MATCH(0, IF(ISBLANK('Annex 2 EHV charges'!#REF!),1, COUNTIF(A$4:$A176, 'Annex 2 EHV charges'!#REF!)), 0)),"")</f>
        <v/>
      </c>
      <c r="B177" s="91" t="str">
        <f>IF($A177="","",VLOOKUP($A177,'Annex 2 EHV charges'!$D:$P,2,0))</f>
        <v/>
      </c>
      <c r="C177" s="92" t="str">
        <f>IF($A177="","",VLOOKUP($A177,'Annex 2 EHV charges'!$D:$P,3,0))</f>
        <v/>
      </c>
      <c r="D177" s="91" t="str">
        <f>IF($A177="","",VLOOKUP($A177,'Annex 2 EHV charges'!$D:$P,4,0))</f>
        <v/>
      </c>
      <c r="E177" s="93" t="str">
        <f>IFERROR(IF(VLOOKUP($A177,'Annex 2 EHV charges'!$D:$P,9,FALSE)=0,"",VLOOKUP($A177,'Annex 2 EHV charges'!$D:$P,9,FALSE)),"")</f>
        <v/>
      </c>
      <c r="F177" s="94" t="str">
        <f>IFERROR(IF(VLOOKUP($A177,'Annex 2 EHV charges'!$D:$P,10,FALSE)=0,"",VLOOKUP($A177,'Annex 2 EHV charges'!$D:$P,10,FALSE)),"")</f>
        <v/>
      </c>
      <c r="G177" s="95" t="str">
        <f>IFERROR(IF(VLOOKUP($A177,'Annex 2 EHV charges'!$D:$P,11,FALSE)=0,"",VLOOKUP($A177,'Annex 2 EHV charges'!$D:$P,11,FALSE)),"")</f>
        <v/>
      </c>
      <c r="H177" s="95" t="str">
        <f>IFERROR(IF(VLOOKUP($A177,'Annex 2 EHV charges'!$D:$P,12,FALSE)=0,"",VLOOKUP($A177,'Annex 2 EHV charges'!$D:$P,12,FALSE)),"")</f>
        <v/>
      </c>
    </row>
    <row r="178" spans="1:8">
      <c r="A178" s="92" t="str">
        <f t="array" ref="A178">IFERROR(INDEX('Annex 2 EHV charges'!#REF!, MATCH(0, IF(ISBLANK('Annex 2 EHV charges'!#REF!),1, COUNTIF(A$4:$A177, 'Annex 2 EHV charges'!#REF!)), 0)),"")</f>
        <v/>
      </c>
      <c r="B178" s="91" t="str">
        <f>IF($A178="","",VLOOKUP($A178,'Annex 2 EHV charges'!$D:$P,2,0))</f>
        <v/>
      </c>
      <c r="C178" s="92" t="str">
        <f>IF($A178="","",VLOOKUP($A178,'Annex 2 EHV charges'!$D:$P,3,0))</f>
        <v/>
      </c>
      <c r="D178" s="91" t="str">
        <f>IF($A178="","",VLOOKUP($A178,'Annex 2 EHV charges'!$D:$P,4,0))</f>
        <v/>
      </c>
      <c r="E178" s="93" t="str">
        <f>IFERROR(IF(VLOOKUP($A178,'Annex 2 EHV charges'!$D:$P,9,FALSE)=0,"",VLOOKUP($A178,'Annex 2 EHV charges'!$D:$P,9,FALSE)),"")</f>
        <v/>
      </c>
      <c r="F178" s="94" t="str">
        <f>IFERROR(IF(VLOOKUP($A178,'Annex 2 EHV charges'!$D:$P,10,FALSE)=0,"",VLOOKUP($A178,'Annex 2 EHV charges'!$D:$P,10,FALSE)),"")</f>
        <v/>
      </c>
      <c r="G178" s="95" t="str">
        <f>IFERROR(IF(VLOOKUP($A178,'Annex 2 EHV charges'!$D:$P,11,FALSE)=0,"",VLOOKUP($A178,'Annex 2 EHV charges'!$D:$P,11,FALSE)),"")</f>
        <v/>
      </c>
      <c r="H178" s="95" t="str">
        <f>IFERROR(IF(VLOOKUP($A178,'Annex 2 EHV charges'!$D:$P,12,FALSE)=0,"",VLOOKUP($A178,'Annex 2 EHV charges'!$D:$P,12,FALSE)),"")</f>
        <v/>
      </c>
    </row>
    <row r="179" spans="1:8">
      <c r="A179" s="92" t="str">
        <f t="array" ref="A179">IFERROR(INDEX('Annex 2 EHV charges'!#REF!, MATCH(0, IF(ISBLANK('Annex 2 EHV charges'!#REF!),1, COUNTIF(A$4:$A178, 'Annex 2 EHV charges'!#REF!)), 0)),"")</f>
        <v/>
      </c>
      <c r="B179" s="91" t="str">
        <f>IF($A179="","",VLOOKUP($A179,'Annex 2 EHV charges'!$D:$P,2,0))</f>
        <v/>
      </c>
      <c r="C179" s="92" t="str">
        <f>IF($A179="","",VLOOKUP($A179,'Annex 2 EHV charges'!$D:$P,3,0))</f>
        <v/>
      </c>
      <c r="D179" s="91" t="str">
        <f>IF($A179="","",VLOOKUP($A179,'Annex 2 EHV charges'!$D:$P,4,0))</f>
        <v/>
      </c>
      <c r="E179" s="93" t="str">
        <f>IFERROR(IF(VLOOKUP($A179,'Annex 2 EHV charges'!$D:$P,9,FALSE)=0,"",VLOOKUP($A179,'Annex 2 EHV charges'!$D:$P,9,FALSE)),"")</f>
        <v/>
      </c>
      <c r="F179" s="94" t="str">
        <f>IFERROR(IF(VLOOKUP($A179,'Annex 2 EHV charges'!$D:$P,10,FALSE)=0,"",VLOOKUP($A179,'Annex 2 EHV charges'!$D:$P,10,FALSE)),"")</f>
        <v/>
      </c>
      <c r="G179" s="95" t="str">
        <f>IFERROR(IF(VLOOKUP($A179,'Annex 2 EHV charges'!$D:$P,11,FALSE)=0,"",VLOOKUP($A179,'Annex 2 EHV charges'!$D:$P,11,FALSE)),"")</f>
        <v/>
      </c>
      <c r="H179" s="95" t="str">
        <f>IFERROR(IF(VLOOKUP($A179,'Annex 2 EHV charges'!$D:$P,12,FALSE)=0,"",VLOOKUP($A179,'Annex 2 EHV charges'!$D:$P,12,FALSE)),"")</f>
        <v/>
      </c>
    </row>
    <row r="180" spans="1:8">
      <c r="A180" s="92" t="str">
        <f t="array" ref="A180">IFERROR(INDEX('Annex 2 EHV charges'!#REF!, MATCH(0, IF(ISBLANK('Annex 2 EHV charges'!#REF!),1, COUNTIF(A$4:$A179, 'Annex 2 EHV charges'!#REF!)), 0)),"")</f>
        <v/>
      </c>
      <c r="B180" s="91" t="str">
        <f>IF($A180="","",VLOOKUP($A180,'Annex 2 EHV charges'!$D:$P,2,0))</f>
        <v/>
      </c>
      <c r="C180" s="92" t="str">
        <f>IF($A180="","",VLOOKUP($A180,'Annex 2 EHV charges'!$D:$P,3,0))</f>
        <v/>
      </c>
      <c r="D180" s="91" t="str">
        <f>IF($A180="","",VLOOKUP($A180,'Annex 2 EHV charges'!$D:$P,4,0))</f>
        <v/>
      </c>
      <c r="E180" s="93" t="str">
        <f>IFERROR(IF(VLOOKUP($A180,'Annex 2 EHV charges'!$D:$P,9,FALSE)=0,"",VLOOKUP($A180,'Annex 2 EHV charges'!$D:$P,9,FALSE)),"")</f>
        <v/>
      </c>
      <c r="F180" s="94" t="str">
        <f>IFERROR(IF(VLOOKUP($A180,'Annex 2 EHV charges'!$D:$P,10,FALSE)=0,"",VLOOKUP($A180,'Annex 2 EHV charges'!$D:$P,10,FALSE)),"")</f>
        <v/>
      </c>
      <c r="G180" s="95" t="str">
        <f>IFERROR(IF(VLOOKUP($A180,'Annex 2 EHV charges'!$D:$P,11,FALSE)=0,"",VLOOKUP($A180,'Annex 2 EHV charges'!$D:$P,11,FALSE)),"")</f>
        <v/>
      </c>
      <c r="H180" s="95" t="str">
        <f>IFERROR(IF(VLOOKUP($A180,'Annex 2 EHV charges'!$D:$P,12,FALSE)=0,"",VLOOKUP($A180,'Annex 2 EHV charges'!$D:$P,12,FALSE)),"")</f>
        <v/>
      </c>
    </row>
    <row r="181" spans="1:8">
      <c r="A181" s="92" t="str">
        <f t="array" ref="A181">IFERROR(INDEX('Annex 2 EHV charges'!#REF!, MATCH(0, IF(ISBLANK('Annex 2 EHV charges'!#REF!),1, COUNTIF(A$4:$A180, 'Annex 2 EHV charges'!#REF!)), 0)),"")</f>
        <v/>
      </c>
      <c r="B181" s="91" t="str">
        <f>IF($A181="","",VLOOKUP($A181,'Annex 2 EHV charges'!$D:$P,2,0))</f>
        <v/>
      </c>
      <c r="C181" s="92" t="str">
        <f>IF($A181="","",VLOOKUP($A181,'Annex 2 EHV charges'!$D:$P,3,0))</f>
        <v/>
      </c>
      <c r="D181" s="91" t="str">
        <f>IF($A181="","",VLOOKUP($A181,'Annex 2 EHV charges'!$D:$P,4,0))</f>
        <v/>
      </c>
      <c r="E181" s="93" t="str">
        <f>IFERROR(IF(VLOOKUP($A181,'Annex 2 EHV charges'!$D:$P,9,FALSE)=0,"",VLOOKUP($A181,'Annex 2 EHV charges'!$D:$P,9,FALSE)),"")</f>
        <v/>
      </c>
      <c r="F181" s="94" t="str">
        <f>IFERROR(IF(VLOOKUP($A181,'Annex 2 EHV charges'!$D:$P,10,FALSE)=0,"",VLOOKUP($A181,'Annex 2 EHV charges'!$D:$P,10,FALSE)),"")</f>
        <v/>
      </c>
      <c r="G181" s="95" t="str">
        <f>IFERROR(IF(VLOOKUP($A181,'Annex 2 EHV charges'!$D:$P,11,FALSE)=0,"",VLOOKUP($A181,'Annex 2 EHV charges'!$D:$P,11,FALSE)),"")</f>
        <v/>
      </c>
      <c r="H181" s="95" t="str">
        <f>IFERROR(IF(VLOOKUP($A181,'Annex 2 EHV charges'!$D:$P,12,FALSE)=0,"",VLOOKUP($A181,'Annex 2 EHV charges'!$D:$P,12,FALSE)),"")</f>
        <v/>
      </c>
    </row>
    <row r="182" spans="1:8">
      <c r="A182" s="92" t="str">
        <f t="array" ref="A182">IFERROR(INDEX('Annex 2 EHV charges'!#REF!, MATCH(0, IF(ISBLANK('Annex 2 EHV charges'!#REF!),1, COUNTIF(A$4:$A181, 'Annex 2 EHV charges'!#REF!)), 0)),"")</f>
        <v/>
      </c>
      <c r="B182" s="91" t="str">
        <f>IF($A182="","",VLOOKUP($A182,'Annex 2 EHV charges'!$D:$P,2,0))</f>
        <v/>
      </c>
      <c r="C182" s="92" t="str">
        <f>IF($A182="","",VLOOKUP($A182,'Annex 2 EHV charges'!$D:$P,3,0))</f>
        <v/>
      </c>
      <c r="D182" s="91" t="str">
        <f>IF($A182="","",VLOOKUP($A182,'Annex 2 EHV charges'!$D:$P,4,0))</f>
        <v/>
      </c>
      <c r="E182" s="93" t="str">
        <f>IFERROR(IF(VLOOKUP($A182,'Annex 2 EHV charges'!$D:$P,9,FALSE)=0,"",VLOOKUP($A182,'Annex 2 EHV charges'!$D:$P,9,FALSE)),"")</f>
        <v/>
      </c>
      <c r="F182" s="94" t="str">
        <f>IFERROR(IF(VLOOKUP($A182,'Annex 2 EHV charges'!$D:$P,10,FALSE)=0,"",VLOOKUP($A182,'Annex 2 EHV charges'!$D:$P,10,FALSE)),"")</f>
        <v/>
      </c>
      <c r="G182" s="95" t="str">
        <f>IFERROR(IF(VLOOKUP($A182,'Annex 2 EHV charges'!$D:$P,11,FALSE)=0,"",VLOOKUP($A182,'Annex 2 EHV charges'!$D:$P,11,FALSE)),"")</f>
        <v/>
      </c>
      <c r="H182" s="95" t="str">
        <f>IFERROR(IF(VLOOKUP($A182,'Annex 2 EHV charges'!$D:$P,12,FALSE)=0,"",VLOOKUP($A182,'Annex 2 EHV charges'!$D:$P,12,FALSE)),"")</f>
        <v/>
      </c>
    </row>
    <row r="183" spans="1:8">
      <c r="A183" s="92" t="str">
        <f t="array" ref="A183">IFERROR(INDEX('Annex 2 EHV charges'!#REF!, MATCH(0, IF(ISBLANK('Annex 2 EHV charges'!#REF!),1, COUNTIF(A$4:$A182, 'Annex 2 EHV charges'!#REF!)), 0)),"")</f>
        <v/>
      </c>
      <c r="B183" s="91" t="str">
        <f>IF($A183="","",VLOOKUP($A183,'Annex 2 EHV charges'!$D:$P,2,0))</f>
        <v/>
      </c>
      <c r="C183" s="92" t="str">
        <f>IF($A183="","",VLOOKUP($A183,'Annex 2 EHV charges'!$D:$P,3,0))</f>
        <v/>
      </c>
      <c r="D183" s="91" t="str">
        <f>IF($A183="","",VLOOKUP($A183,'Annex 2 EHV charges'!$D:$P,4,0))</f>
        <v/>
      </c>
      <c r="E183" s="93" t="str">
        <f>IFERROR(IF(VLOOKUP($A183,'Annex 2 EHV charges'!$D:$P,9,FALSE)=0,"",VLOOKUP($A183,'Annex 2 EHV charges'!$D:$P,9,FALSE)),"")</f>
        <v/>
      </c>
      <c r="F183" s="94" t="str">
        <f>IFERROR(IF(VLOOKUP($A183,'Annex 2 EHV charges'!$D:$P,10,FALSE)=0,"",VLOOKUP($A183,'Annex 2 EHV charges'!$D:$P,10,FALSE)),"")</f>
        <v/>
      </c>
      <c r="G183" s="95" t="str">
        <f>IFERROR(IF(VLOOKUP($A183,'Annex 2 EHV charges'!$D:$P,11,FALSE)=0,"",VLOOKUP($A183,'Annex 2 EHV charges'!$D:$P,11,FALSE)),"")</f>
        <v/>
      </c>
      <c r="H183" s="95" t="str">
        <f>IFERROR(IF(VLOOKUP($A183,'Annex 2 EHV charges'!$D:$P,12,FALSE)=0,"",VLOOKUP($A183,'Annex 2 EHV charges'!$D:$P,12,FALSE)),"")</f>
        <v/>
      </c>
    </row>
    <row r="184" spans="1:8">
      <c r="A184" s="92" t="str">
        <f t="array" ref="A184">IFERROR(INDEX('Annex 2 EHV charges'!#REF!, MATCH(0, IF(ISBLANK('Annex 2 EHV charges'!#REF!),1, COUNTIF(A$4:$A183, 'Annex 2 EHV charges'!#REF!)), 0)),"")</f>
        <v/>
      </c>
      <c r="B184" s="91" t="str">
        <f>IF($A184="","",VLOOKUP($A184,'Annex 2 EHV charges'!$D:$P,2,0))</f>
        <v/>
      </c>
      <c r="C184" s="92" t="str">
        <f>IF($A184="","",VLOOKUP($A184,'Annex 2 EHV charges'!$D:$P,3,0))</f>
        <v/>
      </c>
      <c r="D184" s="91" t="str">
        <f>IF($A184="","",VLOOKUP($A184,'Annex 2 EHV charges'!$D:$P,4,0))</f>
        <v/>
      </c>
      <c r="E184" s="93" t="str">
        <f>IFERROR(IF(VLOOKUP($A184,'Annex 2 EHV charges'!$D:$P,9,FALSE)=0,"",VLOOKUP($A184,'Annex 2 EHV charges'!$D:$P,9,FALSE)),"")</f>
        <v/>
      </c>
      <c r="F184" s="94" t="str">
        <f>IFERROR(IF(VLOOKUP($A184,'Annex 2 EHV charges'!$D:$P,10,FALSE)=0,"",VLOOKUP($A184,'Annex 2 EHV charges'!$D:$P,10,FALSE)),"")</f>
        <v/>
      </c>
      <c r="G184" s="95" t="str">
        <f>IFERROR(IF(VLOOKUP($A184,'Annex 2 EHV charges'!$D:$P,11,FALSE)=0,"",VLOOKUP($A184,'Annex 2 EHV charges'!$D:$P,11,FALSE)),"")</f>
        <v/>
      </c>
      <c r="H184" s="95" t="str">
        <f>IFERROR(IF(VLOOKUP($A184,'Annex 2 EHV charges'!$D:$P,12,FALSE)=0,"",VLOOKUP($A184,'Annex 2 EHV charges'!$D:$P,12,FALSE)),"")</f>
        <v/>
      </c>
    </row>
    <row r="185" spans="1:8">
      <c r="A185" s="92" t="str">
        <f t="array" ref="A185">IFERROR(INDEX('Annex 2 EHV charges'!#REF!, MATCH(0, IF(ISBLANK('Annex 2 EHV charges'!#REF!),1, COUNTIF(A$4:$A184, 'Annex 2 EHV charges'!#REF!)), 0)),"")</f>
        <v/>
      </c>
      <c r="B185" s="91" t="str">
        <f>IF($A185="","",VLOOKUP($A185,'Annex 2 EHV charges'!$D:$P,2,0))</f>
        <v/>
      </c>
      <c r="C185" s="92" t="str">
        <f>IF($A185="","",VLOOKUP($A185,'Annex 2 EHV charges'!$D:$P,3,0))</f>
        <v/>
      </c>
      <c r="D185" s="91" t="str">
        <f>IF($A185="","",VLOOKUP($A185,'Annex 2 EHV charges'!$D:$P,4,0))</f>
        <v/>
      </c>
      <c r="E185" s="93" t="str">
        <f>IFERROR(IF(VLOOKUP($A185,'Annex 2 EHV charges'!$D:$P,9,FALSE)=0,"",VLOOKUP($A185,'Annex 2 EHV charges'!$D:$P,9,FALSE)),"")</f>
        <v/>
      </c>
      <c r="F185" s="94" t="str">
        <f>IFERROR(IF(VLOOKUP($A185,'Annex 2 EHV charges'!$D:$P,10,FALSE)=0,"",VLOOKUP($A185,'Annex 2 EHV charges'!$D:$P,10,FALSE)),"")</f>
        <v/>
      </c>
      <c r="G185" s="95" t="str">
        <f>IFERROR(IF(VLOOKUP($A185,'Annex 2 EHV charges'!$D:$P,11,FALSE)=0,"",VLOOKUP($A185,'Annex 2 EHV charges'!$D:$P,11,FALSE)),"")</f>
        <v/>
      </c>
      <c r="H185" s="95" t="str">
        <f>IFERROR(IF(VLOOKUP($A185,'Annex 2 EHV charges'!$D:$P,12,FALSE)=0,"",VLOOKUP($A185,'Annex 2 EHV charges'!$D:$P,12,FALSE)),"")</f>
        <v/>
      </c>
    </row>
    <row r="186" spans="1:8">
      <c r="A186" s="92" t="str">
        <f t="array" ref="A186">IFERROR(INDEX('Annex 2 EHV charges'!#REF!, MATCH(0, IF(ISBLANK('Annex 2 EHV charges'!#REF!),1, COUNTIF(A$4:$A185, 'Annex 2 EHV charges'!#REF!)), 0)),"")</f>
        <v/>
      </c>
      <c r="B186" s="91" t="str">
        <f>IF($A186="","",VLOOKUP($A186,'Annex 2 EHV charges'!$D:$P,2,0))</f>
        <v/>
      </c>
      <c r="C186" s="92" t="str">
        <f>IF($A186="","",VLOOKUP($A186,'Annex 2 EHV charges'!$D:$P,3,0))</f>
        <v/>
      </c>
      <c r="D186" s="91" t="str">
        <f>IF($A186="","",VLOOKUP($A186,'Annex 2 EHV charges'!$D:$P,4,0))</f>
        <v/>
      </c>
      <c r="E186" s="93" t="str">
        <f>IFERROR(IF(VLOOKUP($A186,'Annex 2 EHV charges'!$D:$P,9,FALSE)=0,"",VLOOKUP($A186,'Annex 2 EHV charges'!$D:$P,9,FALSE)),"")</f>
        <v/>
      </c>
      <c r="F186" s="94" t="str">
        <f>IFERROR(IF(VLOOKUP($A186,'Annex 2 EHV charges'!$D:$P,10,FALSE)=0,"",VLOOKUP($A186,'Annex 2 EHV charges'!$D:$P,10,FALSE)),"")</f>
        <v/>
      </c>
      <c r="G186" s="95" t="str">
        <f>IFERROR(IF(VLOOKUP($A186,'Annex 2 EHV charges'!$D:$P,11,FALSE)=0,"",VLOOKUP($A186,'Annex 2 EHV charges'!$D:$P,11,FALSE)),"")</f>
        <v/>
      </c>
      <c r="H186" s="95" t="str">
        <f>IFERROR(IF(VLOOKUP($A186,'Annex 2 EHV charges'!$D:$P,12,FALSE)=0,"",VLOOKUP($A186,'Annex 2 EHV charges'!$D:$P,12,FALSE)),"")</f>
        <v/>
      </c>
    </row>
    <row r="187" spans="1:8">
      <c r="A187" s="92" t="str">
        <f t="array" ref="A187">IFERROR(INDEX('Annex 2 EHV charges'!#REF!, MATCH(0, IF(ISBLANK('Annex 2 EHV charges'!#REF!),1, COUNTIF(A$4:$A186, 'Annex 2 EHV charges'!#REF!)), 0)),"")</f>
        <v/>
      </c>
      <c r="B187" s="91" t="str">
        <f>IF($A187="","",VLOOKUP($A187,'Annex 2 EHV charges'!$D:$P,2,0))</f>
        <v/>
      </c>
      <c r="C187" s="92" t="str">
        <f>IF($A187="","",VLOOKUP($A187,'Annex 2 EHV charges'!$D:$P,3,0))</f>
        <v/>
      </c>
      <c r="D187" s="91" t="str">
        <f>IF($A187="","",VLOOKUP($A187,'Annex 2 EHV charges'!$D:$P,4,0))</f>
        <v/>
      </c>
      <c r="E187" s="93" t="str">
        <f>IFERROR(IF(VLOOKUP($A187,'Annex 2 EHV charges'!$D:$P,9,FALSE)=0,"",VLOOKUP($A187,'Annex 2 EHV charges'!$D:$P,9,FALSE)),"")</f>
        <v/>
      </c>
      <c r="F187" s="94" t="str">
        <f>IFERROR(IF(VLOOKUP($A187,'Annex 2 EHV charges'!$D:$P,10,FALSE)=0,"",VLOOKUP($A187,'Annex 2 EHV charges'!$D:$P,10,FALSE)),"")</f>
        <v/>
      </c>
      <c r="G187" s="95" t="str">
        <f>IFERROR(IF(VLOOKUP($A187,'Annex 2 EHV charges'!$D:$P,11,FALSE)=0,"",VLOOKUP($A187,'Annex 2 EHV charges'!$D:$P,11,FALSE)),"")</f>
        <v/>
      </c>
      <c r="H187" s="95" t="str">
        <f>IFERROR(IF(VLOOKUP($A187,'Annex 2 EHV charges'!$D:$P,12,FALSE)=0,"",VLOOKUP($A187,'Annex 2 EHV charges'!$D:$P,12,FALSE)),"")</f>
        <v/>
      </c>
    </row>
    <row r="188" spans="1:8">
      <c r="A188" s="92" t="str">
        <f t="array" ref="A188">IFERROR(INDEX('Annex 2 EHV charges'!#REF!, MATCH(0, IF(ISBLANK('Annex 2 EHV charges'!#REF!),1, COUNTIF(A$4:$A187, 'Annex 2 EHV charges'!#REF!)), 0)),"")</f>
        <v/>
      </c>
      <c r="B188" s="91" t="str">
        <f>IF($A188="","",VLOOKUP($A188,'Annex 2 EHV charges'!$D:$P,2,0))</f>
        <v/>
      </c>
      <c r="C188" s="92" t="str">
        <f>IF($A188="","",VLOOKUP($A188,'Annex 2 EHV charges'!$D:$P,3,0))</f>
        <v/>
      </c>
      <c r="D188" s="91" t="str">
        <f>IF($A188="","",VLOOKUP($A188,'Annex 2 EHV charges'!$D:$P,4,0))</f>
        <v/>
      </c>
      <c r="E188" s="93" t="str">
        <f>IFERROR(IF(VLOOKUP($A188,'Annex 2 EHV charges'!$D:$P,9,FALSE)=0,"",VLOOKUP($A188,'Annex 2 EHV charges'!$D:$P,9,FALSE)),"")</f>
        <v/>
      </c>
      <c r="F188" s="94" t="str">
        <f>IFERROR(IF(VLOOKUP($A188,'Annex 2 EHV charges'!$D:$P,10,FALSE)=0,"",VLOOKUP($A188,'Annex 2 EHV charges'!$D:$P,10,FALSE)),"")</f>
        <v/>
      </c>
      <c r="G188" s="95" t="str">
        <f>IFERROR(IF(VLOOKUP($A188,'Annex 2 EHV charges'!$D:$P,11,FALSE)=0,"",VLOOKUP($A188,'Annex 2 EHV charges'!$D:$P,11,FALSE)),"")</f>
        <v/>
      </c>
      <c r="H188" s="95" t="str">
        <f>IFERROR(IF(VLOOKUP($A188,'Annex 2 EHV charges'!$D:$P,12,FALSE)=0,"",VLOOKUP($A188,'Annex 2 EHV charges'!$D:$P,12,FALSE)),"")</f>
        <v/>
      </c>
    </row>
    <row r="189" spans="1:8">
      <c r="A189" s="92" t="str">
        <f t="array" ref="A189">IFERROR(INDEX('Annex 2 EHV charges'!#REF!, MATCH(0, IF(ISBLANK('Annex 2 EHV charges'!#REF!),1, COUNTIF(A$4:$A188, 'Annex 2 EHV charges'!#REF!)), 0)),"")</f>
        <v/>
      </c>
      <c r="B189" s="91" t="str">
        <f>IF($A189="","",VLOOKUP($A189,'Annex 2 EHV charges'!$D:$P,2,0))</f>
        <v/>
      </c>
      <c r="C189" s="92" t="str">
        <f>IF($A189="","",VLOOKUP($A189,'Annex 2 EHV charges'!$D:$P,3,0))</f>
        <v/>
      </c>
      <c r="D189" s="91" t="str">
        <f>IF($A189="","",VLOOKUP($A189,'Annex 2 EHV charges'!$D:$P,4,0))</f>
        <v/>
      </c>
      <c r="E189" s="93" t="str">
        <f>IFERROR(IF(VLOOKUP($A189,'Annex 2 EHV charges'!$D:$P,9,FALSE)=0,"",VLOOKUP($A189,'Annex 2 EHV charges'!$D:$P,9,FALSE)),"")</f>
        <v/>
      </c>
      <c r="F189" s="94" t="str">
        <f>IFERROR(IF(VLOOKUP($A189,'Annex 2 EHV charges'!$D:$P,10,FALSE)=0,"",VLOOKUP($A189,'Annex 2 EHV charges'!$D:$P,10,FALSE)),"")</f>
        <v/>
      </c>
      <c r="G189" s="95" t="str">
        <f>IFERROR(IF(VLOOKUP($A189,'Annex 2 EHV charges'!$D:$P,11,FALSE)=0,"",VLOOKUP($A189,'Annex 2 EHV charges'!$D:$P,11,FALSE)),"")</f>
        <v/>
      </c>
      <c r="H189" s="95" t="str">
        <f>IFERROR(IF(VLOOKUP($A189,'Annex 2 EHV charges'!$D:$P,12,FALSE)=0,"",VLOOKUP($A189,'Annex 2 EHV charges'!$D:$P,12,FALSE)),"")</f>
        <v/>
      </c>
    </row>
    <row r="190" spans="1:8">
      <c r="A190" s="92" t="str">
        <f t="array" ref="A190">IFERROR(INDEX('Annex 2 EHV charges'!#REF!, MATCH(0, IF(ISBLANK('Annex 2 EHV charges'!#REF!),1, COUNTIF(A$4:$A189, 'Annex 2 EHV charges'!#REF!)), 0)),"")</f>
        <v/>
      </c>
      <c r="B190" s="91" t="str">
        <f>IF($A190="","",VLOOKUP($A190,'Annex 2 EHV charges'!$D:$P,2,0))</f>
        <v/>
      </c>
      <c r="C190" s="92" t="str">
        <f>IF($A190="","",VLOOKUP($A190,'Annex 2 EHV charges'!$D:$P,3,0))</f>
        <v/>
      </c>
      <c r="D190" s="91" t="str">
        <f>IF($A190="","",VLOOKUP($A190,'Annex 2 EHV charges'!$D:$P,4,0))</f>
        <v/>
      </c>
      <c r="E190" s="93" t="str">
        <f>IFERROR(IF(VLOOKUP($A190,'Annex 2 EHV charges'!$D:$P,9,FALSE)=0,"",VLOOKUP($A190,'Annex 2 EHV charges'!$D:$P,9,FALSE)),"")</f>
        <v/>
      </c>
      <c r="F190" s="94" t="str">
        <f>IFERROR(IF(VLOOKUP($A190,'Annex 2 EHV charges'!$D:$P,10,FALSE)=0,"",VLOOKUP($A190,'Annex 2 EHV charges'!$D:$P,10,FALSE)),"")</f>
        <v/>
      </c>
      <c r="G190" s="95" t="str">
        <f>IFERROR(IF(VLOOKUP($A190,'Annex 2 EHV charges'!$D:$P,11,FALSE)=0,"",VLOOKUP($A190,'Annex 2 EHV charges'!$D:$P,11,FALSE)),"")</f>
        <v/>
      </c>
      <c r="H190" s="95" t="str">
        <f>IFERROR(IF(VLOOKUP($A190,'Annex 2 EHV charges'!$D:$P,12,FALSE)=0,"",VLOOKUP($A190,'Annex 2 EHV charges'!$D:$P,12,FALSE)),"")</f>
        <v/>
      </c>
    </row>
    <row r="191" spans="1:8">
      <c r="A191" s="92" t="str">
        <f t="array" ref="A191">IFERROR(INDEX('Annex 2 EHV charges'!#REF!, MATCH(0, IF(ISBLANK('Annex 2 EHV charges'!#REF!),1, COUNTIF(A$4:$A190, 'Annex 2 EHV charges'!#REF!)), 0)),"")</f>
        <v/>
      </c>
      <c r="B191" s="91" t="str">
        <f>IF($A191="","",VLOOKUP($A191,'Annex 2 EHV charges'!$D:$P,2,0))</f>
        <v/>
      </c>
      <c r="C191" s="92" t="str">
        <f>IF($A191="","",VLOOKUP($A191,'Annex 2 EHV charges'!$D:$P,3,0))</f>
        <v/>
      </c>
      <c r="D191" s="91" t="str">
        <f>IF($A191="","",VLOOKUP($A191,'Annex 2 EHV charges'!$D:$P,4,0))</f>
        <v/>
      </c>
      <c r="E191" s="93" t="str">
        <f>IFERROR(IF(VLOOKUP($A191,'Annex 2 EHV charges'!$D:$P,9,FALSE)=0,"",VLOOKUP($A191,'Annex 2 EHV charges'!$D:$P,9,FALSE)),"")</f>
        <v/>
      </c>
      <c r="F191" s="94" t="str">
        <f>IFERROR(IF(VLOOKUP($A191,'Annex 2 EHV charges'!$D:$P,10,FALSE)=0,"",VLOOKUP($A191,'Annex 2 EHV charges'!$D:$P,10,FALSE)),"")</f>
        <v/>
      </c>
      <c r="G191" s="95" t="str">
        <f>IFERROR(IF(VLOOKUP($A191,'Annex 2 EHV charges'!$D:$P,11,FALSE)=0,"",VLOOKUP($A191,'Annex 2 EHV charges'!$D:$P,11,FALSE)),"")</f>
        <v/>
      </c>
      <c r="H191" s="95" t="str">
        <f>IFERROR(IF(VLOOKUP($A191,'Annex 2 EHV charges'!$D:$P,12,FALSE)=0,"",VLOOKUP($A191,'Annex 2 EHV charges'!$D:$P,12,FALSE)),"")</f>
        <v/>
      </c>
    </row>
    <row r="192" spans="1:8">
      <c r="A192" s="92" t="str">
        <f t="array" ref="A192">IFERROR(INDEX('Annex 2 EHV charges'!#REF!, MATCH(0, IF(ISBLANK('Annex 2 EHV charges'!#REF!),1, COUNTIF(A$4:$A191, 'Annex 2 EHV charges'!#REF!)), 0)),"")</f>
        <v/>
      </c>
      <c r="B192" s="91" t="str">
        <f>IF($A192="","",VLOOKUP($A192,'Annex 2 EHV charges'!$D:$P,2,0))</f>
        <v/>
      </c>
      <c r="C192" s="92" t="str">
        <f>IF($A192="","",VLOOKUP($A192,'Annex 2 EHV charges'!$D:$P,3,0))</f>
        <v/>
      </c>
      <c r="D192" s="91" t="str">
        <f>IF($A192="","",VLOOKUP($A192,'Annex 2 EHV charges'!$D:$P,4,0))</f>
        <v/>
      </c>
      <c r="E192" s="93" t="str">
        <f>IFERROR(IF(VLOOKUP($A192,'Annex 2 EHV charges'!$D:$P,9,FALSE)=0,"",VLOOKUP($A192,'Annex 2 EHV charges'!$D:$P,9,FALSE)),"")</f>
        <v/>
      </c>
      <c r="F192" s="94" t="str">
        <f>IFERROR(IF(VLOOKUP($A192,'Annex 2 EHV charges'!$D:$P,10,FALSE)=0,"",VLOOKUP($A192,'Annex 2 EHV charges'!$D:$P,10,FALSE)),"")</f>
        <v/>
      </c>
      <c r="G192" s="95" t="str">
        <f>IFERROR(IF(VLOOKUP($A192,'Annex 2 EHV charges'!$D:$P,11,FALSE)=0,"",VLOOKUP($A192,'Annex 2 EHV charges'!$D:$P,11,FALSE)),"")</f>
        <v/>
      </c>
      <c r="H192" s="95" t="str">
        <f>IFERROR(IF(VLOOKUP($A192,'Annex 2 EHV charges'!$D:$P,12,FALSE)=0,"",VLOOKUP($A192,'Annex 2 EHV charges'!$D:$P,12,FALSE)),"")</f>
        <v/>
      </c>
    </row>
    <row r="193" spans="1:8">
      <c r="A193" s="92" t="str">
        <f t="array" ref="A193">IFERROR(INDEX('Annex 2 EHV charges'!#REF!, MATCH(0, IF(ISBLANK('Annex 2 EHV charges'!#REF!),1, COUNTIF(A$4:$A192, 'Annex 2 EHV charges'!#REF!)), 0)),"")</f>
        <v/>
      </c>
      <c r="B193" s="91" t="str">
        <f>IF($A193="","",VLOOKUP($A193,'Annex 2 EHV charges'!$D:$P,2,0))</f>
        <v/>
      </c>
      <c r="C193" s="92" t="str">
        <f>IF($A193="","",VLOOKUP($A193,'Annex 2 EHV charges'!$D:$P,3,0))</f>
        <v/>
      </c>
      <c r="D193" s="91" t="str">
        <f>IF($A193="","",VLOOKUP($A193,'Annex 2 EHV charges'!$D:$P,4,0))</f>
        <v/>
      </c>
      <c r="E193" s="93" t="str">
        <f>IFERROR(IF(VLOOKUP($A193,'Annex 2 EHV charges'!$D:$P,9,FALSE)=0,"",VLOOKUP($A193,'Annex 2 EHV charges'!$D:$P,9,FALSE)),"")</f>
        <v/>
      </c>
      <c r="F193" s="94" t="str">
        <f>IFERROR(IF(VLOOKUP($A193,'Annex 2 EHV charges'!$D:$P,10,FALSE)=0,"",VLOOKUP($A193,'Annex 2 EHV charges'!$D:$P,10,FALSE)),"")</f>
        <v/>
      </c>
      <c r="G193" s="95" t="str">
        <f>IFERROR(IF(VLOOKUP($A193,'Annex 2 EHV charges'!$D:$P,11,FALSE)=0,"",VLOOKUP($A193,'Annex 2 EHV charges'!$D:$P,11,FALSE)),"")</f>
        <v/>
      </c>
      <c r="H193" s="95" t="str">
        <f>IFERROR(IF(VLOOKUP($A193,'Annex 2 EHV charges'!$D:$P,12,FALSE)=0,"",VLOOKUP($A193,'Annex 2 EHV charges'!$D:$P,12,FALSE)),"")</f>
        <v/>
      </c>
    </row>
    <row r="194" spans="1:8">
      <c r="A194" s="92" t="str">
        <f t="array" ref="A194">IFERROR(INDEX('Annex 2 EHV charges'!#REF!, MATCH(0, IF(ISBLANK('Annex 2 EHV charges'!#REF!),1, COUNTIF(A$4:$A193, 'Annex 2 EHV charges'!#REF!)), 0)),"")</f>
        <v/>
      </c>
      <c r="B194" s="91" t="str">
        <f>IF($A194="","",VLOOKUP($A194,'Annex 2 EHV charges'!$D:$P,2,0))</f>
        <v/>
      </c>
      <c r="C194" s="92" t="str">
        <f>IF($A194="","",VLOOKUP($A194,'Annex 2 EHV charges'!$D:$P,3,0))</f>
        <v/>
      </c>
      <c r="D194" s="91" t="str">
        <f>IF($A194="","",VLOOKUP($A194,'Annex 2 EHV charges'!$D:$P,4,0))</f>
        <v/>
      </c>
      <c r="E194" s="93" t="str">
        <f>IFERROR(IF(VLOOKUP($A194,'Annex 2 EHV charges'!$D:$P,9,FALSE)=0,"",VLOOKUP($A194,'Annex 2 EHV charges'!$D:$P,9,FALSE)),"")</f>
        <v/>
      </c>
      <c r="F194" s="94" t="str">
        <f>IFERROR(IF(VLOOKUP($A194,'Annex 2 EHV charges'!$D:$P,10,FALSE)=0,"",VLOOKUP($A194,'Annex 2 EHV charges'!$D:$P,10,FALSE)),"")</f>
        <v/>
      </c>
      <c r="G194" s="95" t="str">
        <f>IFERROR(IF(VLOOKUP($A194,'Annex 2 EHV charges'!$D:$P,11,FALSE)=0,"",VLOOKUP($A194,'Annex 2 EHV charges'!$D:$P,11,FALSE)),"")</f>
        <v/>
      </c>
      <c r="H194" s="95" t="str">
        <f>IFERROR(IF(VLOOKUP($A194,'Annex 2 EHV charges'!$D:$P,12,FALSE)=0,"",VLOOKUP($A194,'Annex 2 EHV charges'!$D:$P,12,FALSE)),"")</f>
        <v/>
      </c>
    </row>
    <row r="195" spans="1:8">
      <c r="A195" s="92" t="str">
        <f t="array" ref="A195">IFERROR(INDEX('Annex 2 EHV charges'!#REF!, MATCH(0, IF(ISBLANK('Annex 2 EHV charges'!#REF!),1, COUNTIF(A$4:$A194, 'Annex 2 EHV charges'!#REF!)), 0)),"")</f>
        <v/>
      </c>
      <c r="B195" s="91" t="str">
        <f>IF($A195="","",VLOOKUP($A195,'Annex 2 EHV charges'!$D:$P,2,0))</f>
        <v/>
      </c>
      <c r="C195" s="92" t="str">
        <f>IF($A195="","",VLOOKUP($A195,'Annex 2 EHV charges'!$D:$P,3,0))</f>
        <v/>
      </c>
      <c r="D195" s="91" t="str">
        <f>IF($A195="","",VLOOKUP($A195,'Annex 2 EHV charges'!$D:$P,4,0))</f>
        <v/>
      </c>
      <c r="E195" s="93" t="str">
        <f>IFERROR(IF(VLOOKUP($A195,'Annex 2 EHV charges'!$D:$P,9,FALSE)=0,"",VLOOKUP($A195,'Annex 2 EHV charges'!$D:$P,9,FALSE)),"")</f>
        <v/>
      </c>
      <c r="F195" s="94" t="str">
        <f>IFERROR(IF(VLOOKUP($A195,'Annex 2 EHV charges'!$D:$P,10,FALSE)=0,"",VLOOKUP($A195,'Annex 2 EHV charges'!$D:$P,10,FALSE)),"")</f>
        <v/>
      </c>
      <c r="G195" s="95" t="str">
        <f>IFERROR(IF(VLOOKUP($A195,'Annex 2 EHV charges'!$D:$P,11,FALSE)=0,"",VLOOKUP($A195,'Annex 2 EHV charges'!$D:$P,11,FALSE)),"")</f>
        <v/>
      </c>
      <c r="H195" s="95" t="str">
        <f>IFERROR(IF(VLOOKUP($A195,'Annex 2 EHV charges'!$D:$P,12,FALSE)=0,"",VLOOKUP($A195,'Annex 2 EHV charges'!$D:$P,12,FALSE)),"")</f>
        <v/>
      </c>
    </row>
    <row r="196" spans="1:8">
      <c r="A196" s="92" t="str">
        <f t="array" ref="A196">IFERROR(INDEX('Annex 2 EHV charges'!#REF!, MATCH(0, IF(ISBLANK('Annex 2 EHV charges'!#REF!),1, COUNTIF(A$4:$A195, 'Annex 2 EHV charges'!#REF!)), 0)),"")</f>
        <v/>
      </c>
      <c r="B196" s="91" t="str">
        <f>IF($A196="","",VLOOKUP($A196,'Annex 2 EHV charges'!$D:$P,2,0))</f>
        <v/>
      </c>
      <c r="C196" s="92" t="str">
        <f>IF($A196="","",VLOOKUP($A196,'Annex 2 EHV charges'!$D:$P,3,0))</f>
        <v/>
      </c>
      <c r="D196" s="91" t="str">
        <f>IF($A196="","",VLOOKUP($A196,'Annex 2 EHV charges'!$D:$P,4,0))</f>
        <v/>
      </c>
      <c r="E196" s="93" t="str">
        <f>IFERROR(IF(VLOOKUP($A196,'Annex 2 EHV charges'!$D:$P,9,FALSE)=0,"",VLOOKUP($A196,'Annex 2 EHV charges'!$D:$P,9,FALSE)),"")</f>
        <v/>
      </c>
      <c r="F196" s="94" t="str">
        <f>IFERROR(IF(VLOOKUP($A196,'Annex 2 EHV charges'!$D:$P,10,FALSE)=0,"",VLOOKUP($A196,'Annex 2 EHV charges'!$D:$P,10,FALSE)),"")</f>
        <v/>
      </c>
      <c r="G196" s="95" t="str">
        <f>IFERROR(IF(VLOOKUP($A196,'Annex 2 EHV charges'!$D:$P,11,FALSE)=0,"",VLOOKUP($A196,'Annex 2 EHV charges'!$D:$P,11,FALSE)),"")</f>
        <v/>
      </c>
      <c r="H196" s="95" t="str">
        <f>IFERROR(IF(VLOOKUP($A196,'Annex 2 EHV charges'!$D:$P,12,FALSE)=0,"",VLOOKUP($A196,'Annex 2 EHV charges'!$D:$P,12,FALSE)),"")</f>
        <v/>
      </c>
    </row>
    <row r="197" spans="1:8">
      <c r="A197" s="92" t="str">
        <f t="array" ref="A197">IFERROR(INDEX('Annex 2 EHV charges'!#REF!, MATCH(0, IF(ISBLANK('Annex 2 EHV charges'!#REF!),1, COUNTIF(A$4:$A196, 'Annex 2 EHV charges'!#REF!)), 0)),"")</f>
        <v/>
      </c>
      <c r="B197" s="91" t="str">
        <f>IF($A197="","",VLOOKUP($A197,'Annex 2 EHV charges'!$D:$P,2,0))</f>
        <v/>
      </c>
      <c r="C197" s="92" t="str">
        <f>IF($A197="","",VLOOKUP($A197,'Annex 2 EHV charges'!$D:$P,3,0))</f>
        <v/>
      </c>
      <c r="D197" s="91" t="str">
        <f>IF($A197="","",VLOOKUP($A197,'Annex 2 EHV charges'!$D:$P,4,0))</f>
        <v/>
      </c>
      <c r="E197" s="93" t="str">
        <f>IFERROR(IF(VLOOKUP($A197,'Annex 2 EHV charges'!$D:$P,9,FALSE)=0,"",VLOOKUP($A197,'Annex 2 EHV charges'!$D:$P,9,FALSE)),"")</f>
        <v/>
      </c>
      <c r="F197" s="94" t="str">
        <f>IFERROR(IF(VLOOKUP($A197,'Annex 2 EHV charges'!$D:$P,10,FALSE)=0,"",VLOOKUP($A197,'Annex 2 EHV charges'!$D:$P,10,FALSE)),"")</f>
        <v/>
      </c>
      <c r="G197" s="95" t="str">
        <f>IFERROR(IF(VLOOKUP($A197,'Annex 2 EHV charges'!$D:$P,11,FALSE)=0,"",VLOOKUP($A197,'Annex 2 EHV charges'!$D:$P,11,FALSE)),"")</f>
        <v/>
      </c>
      <c r="H197" s="95" t="str">
        <f>IFERROR(IF(VLOOKUP($A197,'Annex 2 EHV charges'!$D:$P,12,FALSE)=0,"",VLOOKUP($A197,'Annex 2 EHV charges'!$D:$P,12,FALSE)),"")</f>
        <v/>
      </c>
    </row>
    <row r="198" spans="1:8">
      <c r="A198" s="92" t="str">
        <f t="array" ref="A198">IFERROR(INDEX('Annex 2 EHV charges'!#REF!, MATCH(0, IF(ISBLANK('Annex 2 EHV charges'!#REF!),1, COUNTIF(A$4:$A197, 'Annex 2 EHV charges'!#REF!)), 0)),"")</f>
        <v/>
      </c>
      <c r="B198" s="91" t="str">
        <f>IF($A198="","",VLOOKUP($A198,'Annex 2 EHV charges'!$D:$P,2,0))</f>
        <v/>
      </c>
      <c r="C198" s="92" t="str">
        <f>IF($A198="","",VLOOKUP($A198,'Annex 2 EHV charges'!$D:$P,3,0))</f>
        <v/>
      </c>
      <c r="D198" s="91" t="str">
        <f>IF($A198="","",VLOOKUP($A198,'Annex 2 EHV charges'!$D:$P,4,0))</f>
        <v/>
      </c>
      <c r="E198" s="93" t="str">
        <f>IFERROR(IF(VLOOKUP($A198,'Annex 2 EHV charges'!$D:$P,9,FALSE)=0,"",VLOOKUP($A198,'Annex 2 EHV charges'!$D:$P,9,FALSE)),"")</f>
        <v/>
      </c>
      <c r="F198" s="94" t="str">
        <f>IFERROR(IF(VLOOKUP($A198,'Annex 2 EHV charges'!$D:$P,10,FALSE)=0,"",VLOOKUP($A198,'Annex 2 EHV charges'!$D:$P,10,FALSE)),"")</f>
        <v/>
      </c>
      <c r="G198" s="95" t="str">
        <f>IFERROR(IF(VLOOKUP($A198,'Annex 2 EHV charges'!$D:$P,11,FALSE)=0,"",VLOOKUP($A198,'Annex 2 EHV charges'!$D:$P,11,FALSE)),"")</f>
        <v/>
      </c>
      <c r="H198" s="95" t="str">
        <f>IFERROR(IF(VLOOKUP($A198,'Annex 2 EHV charges'!$D:$P,12,FALSE)=0,"",VLOOKUP($A198,'Annex 2 EHV charges'!$D:$P,12,FALSE)),"")</f>
        <v/>
      </c>
    </row>
    <row r="199" spans="1:8">
      <c r="A199" s="92" t="str">
        <f t="array" ref="A199">IFERROR(INDEX('Annex 2 EHV charges'!#REF!, MATCH(0, IF(ISBLANK('Annex 2 EHV charges'!#REF!),1, COUNTIF(A$4:$A198, 'Annex 2 EHV charges'!#REF!)), 0)),"")</f>
        <v/>
      </c>
      <c r="B199" s="91" t="str">
        <f>IF($A199="","",VLOOKUP($A199,'Annex 2 EHV charges'!$D:$P,2,0))</f>
        <v/>
      </c>
      <c r="C199" s="92" t="str">
        <f>IF($A199="","",VLOOKUP($A199,'Annex 2 EHV charges'!$D:$P,3,0))</f>
        <v/>
      </c>
      <c r="D199" s="91" t="str">
        <f>IF($A199="","",VLOOKUP($A199,'Annex 2 EHV charges'!$D:$P,4,0))</f>
        <v/>
      </c>
      <c r="E199" s="93" t="str">
        <f>IFERROR(IF(VLOOKUP($A199,'Annex 2 EHV charges'!$D:$P,9,FALSE)=0,"",VLOOKUP($A199,'Annex 2 EHV charges'!$D:$P,9,FALSE)),"")</f>
        <v/>
      </c>
      <c r="F199" s="94" t="str">
        <f>IFERROR(IF(VLOOKUP($A199,'Annex 2 EHV charges'!$D:$P,10,FALSE)=0,"",VLOOKUP($A199,'Annex 2 EHV charges'!$D:$P,10,FALSE)),"")</f>
        <v/>
      </c>
      <c r="G199" s="95" t="str">
        <f>IFERROR(IF(VLOOKUP($A199,'Annex 2 EHV charges'!$D:$P,11,FALSE)=0,"",VLOOKUP($A199,'Annex 2 EHV charges'!$D:$P,11,FALSE)),"")</f>
        <v/>
      </c>
      <c r="H199" s="95" t="str">
        <f>IFERROR(IF(VLOOKUP($A199,'Annex 2 EHV charges'!$D:$P,12,FALSE)=0,"",VLOOKUP($A199,'Annex 2 EHV charges'!$D:$P,12,FALSE)),"")</f>
        <v/>
      </c>
    </row>
    <row r="200" spans="1:8">
      <c r="A200" s="92" t="str">
        <f t="array" ref="A200">IFERROR(INDEX('Annex 2 EHV charges'!#REF!, MATCH(0, IF(ISBLANK('Annex 2 EHV charges'!#REF!),1, COUNTIF(A$4:$A199, 'Annex 2 EHV charges'!#REF!)), 0)),"")</f>
        <v/>
      </c>
      <c r="B200" s="91" t="str">
        <f>IF($A200="","",VLOOKUP($A200,'Annex 2 EHV charges'!$D:$P,2,0))</f>
        <v/>
      </c>
      <c r="C200" s="92" t="str">
        <f>IF($A200="","",VLOOKUP($A200,'Annex 2 EHV charges'!$D:$P,3,0))</f>
        <v/>
      </c>
      <c r="D200" s="91" t="str">
        <f>IF($A200="","",VLOOKUP($A200,'Annex 2 EHV charges'!$D:$P,4,0))</f>
        <v/>
      </c>
      <c r="E200" s="93" t="str">
        <f>IFERROR(IF(VLOOKUP($A200,'Annex 2 EHV charges'!$D:$P,9,FALSE)=0,"",VLOOKUP($A200,'Annex 2 EHV charges'!$D:$P,9,FALSE)),"")</f>
        <v/>
      </c>
      <c r="F200" s="94" t="str">
        <f>IFERROR(IF(VLOOKUP($A200,'Annex 2 EHV charges'!$D:$P,10,FALSE)=0,"",VLOOKUP($A200,'Annex 2 EHV charges'!$D:$P,10,FALSE)),"")</f>
        <v/>
      </c>
      <c r="G200" s="95" t="str">
        <f>IFERROR(IF(VLOOKUP($A200,'Annex 2 EHV charges'!$D:$P,11,FALSE)=0,"",VLOOKUP($A200,'Annex 2 EHV charges'!$D:$P,11,FALSE)),"")</f>
        <v/>
      </c>
      <c r="H200" s="95" t="str">
        <f>IFERROR(IF(VLOOKUP($A200,'Annex 2 EHV charges'!$D:$P,12,FALSE)=0,"",VLOOKUP($A200,'Annex 2 EHV charges'!$D:$P,12,FALSE)),"")</f>
        <v/>
      </c>
    </row>
    <row r="201" spans="1:8">
      <c r="A201" s="92" t="str">
        <f t="array" ref="A201">IFERROR(INDEX('Annex 2 EHV charges'!#REF!, MATCH(0, IF(ISBLANK('Annex 2 EHV charges'!#REF!),1, COUNTIF(A$4:$A200, 'Annex 2 EHV charges'!#REF!)), 0)),"")</f>
        <v/>
      </c>
      <c r="B201" s="91" t="str">
        <f>IF($A201="","",VLOOKUP($A201,'Annex 2 EHV charges'!$D:$P,2,0))</f>
        <v/>
      </c>
      <c r="C201" s="92" t="str">
        <f>IF($A201="","",VLOOKUP($A201,'Annex 2 EHV charges'!$D:$P,3,0))</f>
        <v/>
      </c>
      <c r="D201" s="91" t="str">
        <f>IF($A201="","",VLOOKUP($A201,'Annex 2 EHV charges'!$D:$P,4,0))</f>
        <v/>
      </c>
      <c r="E201" s="93" t="str">
        <f>IFERROR(IF(VLOOKUP($A201,'Annex 2 EHV charges'!$D:$P,9,FALSE)=0,"",VLOOKUP($A201,'Annex 2 EHV charges'!$D:$P,9,FALSE)),"")</f>
        <v/>
      </c>
      <c r="F201" s="94" t="str">
        <f>IFERROR(IF(VLOOKUP($A201,'Annex 2 EHV charges'!$D:$P,10,FALSE)=0,"",VLOOKUP($A201,'Annex 2 EHV charges'!$D:$P,10,FALSE)),"")</f>
        <v/>
      </c>
      <c r="G201" s="95" t="str">
        <f>IFERROR(IF(VLOOKUP($A201,'Annex 2 EHV charges'!$D:$P,11,FALSE)=0,"",VLOOKUP($A201,'Annex 2 EHV charges'!$D:$P,11,FALSE)),"")</f>
        <v/>
      </c>
      <c r="H201" s="95" t="str">
        <f>IFERROR(IF(VLOOKUP($A201,'Annex 2 EHV charges'!$D:$P,12,FALSE)=0,"",VLOOKUP($A201,'Annex 2 EHV charges'!$D:$P,12,FALSE)),"")</f>
        <v/>
      </c>
    </row>
    <row r="202" spans="1:8">
      <c r="A202" s="92" t="str">
        <f t="array" ref="A202">IFERROR(INDEX('Annex 2 EHV charges'!#REF!, MATCH(0, IF(ISBLANK('Annex 2 EHV charges'!#REF!),1, COUNTIF(A$4:$A201, 'Annex 2 EHV charges'!#REF!)), 0)),"")</f>
        <v/>
      </c>
      <c r="B202" s="91" t="str">
        <f>IF($A202="","",VLOOKUP($A202,'Annex 2 EHV charges'!$D:$P,2,0))</f>
        <v/>
      </c>
      <c r="C202" s="92" t="str">
        <f>IF($A202="","",VLOOKUP($A202,'Annex 2 EHV charges'!$D:$P,3,0))</f>
        <v/>
      </c>
      <c r="D202" s="91" t="str">
        <f>IF($A202="","",VLOOKUP($A202,'Annex 2 EHV charges'!$D:$P,4,0))</f>
        <v/>
      </c>
      <c r="E202" s="93" t="str">
        <f>IFERROR(IF(VLOOKUP($A202,'Annex 2 EHV charges'!$D:$P,9,FALSE)=0,"",VLOOKUP($A202,'Annex 2 EHV charges'!$D:$P,9,FALSE)),"")</f>
        <v/>
      </c>
      <c r="F202" s="94" t="str">
        <f>IFERROR(IF(VLOOKUP($A202,'Annex 2 EHV charges'!$D:$P,10,FALSE)=0,"",VLOOKUP($A202,'Annex 2 EHV charges'!$D:$P,10,FALSE)),"")</f>
        <v/>
      </c>
      <c r="G202" s="95" t="str">
        <f>IFERROR(IF(VLOOKUP($A202,'Annex 2 EHV charges'!$D:$P,11,FALSE)=0,"",VLOOKUP($A202,'Annex 2 EHV charges'!$D:$P,11,FALSE)),"")</f>
        <v/>
      </c>
      <c r="H202" s="95" t="str">
        <f>IFERROR(IF(VLOOKUP($A202,'Annex 2 EHV charges'!$D:$P,12,FALSE)=0,"",VLOOKUP($A202,'Annex 2 EHV charges'!$D:$P,12,FALSE)),"")</f>
        <v/>
      </c>
    </row>
    <row r="203" spans="1:8">
      <c r="A203" s="92" t="str">
        <f t="array" ref="A203">IFERROR(INDEX('Annex 2 EHV charges'!#REF!, MATCH(0, IF(ISBLANK('Annex 2 EHV charges'!#REF!),1, COUNTIF(A$4:$A202, 'Annex 2 EHV charges'!#REF!)), 0)),"")</f>
        <v/>
      </c>
      <c r="B203" s="91" t="str">
        <f>IF($A203="","",VLOOKUP($A203,'Annex 2 EHV charges'!$D:$P,2,0))</f>
        <v/>
      </c>
      <c r="C203" s="92" t="str">
        <f>IF($A203="","",VLOOKUP($A203,'Annex 2 EHV charges'!$D:$P,3,0))</f>
        <v/>
      </c>
      <c r="D203" s="91" t="str">
        <f>IF($A203="","",VLOOKUP($A203,'Annex 2 EHV charges'!$D:$P,4,0))</f>
        <v/>
      </c>
      <c r="E203" s="93" t="str">
        <f>IFERROR(IF(VLOOKUP($A203,'Annex 2 EHV charges'!$D:$P,9,FALSE)=0,"",VLOOKUP($A203,'Annex 2 EHV charges'!$D:$P,9,FALSE)),"")</f>
        <v/>
      </c>
      <c r="F203" s="94" t="str">
        <f>IFERROR(IF(VLOOKUP($A203,'Annex 2 EHV charges'!$D:$P,10,FALSE)=0,"",VLOOKUP($A203,'Annex 2 EHV charges'!$D:$P,10,FALSE)),"")</f>
        <v/>
      </c>
      <c r="G203" s="95" t="str">
        <f>IFERROR(IF(VLOOKUP($A203,'Annex 2 EHV charges'!$D:$P,11,FALSE)=0,"",VLOOKUP($A203,'Annex 2 EHV charges'!$D:$P,11,FALSE)),"")</f>
        <v/>
      </c>
      <c r="H203" s="95" t="str">
        <f>IFERROR(IF(VLOOKUP($A203,'Annex 2 EHV charges'!$D:$P,12,FALSE)=0,"",VLOOKUP($A203,'Annex 2 EHV charges'!$D:$P,12,FALSE)),"")</f>
        <v/>
      </c>
    </row>
    <row r="204" spans="1:8">
      <c r="A204" s="92" t="str">
        <f t="array" ref="A204">IFERROR(INDEX('Annex 2 EHV charges'!#REF!, MATCH(0, IF(ISBLANK('Annex 2 EHV charges'!#REF!),1, COUNTIF(A$4:$A203, 'Annex 2 EHV charges'!#REF!)), 0)),"")</f>
        <v/>
      </c>
      <c r="B204" s="91" t="str">
        <f>IF($A204="","",VLOOKUP($A204,'Annex 2 EHV charges'!$D:$P,2,0))</f>
        <v/>
      </c>
      <c r="C204" s="92" t="str">
        <f>IF($A204="","",VLOOKUP($A204,'Annex 2 EHV charges'!$D:$P,3,0))</f>
        <v/>
      </c>
      <c r="D204" s="91" t="str">
        <f>IF($A204="","",VLOOKUP($A204,'Annex 2 EHV charges'!$D:$P,4,0))</f>
        <v/>
      </c>
      <c r="E204" s="93" t="str">
        <f>IFERROR(IF(VLOOKUP($A204,'Annex 2 EHV charges'!$D:$P,9,FALSE)=0,"",VLOOKUP($A204,'Annex 2 EHV charges'!$D:$P,9,FALSE)),"")</f>
        <v/>
      </c>
      <c r="F204" s="94" t="str">
        <f>IFERROR(IF(VLOOKUP($A204,'Annex 2 EHV charges'!$D:$P,10,FALSE)=0,"",VLOOKUP($A204,'Annex 2 EHV charges'!$D:$P,10,FALSE)),"")</f>
        <v/>
      </c>
      <c r="G204" s="95" t="str">
        <f>IFERROR(IF(VLOOKUP($A204,'Annex 2 EHV charges'!$D:$P,11,FALSE)=0,"",VLOOKUP($A204,'Annex 2 EHV charges'!$D:$P,11,FALSE)),"")</f>
        <v/>
      </c>
      <c r="H204" s="95" t="str">
        <f>IFERROR(IF(VLOOKUP($A204,'Annex 2 EHV charges'!$D:$P,12,FALSE)=0,"",VLOOKUP($A204,'Annex 2 EHV charges'!$D:$P,12,FALSE)),"")</f>
        <v/>
      </c>
    </row>
    <row r="205" spans="1:8">
      <c r="A205" s="92" t="str">
        <f t="array" ref="A205">IFERROR(INDEX('Annex 2 EHV charges'!#REF!, MATCH(0, IF(ISBLANK('Annex 2 EHV charges'!#REF!),1, COUNTIF(A$4:$A204, 'Annex 2 EHV charges'!#REF!)), 0)),"")</f>
        <v/>
      </c>
      <c r="B205" s="91" t="str">
        <f>IF($A205="","",VLOOKUP($A205,'Annex 2 EHV charges'!$D:$P,2,0))</f>
        <v/>
      </c>
      <c r="C205" s="92" t="str">
        <f>IF($A205="","",VLOOKUP($A205,'Annex 2 EHV charges'!$D:$P,3,0))</f>
        <v/>
      </c>
      <c r="D205" s="91" t="str">
        <f>IF($A205="","",VLOOKUP($A205,'Annex 2 EHV charges'!$D:$P,4,0))</f>
        <v/>
      </c>
      <c r="E205" s="93" t="str">
        <f>IFERROR(IF(VLOOKUP($A205,'Annex 2 EHV charges'!$D:$P,9,FALSE)=0,"",VLOOKUP($A205,'Annex 2 EHV charges'!$D:$P,9,FALSE)),"")</f>
        <v/>
      </c>
      <c r="F205" s="94" t="str">
        <f>IFERROR(IF(VLOOKUP($A205,'Annex 2 EHV charges'!$D:$P,10,FALSE)=0,"",VLOOKUP($A205,'Annex 2 EHV charges'!$D:$P,10,FALSE)),"")</f>
        <v/>
      </c>
      <c r="G205" s="95" t="str">
        <f>IFERROR(IF(VLOOKUP($A205,'Annex 2 EHV charges'!$D:$P,11,FALSE)=0,"",VLOOKUP($A205,'Annex 2 EHV charges'!$D:$P,11,FALSE)),"")</f>
        <v/>
      </c>
      <c r="H205" s="95" t="str">
        <f>IFERROR(IF(VLOOKUP($A205,'Annex 2 EHV charges'!$D:$P,12,FALSE)=0,"",VLOOKUP($A205,'Annex 2 EHV charges'!$D:$P,12,FALSE)),"")</f>
        <v/>
      </c>
    </row>
    <row r="206" spans="1:8">
      <c r="A206" s="92" t="str">
        <f t="array" ref="A206">IFERROR(INDEX('Annex 2 EHV charges'!#REF!, MATCH(0, IF(ISBLANK('Annex 2 EHV charges'!#REF!),1, COUNTIF(A$4:$A205, 'Annex 2 EHV charges'!#REF!)), 0)),"")</f>
        <v/>
      </c>
      <c r="B206" s="91" t="str">
        <f>IF($A206="","",VLOOKUP($A206,'Annex 2 EHV charges'!$D:$P,2,0))</f>
        <v/>
      </c>
      <c r="C206" s="92" t="str">
        <f>IF($A206="","",VLOOKUP($A206,'Annex 2 EHV charges'!$D:$P,3,0))</f>
        <v/>
      </c>
      <c r="D206" s="91" t="str">
        <f>IF($A206="","",VLOOKUP($A206,'Annex 2 EHV charges'!$D:$P,4,0))</f>
        <v/>
      </c>
      <c r="E206" s="93" t="str">
        <f>IFERROR(IF(VLOOKUP($A206,'Annex 2 EHV charges'!$D:$P,9,FALSE)=0,"",VLOOKUP($A206,'Annex 2 EHV charges'!$D:$P,9,FALSE)),"")</f>
        <v/>
      </c>
      <c r="F206" s="94" t="str">
        <f>IFERROR(IF(VLOOKUP($A206,'Annex 2 EHV charges'!$D:$P,10,FALSE)=0,"",VLOOKUP($A206,'Annex 2 EHV charges'!$D:$P,10,FALSE)),"")</f>
        <v/>
      </c>
      <c r="G206" s="95" t="str">
        <f>IFERROR(IF(VLOOKUP($A206,'Annex 2 EHV charges'!$D:$P,11,FALSE)=0,"",VLOOKUP($A206,'Annex 2 EHV charges'!$D:$P,11,FALSE)),"")</f>
        <v/>
      </c>
      <c r="H206" s="95" t="str">
        <f>IFERROR(IF(VLOOKUP($A206,'Annex 2 EHV charges'!$D:$P,12,FALSE)=0,"",VLOOKUP($A206,'Annex 2 EHV charges'!$D:$P,12,FALSE)),"")</f>
        <v/>
      </c>
    </row>
    <row r="207" spans="1:8">
      <c r="A207" s="92" t="str">
        <f t="array" ref="A207">IFERROR(INDEX('Annex 2 EHV charges'!#REF!, MATCH(0, IF(ISBLANK('Annex 2 EHV charges'!#REF!),1, COUNTIF(A$4:$A206, 'Annex 2 EHV charges'!#REF!)), 0)),"")</f>
        <v/>
      </c>
      <c r="B207" s="91" t="str">
        <f>IF($A207="","",VLOOKUP($A207,'Annex 2 EHV charges'!$D:$P,2,0))</f>
        <v/>
      </c>
      <c r="C207" s="92" t="str">
        <f>IF($A207="","",VLOOKUP($A207,'Annex 2 EHV charges'!$D:$P,3,0))</f>
        <v/>
      </c>
      <c r="D207" s="91" t="str">
        <f>IF($A207="","",VLOOKUP($A207,'Annex 2 EHV charges'!$D:$P,4,0))</f>
        <v/>
      </c>
      <c r="E207" s="93" t="str">
        <f>IFERROR(IF(VLOOKUP($A207,'Annex 2 EHV charges'!$D:$P,9,FALSE)=0,"",VLOOKUP($A207,'Annex 2 EHV charges'!$D:$P,9,FALSE)),"")</f>
        <v/>
      </c>
      <c r="F207" s="94" t="str">
        <f>IFERROR(IF(VLOOKUP($A207,'Annex 2 EHV charges'!$D:$P,10,FALSE)=0,"",VLOOKUP($A207,'Annex 2 EHV charges'!$D:$P,10,FALSE)),"")</f>
        <v/>
      </c>
      <c r="G207" s="95" t="str">
        <f>IFERROR(IF(VLOOKUP($A207,'Annex 2 EHV charges'!$D:$P,11,FALSE)=0,"",VLOOKUP($A207,'Annex 2 EHV charges'!$D:$P,11,FALSE)),"")</f>
        <v/>
      </c>
      <c r="H207" s="95" t="str">
        <f>IFERROR(IF(VLOOKUP($A207,'Annex 2 EHV charges'!$D:$P,12,FALSE)=0,"",VLOOKUP($A207,'Annex 2 EHV charges'!$D:$P,12,FALSE)),"")</f>
        <v/>
      </c>
    </row>
    <row r="208" spans="1:8">
      <c r="A208" s="92" t="str">
        <f t="array" ref="A208">IFERROR(INDEX('Annex 2 EHV charges'!#REF!, MATCH(0, IF(ISBLANK('Annex 2 EHV charges'!#REF!),1, COUNTIF(A$4:$A207, 'Annex 2 EHV charges'!#REF!)), 0)),"")</f>
        <v/>
      </c>
      <c r="B208" s="91" t="str">
        <f>IF($A208="","",VLOOKUP($A208,'Annex 2 EHV charges'!$D:$P,2,0))</f>
        <v/>
      </c>
      <c r="C208" s="92" t="str">
        <f>IF($A208="","",VLOOKUP($A208,'Annex 2 EHV charges'!$D:$P,3,0))</f>
        <v/>
      </c>
      <c r="D208" s="91" t="str">
        <f>IF($A208="","",VLOOKUP($A208,'Annex 2 EHV charges'!$D:$P,4,0))</f>
        <v/>
      </c>
      <c r="E208" s="93" t="str">
        <f>IFERROR(IF(VLOOKUP($A208,'Annex 2 EHV charges'!$D:$P,9,FALSE)=0,"",VLOOKUP($A208,'Annex 2 EHV charges'!$D:$P,9,FALSE)),"")</f>
        <v/>
      </c>
      <c r="F208" s="94" t="str">
        <f>IFERROR(IF(VLOOKUP($A208,'Annex 2 EHV charges'!$D:$P,10,FALSE)=0,"",VLOOKUP($A208,'Annex 2 EHV charges'!$D:$P,10,FALSE)),"")</f>
        <v/>
      </c>
      <c r="G208" s="95" t="str">
        <f>IFERROR(IF(VLOOKUP($A208,'Annex 2 EHV charges'!$D:$P,11,FALSE)=0,"",VLOOKUP($A208,'Annex 2 EHV charges'!$D:$P,11,FALSE)),"")</f>
        <v/>
      </c>
      <c r="H208" s="95" t="str">
        <f>IFERROR(IF(VLOOKUP($A208,'Annex 2 EHV charges'!$D:$P,12,FALSE)=0,"",VLOOKUP($A208,'Annex 2 EHV charges'!$D:$P,12,FALSE)),"")</f>
        <v/>
      </c>
    </row>
    <row r="209" spans="1:8">
      <c r="A209" s="92" t="str">
        <f t="array" ref="A209">IFERROR(INDEX('Annex 2 EHV charges'!#REF!, MATCH(0, IF(ISBLANK('Annex 2 EHV charges'!#REF!),1, COUNTIF(A$4:$A208, 'Annex 2 EHV charges'!#REF!)), 0)),"")</f>
        <v/>
      </c>
      <c r="B209" s="91" t="str">
        <f>IF($A209="","",VLOOKUP($A209,'Annex 2 EHV charges'!$D:$P,2,0))</f>
        <v/>
      </c>
      <c r="C209" s="92" t="str">
        <f>IF($A209="","",VLOOKUP($A209,'Annex 2 EHV charges'!$D:$P,3,0))</f>
        <v/>
      </c>
      <c r="D209" s="91" t="str">
        <f>IF($A209="","",VLOOKUP($A209,'Annex 2 EHV charges'!$D:$P,4,0))</f>
        <v/>
      </c>
      <c r="E209" s="93" t="str">
        <f>IFERROR(IF(VLOOKUP($A209,'Annex 2 EHV charges'!$D:$P,9,FALSE)=0,"",VLOOKUP($A209,'Annex 2 EHV charges'!$D:$P,9,FALSE)),"")</f>
        <v/>
      </c>
      <c r="F209" s="94" t="str">
        <f>IFERROR(IF(VLOOKUP($A209,'Annex 2 EHV charges'!$D:$P,10,FALSE)=0,"",VLOOKUP($A209,'Annex 2 EHV charges'!$D:$P,10,FALSE)),"")</f>
        <v/>
      </c>
      <c r="G209" s="95" t="str">
        <f>IFERROR(IF(VLOOKUP($A209,'Annex 2 EHV charges'!$D:$P,11,FALSE)=0,"",VLOOKUP($A209,'Annex 2 EHV charges'!$D:$P,11,FALSE)),"")</f>
        <v/>
      </c>
      <c r="H209" s="95" t="str">
        <f>IFERROR(IF(VLOOKUP($A209,'Annex 2 EHV charges'!$D:$P,12,FALSE)=0,"",VLOOKUP($A209,'Annex 2 EHV charges'!$D:$P,12,FALSE)),"")</f>
        <v/>
      </c>
    </row>
    <row r="210" spans="1:8">
      <c r="A210" s="92" t="str">
        <f t="array" ref="A210">IFERROR(INDEX('Annex 2 EHV charges'!#REF!, MATCH(0, IF(ISBLANK('Annex 2 EHV charges'!#REF!),1, COUNTIF(A$4:$A209, 'Annex 2 EHV charges'!#REF!)), 0)),"")</f>
        <v/>
      </c>
      <c r="B210" s="91" t="str">
        <f>IF($A210="","",VLOOKUP($A210,'Annex 2 EHV charges'!$D:$P,2,0))</f>
        <v/>
      </c>
      <c r="C210" s="92" t="str">
        <f>IF($A210="","",VLOOKUP($A210,'Annex 2 EHV charges'!$D:$P,3,0))</f>
        <v/>
      </c>
      <c r="D210" s="91" t="str">
        <f>IF($A210="","",VLOOKUP($A210,'Annex 2 EHV charges'!$D:$P,4,0))</f>
        <v/>
      </c>
      <c r="E210" s="93" t="str">
        <f>IFERROR(IF(VLOOKUP($A210,'Annex 2 EHV charges'!$D:$P,9,FALSE)=0,"",VLOOKUP($A210,'Annex 2 EHV charges'!$D:$P,9,FALSE)),"")</f>
        <v/>
      </c>
      <c r="F210" s="94" t="str">
        <f>IFERROR(IF(VLOOKUP($A210,'Annex 2 EHV charges'!$D:$P,10,FALSE)=0,"",VLOOKUP($A210,'Annex 2 EHV charges'!$D:$P,10,FALSE)),"")</f>
        <v/>
      </c>
      <c r="G210" s="95" t="str">
        <f>IFERROR(IF(VLOOKUP($A210,'Annex 2 EHV charges'!$D:$P,11,FALSE)=0,"",VLOOKUP($A210,'Annex 2 EHV charges'!$D:$P,11,FALSE)),"")</f>
        <v/>
      </c>
      <c r="H210" s="95" t="str">
        <f>IFERROR(IF(VLOOKUP($A210,'Annex 2 EHV charges'!$D:$P,12,FALSE)=0,"",VLOOKUP($A210,'Annex 2 EHV charges'!$D:$P,12,FALSE)),"")</f>
        <v/>
      </c>
    </row>
    <row r="211" spans="1:8">
      <c r="A211" s="92" t="str">
        <f t="array" ref="A211">IFERROR(INDEX('Annex 2 EHV charges'!#REF!, MATCH(0, IF(ISBLANK('Annex 2 EHV charges'!#REF!),1, COUNTIF(A$4:$A210, 'Annex 2 EHV charges'!#REF!)), 0)),"")</f>
        <v/>
      </c>
      <c r="B211" s="91" t="str">
        <f>IF($A211="","",VLOOKUP($A211,'Annex 2 EHV charges'!$D:$P,2,0))</f>
        <v/>
      </c>
      <c r="C211" s="92" t="str">
        <f>IF($A211="","",VLOOKUP($A211,'Annex 2 EHV charges'!$D:$P,3,0))</f>
        <v/>
      </c>
      <c r="D211" s="91" t="str">
        <f>IF($A211="","",VLOOKUP($A211,'Annex 2 EHV charges'!$D:$P,4,0))</f>
        <v/>
      </c>
      <c r="E211" s="93" t="str">
        <f>IFERROR(IF(VLOOKUP($A211,'Annex 2 EHV charges'!$D:$P,9,FALSE)=0,"",VLOOKUP($A211,'Annex 2 EHV charges'!$D:$P,9,FALSE)),"")</f>
        <v/>
      </c>
      <c r="F211" s="94" t="str">
        <f>IFERROR(IF(VLOOKUP($A211,'Annex 2 EHV charges'!$D:$P,10,FALSE)=0,"",VLOOKUP($A211,'Annex 2 EHV charges'!$D:$P,10,FALSE)),"")</f>
        <v/>
      </c>
      <c r="G211" s="95" t="str">
        <f>IFERROR(IF(VLOOKUP($A211,'Annex 2 EHV charges'!$D:$P,11,FALSE)=0,"",VLOOKUP($A211,'Annex 2 EHV charges'!$D:$P,11,FALSE)),"")</f>
        <v/>
      </c>
      <c r="H211" s="95" t="str">
        <f>IFERROR(IF(VLOOKUP($A211,'Annex 2 EHV charges'!$D:$P,12,FALSE)=0,"",VLOOKUP($A211,'Annex 2 EHV charges'!$D:$P,12,FALSE)),"")</f>
        <v/>
      </c>
    </row>
    <row r="212" spans="1:8">
      <c r="A212" s="92" t="str">
        <f t="array" ref="A212">IFERROR(INDEX('Annex 2 EHV charges'!#REF!, MATCH(0, IF(ISBLANK('Annex 2 EHV charges'!#REF!),1, COUNTIF(A$4:$A211, 'Annex 2 EHV charges'!#REF!)), 0)),"")</f>
        <v/>
      </c>
      <c r="B212" s="91" t="str">
        <f>IF($A212="","",VLOOKUP($A212,'Annex 2 EHV charges'!$D:$P,2,0))</f>
        <v/>
      </c>
      <c r="C212" s="92" t="str">
        <f>IF($A212="","",VLOOKUP($A212,'Annex 2 EHV charges'!$D:$P,3,0))</f>
        <v/>
      </c>
      <c r="D212" s="91" t="str">
        <f>IF($A212="","",VLOOKUP($A212,'Annex 2 EHV charges'!$D:$P,4,0))</f>
        <v/>
      </c>
      <c r="E212" s="93" t="str">
        <f>IFERROR(IF(VLOOKUP($A212,'Annex 2 EHV charges'!$D:$P,9,FALSE)=0,"",VLOOKUP($A212,'Annex 2 EHV charges'!$D:$P,9,FALSE)),"")</f>
        <v/>
      </c>
      <c r="F212" s="94" t="str">
        <f>IFERROR(IF(VLOOKUP($A212,'Annex 2 EHV charges'!$D:$P,10,FALSE)=0,"",VLOOKUP($A212,'Annex 2 EHV charges'!$D:$P,10,FALSE)),"")</f>
        <v/>
      </c>
      <c r="G212" s="95" t="str">
        <f>IFERROR(IF(VLOOKUP($A212,'Annex 2 EHV charges'!$D:$P,11,FALSE)=0,"",VLOOKUP($A212,'Annex 2 EHV charges'!$D:$P,11,FALSE)),"")</f>
        <v/>
      </c>
      <c r="H212" s="95" t="str">
        <f>IFERROR(IF(VLOOKUP($A212,'Annex 2 EHV charges'!$D:$P,12,FALSE)=0,"",VLOOKUP($A212,'Annex 2 EHV charges'!$D:$P,12,FALSE)),"")</f>
        <v/>
      </c>
    </row>
    <row r="213" spans="1:8">
      <c r="A213" s="92" t="str">
        <f t="array" ref="A213">IFERROR(INDEX('Annex 2 EHV charges'!#REF!, MATCH(0, IF(ISBLANK('Annex 2 EHV charges'!#REF!),1, COUNTIF(A$4:$A212, 'Annex 2 EHV charges'!#REF!)), 0)),"")</f>
        <v/>
      </c>
      <c r="B213" s="91" t="str">
        <f>IF($A213="","",VLOOKUP($A213,'Annex 2 EHV charges'!$D:$P,2,0))</f>
        <v/>
      </c>
      <c r="C213" s="92" t="str">
        <f>IF($A213="","",VLOOKUP($A213,'Annex 2 EHV charges'!$D:$P,3,0))</f>
        <v/>
      </c>
      <c r="D213" s="91" t="str">
        <f>IF($A213="","",VLOOKUP($A213,'Annex 2 EHV charges'!$D:$P,4,0))</f>
        <v/>
      </c>
      <c r="E213" s="93" t="str">
        <f>IFERROR(IF(VLOOKUP($A213,'Annex 2 EHV charges'!$D:$P,9,FALSE)=0,"",VLOOKUP($A213,'Annex 2 EHV charges'!$D:$P,9,FALSE)),"")</f>
        <v/>
      </c>
      <c r="F213" s="94" t="str">
        <f>IFERROR(IF(VLOOKUP($A213,'Annex 2 EHV charges'!$D:$P,10,FALSE)=0,"",VLOOKUP($A213,'Annex 2 EHV charges'!$D:$P,10,FALSE)),"")</f>
        <v/>
      </c>
      <c r="G213" s="95" t="str">
        <f>IFERROR(IF(VLOOKUP($A213,'Annex 2 EHV charges'!$D:$P,11,FALSE)=0,"",VLOOKUP($A213,'Annex 2 EHV charges'!$D:$P,11,FALSE)),"")</f>
        <v/>
      </c>
      <c r="H213" s="95" t="str">
        <f>IFERROR(IF(VLOOKUP($A213,'Annex 2 EHV charges'!$D:$P,12,FALSE)=0,"",VLOOKUP($A213,'Annex 2 EHV charges'!$D:$P,12,FALSE)),"")</f>
        <v/>
      </c>
    </row>
    <row r="214" spans="1:8">
      <c r="A214" s="92" t="str">
        <f t="array" ref="A214">IFERROR(INDEX('Annex 2 EHV charges'!#REF!, MATCH(0, IF(ISBLANK('Annex 2 EHV charges'!#REF!),1, COUNTIF(A$4:$A213, 'Annex 2 EHV charges'!#REF!)), 0)),"")</f>
        <v/>
      </c>
      <c r="B214" s="91" t="str">
        <f>IF($A214="","",VLOOKUP($A214,'Annex 2 EHV charges'!$D:$P,2,0))</f>
        <v/>
      </c>
      <c r="C214" s="92" t="str">
        <f>IF($A214="","",VLOOKUP($A214,'Annex 2 EHV charges'!$D:$P,3,0))</f>
        <v/>
      </c>
      <c r="D214" s="91" t="str">
        <f>IF($A214="","",VLOOKUP($A214,'Annex 2 EHV charges'!$D:$P,4,0))</f>
        <v/>
      </c>
      <c r="E214" s="93" t="str">
        <f>IFERROR(IF(VLOOKUP($A214,'Annex 2 EHV charges'!$D:$P,9,FALSE)=0,"",VLOOKUP($A214,'Annex 2 EHV charges'!$D:$P,9,FALSE)),"")</f>
        <v/>
      </c>
      <c r="F214" s="94" t="str">
        <f>IFERROR(IF(VLOOKUP($A214,'Annex 2 EHV charges'!$D:$P,10,FALSE)=0,"",VLOOKUP($A214,'Annex 2 EHV charges'!$D:$P,10,FALSE)),"")</f>
        <v/>
      </c>
      <c r="G214" s="95" t="str">
        <f>IFERROR(IF(VLOOKUP($A214,'Annex 2 EHV charges'!$D:$P,11,FALSE)=0,"",VLOOKUP($A214,'Annex 2 EHV charges'!$D:$P,11,FALSE)),"")</f>
        <v/>
      </c>
      <c r="H214" s="95" t="str">
        <f>IFERROR(IF(VLOOKUP($A214,'Annex 2 EHV charges'!$D:$P,12,FALSE)=0,"",VLOOKUP($A214,'Annex 2 EHV charges'!$D:$P,12,FALSE)),"")</f>
        <v/>
      </c>
    </row>
    <row r="215" spans="1:8">
      <c r="A215" s="92" t="str">
        <f t="array" ref="A215">IFERROR(INDEX('Annex 2 EHV charges'!#REF!, MATCH(0, IF(ISBLANK('Annex 2 EHV charges'!#REF!),1, COUNTIF(A$4:$A214, 'Annex 2 EHV charges'!#REF!)), 0)),"")</f>
        <v/>
      </c>
      <c r="B215" s="91" t="str">
        <f>IF($A215="","",VLOOKUP($A215,'Annex 2 EHV charges'!$D:$P,2,0))</f>
        <v/>
      </c>
      <c r="C215" s="92" t="str">
        <f>IF($A215="","",VLOOKUP($A215,'Annex 2 EHV charges'!$D:$P,3,0))</f>
        <v/>
      </c>
      <c r="D215" s="91" t="str">
        <f>IF($A215="","",VLOOKUP($A215,'Annex 2 EHV charges'!$D:$P,4,0))</f>
        <v/>
      </c>
      <c r="E215" s="93" t="str">
        <f>IFERROR(IF(VLOOKUP($A215,'Annex 2 EHV charges'!$D:$P,9,FALSE)=0,"",VLOOKUP($A215,'Annex 2 EHV charges'!$D:$P,9,FALSE)),"")</f>
        <v/>
      </c>
      <c r="F215" s="94" t="str">
        <f>IFERROR(IF(VLOOKUP($A215,'Annex 2 EHV charges'!$D:$P,10,FALSE)=0,"",VLOOKUP($A215,'Annex 2 EHV charges'!$D:$P,10,FALSE)),"")</f>
        <v/>
      </c>
      <c r="G215" s="95" t="str">
        <f>IFERROR(IF(VLOOKUP($A215,'Annex 2 EHV charges'!$D:$P,11,FALSE)=0,"",VLOOKUP($A215,'Annex 2 EHV charges'!$D:$P,11,FALSE)),"")</f>
        <v/>
      </c>
      <c r="H215" s="95" t="str">
        <f>IFERROR(IF(VLOOKUP($A215,'Annex 2 EHV charges'!$D:$P,12,FALSE)=0,"",VLOOKUP($A215,'Annex 2 EHV charges'!$D:$P,12,FALSE)),"")</f>
        <v/>
      </c>
    </row>
    <row r="216" spans="1:8">
      <c r="A216" s="92" t="str">
        <f t="array" ref="A216">IFERROR(INDEX('Annex 2 EHV charges'!#REF!, MATCH(0, IF(ISBLANK('Annex 2 EHV charges'!#REF!),1, COUNTIF(A$4:$A215, 'Annex 2 EHV charges'!#REF!)), 0)),"")</f>
        <v/>
      </c>
      <c r="B216" s="91" t="str">
        <f>IF($A216="","",VLOOKUP($A216,'Annex 2 EHV charges'!$D:$P,2,0))</f>
        <v/>
      </c>
      <c r="C216" s="92" t="str">
        <f>IF($A216="","",VLOOKUP($A216,'Annex 2 EHV charges'!$D:$P,3,0))</f>
        <v/>
      </c>
      <c r="D216" s="91" t="str">
        <f>IF($A216="","",VLOOKUP($A216,'Annex 2 EHV charges'!$D:$P,4,0))</f>
        <v/>
      </c>
      <c r="E216" s="93" t="str">
        <f>IFERROR(IF(VLOOKUP($A216,'Annex 2 EHV charges'!$D:$P,9,FALSE)=0,"",VLOOKUP($A216,'Annex 2 EHV charges'!$D:$P,9,FALSE)),"")</f>
        <v/>
      </c>
      <c r="F216" s="94" t="str">
        <f>IFERROR(IF(VLOOKUP($A216,'Annex 2 EHV charges'!$D:$P,10,FALSE)=0,"",VLOOKUP($A216,'Annex 2 EHV charges'!$D:$P,10,FALSE)),"")</f>
        <v/>
      </c>
      <c r="G216" s="95" t="str">
        <f>IFERROR(IF(VLOOKUP($A216,'Annex 2 EHV charges'!$D:$P,11,FALSE)=0,"",VLOOKUP($A216,'Annex 2 EHV charges'!$D:$P,11,FALSE)),"")</f>
        <v/>
      </c>
      <c r="H216" s="95" t="str">
        <f>IFERROR(IF(VLOOKUP($A216,'Annex 2 EHV charges'!$D:$P,12,FALSE)=0,"",VLOOKUP($A216,'Annex 2 EHV charges'!$D:$P,12,FALSE)),"")</f>
        <v/>
      </c>
    </row>
    <row r="217" spans="1:8">
      <c r="A217" s="92" t="str">
        <f t="array" ref="A217">IFERROR(INDEX('Annex 2 EHV charges'!#REF!, MATCH(0, IF(ISBLANK('Annex 2 EHV charges'!#REF!),1, COUNTIF(A$4:$A216, 'Annex 2 EHV charges'!#REF!)), 0)),"")</f>
        <v/>
      </c>
      <c r="B217" s="91" t="str">
        <f>IF($A217="","",VLOOKUP($A217,'Annex 2 EHV charges'!$D:$P,2,0))</f>
        <v/>
      </c>
      <c r="C217" s="92" t="str">
        <f>IF($A217="","",VLOOKUP($A217,'Annex 2 EHV charges'!$D:$P,3,0))</f>
        <v/>
      </c>
      <c r="D217" s="91" t="str">
        <f>IF($A217="","",VLOOKUP($A217,'Annex 2 EHV charges'!$D:$P,4,0))</f>
        <v/>
      </c>
      <c r="E217" s="93" t="str">
        <f>IFERROR(IF(VLOOKUP($A217,'Annex 2 EHV charges'!$D:$P,9,FALSE)=0,"",VLOOKUP($A217,'Annex 2 EHV charges'!$D:$P,9,FALSE)),"")</f>
        <v/>
      </c>
      <c r="F217" s="94" t="str">
        <f>IFERROR(IF(VLOOKUP($A217,'Annex 2 EHV charges'!$D:$P,10,FALSE)=0,"",VLOOKUP($A217,'Annex 2 EHV charges'!$D:$P,10,FALSE)),"")</f>
        <v/>
      </c>
      <c r="G217" s="95" t="str">
        <f>IFERROR(IF(VLOOKUP($A217,'Annex 2 EHV charges'!$D:$P,11,FALSE)=0,"",VLOOKUP($A217,'Annex 2 EHV charges'!$D:$P,11,FALSE)),"")</f>
        <v/>
      </c>
      <c r="H217" s="95" t="str">
        <f>IFERROR(IF(VLOOKUP($A217,'Annex 2 EHV charges'!$D:$P,12,FALSE)=0,"",VLOOKUP($A217,'Annex 2 EHV charges'!$D:$P,12,FALSE)),"")</f>
        <v/>
      </c>
    </row>
    <row r="218" spans="1:8">
      <c r="A218" s="92" t="str">
        <f t="array" ref="A218">IFERROR(INDEX('Annex 2 EHV charges'!#REF!, MATCH(0, IF(ISBLANK('Annex 2 EHV charges'!#REF!),1, COUNTIF(A$4:$A217, 'Annex 2 EHV charges'!#REF!)), 0)),"")</f>
        <v/>
      </c>
      <c r="B218" s="91" t="str">
        <f>IF($A218="","",VLOOKUP($A218,'Annex 2 EHV charges'!$D:$P,2,0))</f>
        <v/>
      </c>
      <c r="C218" s="92" t="str">
        <f>IF($A218="","",VLOOKUP($A218,'Annex 2 EHV charges'!$D:$P,3,0))</f>
        <v/>
      </c>
      <c r="D218" s="91" t="str">
        <f>IF($A218="","",VLOOKUP($A218,'Annex 2 EHV charges'!$D:$P,4,0))</f>
        <v/>
      </c>
      <c r="E218" s="93" t="str">
        <f>IFERROR(IF(VLOOKUP($A218,'Annex 2 EHV charges'!$D:$P,9,FALSE)=0,"",VLOOKUP($A218,'Annex 2 EHV charges'!$D:$P,9,FALSE)),"")</f>
        <v/>
      </c>
      <c r="F218" s="94" t="str">
        <f>IFERROR(IF(VLOOKUP($A218,'Annex 2 EHV charges'!$D:$P,10,FALSE)=0,"",VLOOKUP($A218,'Annex 2 EHV charges'!$D:$P,10,FALSE)),"")</f>
        <v/>
      </c>
      <c r="G218" s="95" t="str">
        <f>IFERROR(IF(VLOOKUP($A218,'Annex 2 EHV charges'!$D:$P,11,FALSE)=0,"",VLOOKUP($A218,'Annex 2 EHV charges'!$D:$P,11,FALSE)),"")</f>
        <v/>
      </c>
      <c r="H218" s="95" t="str">
        <f>IFERROR(IF(VLOOKUP($A218,'Annex 2 EHV charges'!$D:$P,12,FALSE)=0,"",VLOOKUP($A218,'Annex 2 EHV charges'!$D:$P,12,FALSE)),"")</f>
        <v/>
      </c>
    </row>
    <row r="219" spans="1:8">
      <c r="A219" s="92" t="str">
        <f t="array" ref="A219">IFERROR(INDEX('Annex 2 EHV charges'!#REF!, MATCH(0, IF(ISBLANK('Annex 2 EHV charges'!#REF!),1, COUNTIF(A$4:$A218, 'Annex 2 EHV charges'!#REF!)), 0)),"")</f>
        <v/>
      </c>
      <c r="B219" s="91" t="str">
        <f>IF($A219="","",VLOOKUP($A219,'Annex 2 EHV charges'!$D:$P,2,0))</f>
        <v/>
      </c>
      <c r="C219" s="92" t="str">
        <f>IF($A219="","",VLOOKUP($A219,'Annex 2 EHV charges'!$D:$P,3,0))</f>
        <v/>
      </c>
      <c r="D219" s="91" t="str">
        <f>IF($A219="","",VLOOKUP($A219,'Annex 2 EHV charges'!$D:$P,4,0))</f>
        <v/>
      </c>
      <c r="E219" s="93" t="str">
        <f>IFERROR(IF(VLOOKUP($A219,'Annex 2 EHV charges'!$D:$P,9,FALSE)=0,"",VLOOKUP($A219,'Annex 2 EHV charges'!$D:$P,9,FALSE)),"")</f>
        <v/>
      </c>
      <c r="F219" s="94" t="str">
        <f>IFERROR(IF(VLOOKUP($A219,'Annex 2 EHV charges'!$D:$P,10,FALSE)=0,"",VLOOKUP($A219,'Annex 2 EHV charges'!$D:$P,10,FALSE)),"")</f>
        <v/>
      </c>
      <c r="G219" s="95" t="str">
        <f>IFERROR(IF(VLOOKUP($A219,'Annex 2 EHV charges'!$D:$P,11,FALSE)=0,"",VLOOKUP($A219,'Annex 2 EHV charges'!$D:$P,11,FALSE)),"")</f>
        <v/>
      </c>
      <c r="H219" s="95" t="str">
        <f>IFERROR(IF(VLOOKUP($A219,'Annex 2 EHV charges'!$D:$P,12,FALSE)=0,"",VLOOKUP($A219,'Annex 2 EHV charges'!$D:$P,12,FALSE)),"")</f>
        <v/>
      </c>
    </row>
    <row r="220" spans="1:8">
      <c r="A220" s="92" t="str">
        <f t="array" ref="A220">IFERROR(INDEX('Annex 2 EHV charges'!#REF!, MATCH(0, IF(ISBLANK('Annex 2 EHV charges'!#REF!),1, COUNTIF(A$4:$A219, 'Annex 2 EHV charges'!#REF!)), 0)),"")</f>
        <v/>
      </c>
      <c r="B220" s="91" t="str">
        <f>IF($A220="","",VLOOKUP($A220,'Annex 2 EHV charges'!$D:$P,2,0))</f>
        <v/>
      </c>
      <c r="C220" s="92" t="str">
        <f>IF($A220="","",VLOOKUP($A220,'Annex 2 EHV charges'!$D:$P,3,0))</f>
        <v/>
      </c>
      <c r="D220" s="91" t="str">
        <f>IF($A220="","",VLOOKUP($A220,'Annex 2 EHV charges'!$D:$P,4,0))</f>
        <v/>
      </c>
      <c r="E220" s="93" t="str">
        <f>IFERROR(IF(VLOOKUP($A220,'Annex 2 EHV charges'!$D:$P,9,FALSE)=0,"",VLOOKUP($A220,'Annex 2 EHV charges'!$D:$P,9,FALSE)),"")</f>
        <v/>
      </c>
      <c r="F220" s="94" t="str">
        <f>IFERROR(IF(VLOOKUP($A220,'Annex 2 EHV charges'!$D:$P,10,FALSE)=0,"",VLOOKUP($A220,'Annex 2 EHV charges'!$D:$P,10,FALSE)),"")</f>
        <v/>
      </c>
      <c r="G220" s="95" t="str">
        <f>IFERROR(IF(VLOOKUP($A220,'Annex 2 EHV charges'!$D:$P,11,FALSE)=0,"",VLOOKUP($A220,'Annex 2 EHV charges'!$D:$P,11,FALSE)),"")</f>
        <v/>
      </c>
      <c r="H220" s="95" t="str">
        <f>IFERROR(IF(VLOOKUP($A220,'Annex 2 EHV charges'!$D:$P,12,FALSE)=0,"",VLOOKUP($A220,'Annex 2 EHV charges'!$D:$P,12,FALSE)),"")</f>
        <v/>
      </c>
    </row>
    <row r="221" spans="1:8">
      <c r="A221" s="92" t="str">
        <f t="array" ref="A221">IFERROR(INDEX('Annex 2 EHV charges'!#REF!, MATCH(0, IF(ISBLANK('Annex 2 EHV charges'!#REF!),1, COUNTIF(A$4:$A220, 'Annex 2 EHV charges'!#REF!)), 0)),"")</f>
        <v/>
      </c>
      <c r="B221" s="91" t="str">
        <f>IF($A221="","",VLOOKUP($A221,'Annex 2 EHV charges'!$D:$P,2,0))</f>
        <v/>
      </c>
      <c r="C221" s="92" t="str">
        <f>IF($A221="","",VLOOKUP($A221,'Annex 2 EHV charges'!$D:$P,3,0))</f>
        <v/>
      </c>
      <c r="D221" s="91" t="str">
        <f>IF($A221="","",VLOOKUP($A221,'Annex 2 EHV charges'!$D:$P,4,0))</f>
        <v/>
      </c>
      <c r="E221" s="93" t="str">
        <f>IFERROR(IF(VLOOKUP($A221,'Annex 2 EHV charges'!$D:$P,9,FALSE)=0,"",VLOOKUP($A221,'Annex 2 EHV charges'!$D:$P,9,FALSE)),"")</f>
        <v/>
      </c>
      <c r="F221" s="94" t="str">
        <f>IFERROR(IF(VLOOKUP($A221,'Annex 2 EHV charges'!$D:$P,10,FALSE)=0,"",VLOOKUP($A221,'Annex 2 EHV charges'!$D:$P,10,FALSE)),"")</f>
        <v/>
      </c>
      <c r="G221" s="95" t="str">
        <f>IFERROR(IF(VLOOKUP($A221,'Annex 2 EHV charges'!$D:$P,11,FALSE)=0,"",VLOOKUP($A221,'Annex 2 EHV charges'!$D:$P,11,FALSE)),"")</f>
        <v/>
      </c>
      <c r="H221" s="95" t="str">
        <f>IFERROR(IF(VLOOKUP($A221,'Annex 2 EHV charges'!$D:$P,12,FALSE)=0,"",VLOOKUP($A221,'Annex 2 EHV charges'!$D:$P,12,FALSE)),"")</f>
        <v/>
      </c>
    </row>
    <row r="222" spans="1:8">
      <c r="A222" s="92" t="str">
        <f t="array" ref="A222">IFERROR(INDEX('Annex 2 EHV charges'!#REF!, MATCH(0, IF(ISBLANK('Annex 2 EHV charges'!#REF!),1, COUNTIF(A$4:$A221, 'Annex 2 EHV charges'!#REF!)), 0)),"")</f>
        <v/>
      </c>
      <c r="B222" s="91" t="str">
        <f>IF($A222="","",VLOOKUP($A222,'Annex 2 EHV charges'!$D:$P,2,0))</f>
        <v/>
      </c>
      <c r="C222" s="92" t="str">
        <f>IF($A222="","",VLOOKUP($A222,'Annex 2 EHV charges'!$D:$P,3,0))</f>
        <v/>
      </c>
      <c r="D222" s="91" t="str">
        <f>IF($A222="","",VLOOKUP($A222,'Annex 2 EHV charges'!$D:$P,4,0))</f>
        <v/>
      </c>
      <c r="E222" s="93" t="str">
        <f>IFERROR(IF(VLOOKUP($A222,'Annex 2 EHV charges'!$D:$P,9,FALSE)=0,"",VLOOKUP($A222,'Annex 2 EHV charges'!$D:$P,9,FALSE)),"")</f>
        <v/>
      </c>
      <c r="F222" s="94" t="str">
        <f>IFERROR(IF(VLOOKUP($A222,'Annex 2 EHV charges'!$D:$P,10,FALSE)=0,"",VLOOKUP($A222,'Annex 2 EHV charges'!$D:$P,10,FALSE)),"")</f>
        <v/>
      </c>
      <c r="G222" s="95" t="str">
        <f>IFERROR(IF(VLOOKUP($A222,'Annex 2 EHV charges'!$D:$P,11,FALSE)=0,"",VLOOKUP($A222,'Annex 2 EHV charges'!$D:$P,11,FALSE)),"")</f>
        <v/>
      </c>
      <c r="H222" s="95" t="str">
        <f>IFERROR(IF(VLOOKUP($A222,'Annex 2 EHV charges'!$D:$P,12,FALSE)=0,"",VLOOKUP($A222,'Annex 2 EHV charges'!$D:$P,12,FALSE)),"")</f>
        <v/>
      </c>
    </row>
    <row r="223" spans="1:8">
      <c r="A223" s="92" t="str">
        <f t="array" ref="A223">IFERROR(INDEX('Annex 2 EHV charges'!#REF!, MATCH(0, IF(ISBLANK('Annex 2 EHV charges'!#REF!),1, COUNTIF(A$4:$A222, 'Annex 2 EHV charges'!#REF!)), 0)),"")</f>
        <v/>
      </c>
      <c r="B223" s="91" t="str">
        <f>IF($A223="","",VLOOKUP($A223,'Annex 2 EHV charges'!$D:$P,2,0))</f>
        <v/>
      </c>
      <c r="C223" s="92" t="str">
        <f>IF($A223="","",VLOOKUP($A223,'Annex 2 EHV charges'!$D:$P,3,0))</f>
        <v/>
      </c>
      <c r="D223" s="91" t="str">
        <f>IF($A223="","",VLOOKUP($A223,'Annex 2 EHV charges'!$D:$P,4,0))</f>
        <v/>
      </c>
      <c r="E223" s="93" t="str">
        <f>IFERROR(IF(VLOOKUP($A223,'Annex 2 EHV charges'!$D:$P,9,FALSE)=0,"",VLOOKUP($A223,'Annex 2 EHV charges'!$D:$P,9,FALSE)),"")</f>
        <v/>
      </c>
      <c r="F223" s="94" t="str">
        <f>IFERROR(IF(VLOOKUP($A223,'Annex 2 EHV charges'!$D:$P,10,FALSE)=0,"",VLOOKUP($A223,'Annex 2 EHV charges'!$D:$P,10,FALSE)),"")</f>
        <v/>
      </c>
      <c r="G223" s="95" t="str">
        <f>IFERROR(IF(VLOOKUP($A223,'Annex 2 EHV charges'!$D:$P,11,FALSE)=0,"",VLOOKUP($A223,'Annex 2 EHV charges'!$D:$P,11,FALSE)),"")</f>
        <v/>
      </c>
      <c r="H223" s="95" t="str">
        <f>IFERROR(IF(VLOOKUP($A223,'Annex 2 EHV charges'!$D:$P,12,FALSE)=0,"",VLOOKUP($A223,'Annex 2 EHV charges'!$D:$P,12,FALSE)),"")</f>
        <v/>
      </c>
    </row>
    <row r="224" spans="1:8">
      <c r="A224" s="92" t="str">
        <f t="array" ref="A224">IFERROR(INDEX('Annex 2 EHV charges'!#REF!, MATCH(0, IF(ISBLANK('Annex 2 EHV charges'!#REF!),1, COUNTIF(A$4:$A223, 'Annex 2 EHV charges'!#REF!)), 0)),"")</f>
        <v/>
      </c>
      <c r="B224" s="91" t="str">
        <f>IF($A224="","",VLOOKUP($A224,'Annex 2 EHV charges'!$D:$P,2,0))</f>
        <v/>
      </c>
      <c r="C224" s="92" t="str">
        <f>IF($A224="","",VLOOKUP($A224,'Annex 2 EHV charges'!$D:$P,3,0))</f>
        <v/>
      </c>
      <c r="D224" s="91" t="str">
        <f>IF($A224="","",VLOOKUP($A224,'Annex 2 EHV charges'!$D:$P,4,0))</f>
        <v/>
      </c>
      <c r="E224" s="93" t="str">
        <f>IFERROR(IF(VLOOKUP($A224,'Annex 2 EHV charges'!$D:$P,9,FALSE)=0,"",VLOOKUP($A224,'Annex 2 EHV charges'!$D:$P,9,FALSE)),"")</f>
        <v/>
      </c>
      <c r="F224" s="94" t="str">
        <f>IFERROR(IF(VLOOKUP($A224,'Annex 2 EHV charges'!$D:$P,10,FALSE)=0,"",VLOOKUP($A224,'Annex 2 EHV charges'!$D:$P,10,FALSE)),"")</f>
        <v/>
      </c>
      <c r="G224" s="95" t="str">
        <f>IFERROR(IF(VLOOKUP($A224,'Annex 2 EHV charges'!$D:$P,11,FALSE)=0,"",VLOOKUP($A224,'Annex 2 EHV charges'!$D:$P,11,FALSE)),"")</f>
        <v/>
      </c>
      <c r="H224" s="95" t="str">
        <f>IFERROR(IF(VLOOKUP($A224,'Annex 2 EHV charges'!$D:$P,12,FALSE)=0,"",VLOOKUP($A224,'Annex 2 EHV charges'!$D:$P,12,FALSE)),"")</f>
        <v/>
      </c>
    </row>
    <row r="225" spans="1:8">
      <c r="A225" s="92" t="str">
        <f t="array" ref="A225">IFERROR(INDEX('Annex 2 EHV charges'!#REF!, MATCH(0, IF(ISBLANK('Annex 2 EHV charges'!#REF!),1, COUNTIF(A$4:$A224, 'Annex 2 EHV charges'!#REF!)), 0)),"")</f>
        <v/>
      </c>
      <c r="B225" s="91" t="str">
        <f>IF($A225="","",VLOOKUP($A225,'Annex 2 EHV charges'!$D:$P,2,0))</f>
        <v/>
      </c>
      <c r="C225" s="92" t="str">
        <f>IF($A225="","",VLOOKUP($A225,'Annex 2 EHV charges'!$D:$P,3,0))</f>
        <v/>
      </c>
      <c r="D225" s="91" t="str">
        <f>IF($A225="","",VLOOKUP($A225,'Annex 2 EHV charges'!$D:$P,4,0))</f>
        <v/>
      </c>
      <c r="E225" s="93" t="str">
        <f>IFERROR(IF(VLOOKUP($A225,'Annex 2 EHV charges'!$D:$P,9,FALSE)=0,"",VLOOKUP($A225,'Annex 2 EHV charges'!$D:$P,9,FALSE)),"")</f>
        <v/>
      </c>
      <c r="F225" s="94" t="str">
        <f>IFERROR(IF(VLOOKUP($A225,'Annex 2 EHV charges'!$D:$P,10,FALSE)=0,"",VLOOKUP($A225,'Annex 2 EHV charges'!$D:$P,10,FALSE)),"")</f>
        <v/>
      </c>
      <c r="G225" s="95" t="str">
        <f>IFERROR(IF(VLOOKUP($A225,'Annex 2 EHV charges'!$D:$P,11,FALSE)=0,"",VLOOKUP($A225,'Annex 2 EHV charges'!$D:$P,11,FALSE)),"")</f>
        <v/>
      </c>
      <c r="H225" s="95" t="str">
        <f>IFERROR(IF(VLOOKUP($A225,'Annex 2 EHV charges'!$D:$P,12,FALSE)=0,"",VLOOKUP($A225,'Annex 2 EHV charges'!$D:$P,12,FALSE)),"")</f>
        <v/>
      </c>
    </row>
    <row r="226" spans="1:8">
      <c r="A226" s="92" t="str">
        <f t="array" ref="A226">IFERROR(INDEX('Annex 2 EHV charges'!#REF!, MATCH(0, IF(ISBLANK('Annex 2 EHV charges'!#REF!),1, COUNTIF(A$4:$A225, 'Annex 2 EHV charges'!#REF!)), 0)),"")</f>
        <v/>
      </c>
      <c r="B226" s="91" t="str">
        <f>IF($A226="","",VLOOKUP($A226,'Annex 2 EHV charges'!$D:$P,2,0))</f>
        <v/>
      </c>
      <c r="C226" s="92" t="str">
        <f>IF($A226="","",VLOOKUP($A226,'Annex 2 EHV charges'!$D:$P,3,0))</f>
        <v/>
      </c>
      <c r="D226" s="91" t="str">
        <f>IF($A226="","",VLOOKUP($A226,'Annex 2 EHV charges'!$D:$P,4,0))</f>
        <v/>
      </c>
      <c r="E226" s="93" t="str">
        <f>IFERROR(IF(VLOOKUP($A226,'Annex 2 EHV charges'!$D:$P,9,FALSE)=0,"",VLOOKUP($A226,'Annex 2 EHV charges'!$D:$P,9,FALSE)),"")</f>
        <v/>
      </c>
      <c r="F226" s="94" t="str">
        <f>IFERROR(IF(VLOOKUP($A226,'Annex 2 EHV charges'!$D:$P,10,FALSE)=0,"",VLOOKUP($A226,'Annex 2 EHV charges'!$D:$P,10,FALSE)),"")</f>
        <v/>
      </c>
      <c r="G226" s="95" t="str">
        <f>IFERROR(IF(VLOOKUP($A226,'Annex 2 EHV charges'!$D:$P,11,FALSE)=0,"",VLOOKUP($A226,'Annex 2 EHV charges'!$D:$P,11,FALSE)),"")</f>
        <v/>
      </c>
      <c r="H226" s="95" t="str">
        <f>IFERROR(IF(VLOOKUP($A226,'Annex 2 EHV charges'!$D:$P,12,FALSE)=0,"",VLOOKUP($A226,'Annex 2 EHV charges'!$D:$P,12,FALSE)),"")</f>
        <v/>
      </c>
    </row>
    <row r="227" spans="1:8">
      <c r="A227" s="92" t="str">
        <f t="array" ref="A227">IFERROR(INDEX('Annex 2 EHV charges'!#REF!, MATCH(0, IF(ISBLANK('Annex 2 EHV charges'!#REF!),1, COUNTIF(A$4:$A226, 'Annex 2 EHV charges'!#REF!)), 0)),"")</f>
        <v/>
      </c>
      <c r="B227" s="91" t="str">
        <f>IF($A227="","",VLOOKUP($A227,'Annex 2 EHV charges'!$D:$P,2,0))</f>
        <v/>
      </c>
      <c r="C227" s="92" t="str">
        <f>IF($A227="","",VLOOKUP($A227,'Annex 2 EHV charges'!$D:$P,3,0))</f>
        <v/>
      </c>
      <c r="D227" s="91" t="str">
        <f>IF($A227="","",VLOOKUP($A227,'Annex 2 EHV charges'!$D:$P,4,0))</f>
        <v/>
      </c>
      <c r="E227" s="93" t="str">
        <f>IFERROR(IF(VLOOKUP($A227,'Annex 2 EHV charges'!$D:$P,9,FALSE)=0,"",VLOOKUP($A227,'Annex 2 EHV charges'!$D:$P,9,FALSE)),"")</f>
        <v/>
      </c>
      <c r="F227" s="94" t="str">
        <f>IFERROR(IF(VLOOKUP($A227,'Annex 2 EHV charges'!$D:$P,10,FALSE)=0,"",VLOOKUP($A227,'Annex 2 EHV charges'!$D:$P,10,FALSE)),"")</f>
        <v/>
      </c>
      <c r="G227" s="95" t="str">
        <f>IFERROR(IF(VLOOKUP($A227,'Annex 2 EHV charges'!$D:$P,11,FALSE)=0,"",VLOOKUP($A227,'Annex 2 EHV charges'!$D:$P,11,FALSE)),"")</f>
        <v/>
      </c>
      <c r="H227" s="95" t="str">
        <f>IFERROR(IF(VLOOKUP($A227,'Annex 2 EHV charges'!$D:$P,12,FALSE)=0,"",VLOOKUP($A227,'Annex 2 EHV charges'!$D:$P,12,FALSE)),"")</f>
        <v/>
      </c>
    </row>
    <row r="228" spans="1:8">
      <c r="A228" s="92" t="str">
        <f t="array" ref="A228">IFERROR(INDEX('Annex 2 EHV charges'!#REF!, MATCH(0, IF(ISBLANK('Annex 2 EHV charges'!#REF!),1, COUNTIF(A$4:$A227, 'Annex 2 EHV charges'!#REF!)), 0)),"")</f>
        <v/>
      </c>
      <c r="B228" s="91" t="str">
        <f>IF($A228="","",VLOOKUP($A228,'Annex 2 EHV charges'!$D:$P,2,0))</f>
        <v/>
      </c>
      <c r="C228" s="92" t="str">
        <f>IF($A228="","",VLOOKUP($A228,'Annex 2 EHV charges'!$D:$P,3,0))</f>
        <v/>
      </c>
      <c r="D228" s="91" t="str">
        <f>IF($A228="","",VLOOKUP($A228,'Annex 2 EHV charges'!$D:$P,4,0))</f>
        <v/>
      </c>
      <c r="E228" s="93" t="str">
        <f>IFERROR(IF(VLOOKUP($A228,'Annex 2 EHV charges'!$D:$P,9,FALSE)=0,"",VLOOKUP($A228,'Annex 2 EHV charges'!$D:$P,9,FALSE)),"")</f>
        <v/>
      </c>
      <c r="F228" s="94" t="str">
        <f>IFERROR(IF(VLOOKUP($A228,'Annex 2 EHV charges'!$D:$P,10,FALSE)=0,"",VLOOKUP($A228,'Annex 2 EHV charges'!$D:$P,10,FALSE)),"")</f>
        <v/>
      </c>
      <c r="G228" s="95" t="str">
        <f>IFERROR(IF(VLOOKUP($A228,'Annex 2 EHV charges'!$D:$P,11,FALSE)=0,"",VLOOKUP($A228,'Annex 2 EHV charges'!$D:$P,11,FALSE)),"")</f>
        <v/>
      </c>
      <c r="H228" s="95" t="str">
        <f>IFERROR(IF(VLOOKUP($A228,'Annex 2 EHV charges'!$D:$P,12,FALSE)=0,"",VLOOKUP($A228,'Annex 2 EHV charges'!$D:$P,12,FALSE)),"")</f>
        <v/>
      </c>
    </row>
    <row r="229" spans="1:8">
      <c r="A229" s="92" t="str">
        <f t="array" ref="A229">IFERROR(INDEX('Annex 2 EHV charges'!#REF!, MATCH(0, IF(ISBLANK('Annex 2 EHV charges'!#REF!),1, COUNTIF(A$4:$A228, 'Annex 2 EHV charges'!#REF!)), 0)),"")</f>
        <v/>
      </c>
      <c r="B229" s="91" t="str">
        <f>IF($A229="","",VLOOKUP($A229,'Annex 2 EHV charges'!$D:$P,2,0))</f>
        <v/>
      </c>
      <c r="C229" s="92" t="str">
        <f>IF($A229="","",VLOOKUP($A229,'Annex 2 EHV charges'!$D:$P,3,0))</f>
        <v/>
      </c>
      <c r="D229" s="91" t="str">
        <f>IF($A229="","",VLOOKUP($A229,'Annex 2 EHV charges'!$D:$P,4,0))</f>
        <v/>
      </c>
      <c r="E229" s="93" t="str">
        <f>IFERROR(IF(VLOOKUP($A229,'Annex 2 EHV charges'!$D:$P,9,FALSE)=0,"",VLOOKUP($A229,'Annex 2 EHV charges'!$D:$P,9,FALSE)),"")</f>
        <v/>
      </c>
      <c r="F229" s="94" t="str">
        <f>IFERROR(IF(VLOOKUP($A229,'Annex 2 EHV charges'!$D:$P,10,FALSE)=0,"",VLOOKUP($A229,'Annex 2 EHV charges'!$D:$P,10,FALSE)),"")</f>
        <v/>
      </c>
      <c r="G229" s="95" t="str">
        <f>IFERROR(IF(VLOOKUP($A229,'Annex 2 EHV charges'!$D:$P,11,FALSE)=0,"",VLOOKUP($A229,'Annex 2 EHV charges'!$D:$P,11,FALSE)),"")</f>
        <v/>
      </c>
      <c r="H229" s="95" t="str">
        <f>IFERROR(IF(VLOOKUP($A229,'Annex 2 EHV charges'!$D:$P,12,FALSE)=0,"",VLOOKUP($A229,'Annex 2 EHV charges'!$D:$P,12,FALSE)),"")</f>
        <v/>
      </c>
    </row>
    <row r="230" spans="1:8">
      <c r="A230" s="92" t="str">
        <f t="array" ref="A230">IFERROR(INDEX('Annex 2 EHV charges'!#REF!, MATCH(0, IF(ISBLANK('Annex 2 EHV charges'!#REF!),1, COUNTIF(A$4:$A229, 'Annex 2 EHV charges'!#REF!)), 0)),"")</f>
        <v/>
      </c>
      <c r="B230" s="91" t="str">
        <f>IF($A230="","",VLOOKUP($A230,'Annex 2 EHV charges'!$D:$P,2,0))</f>
        <v/>
      </c>
      <c r="C230" s="92" t="str">
        <f>IF($A230="","",VLOOKUP($A230,'Annex 2 EHV charges'!$D:$P,3,0))</f>
        <v/>
      </c>
      <c r="D230" s="91" t="str">
        <f>IF($A230="","",VLOOKUP($A230,'Annex 2 EHV charges'!$D:$P,4,0))</f>
        <v/>
      </c>
      <c r="E230" s="93" t="str">
        <f>IFERROR(IF(VLOOKUP($A230,'Annex 2 EHV charges'!$D:$P,9,FALSE)=0,"",VLOOKUP($A230,'Annex 2 EHV charges'!$D:$P,9,FALSE)),"")</f>
        <v/>
      </c>
      <c r="F230" s="94" t="str">
        <f>IFERROR(IF(VLOOKUP($A230,'Annex 2 EHV charges'!$D:$P,10,FALSE)=0,"",VLOOKUP($A230,'Annex 2 EHV charges'!$D:$P,10,FALSE)),"")</f>
        <v/>
      </c>
      <c r="G230" s="95" t="str">
        <f>IFERROR(IF(VLOOKUP($A230,'Annex 2 EHV charges'!$D:$P,11,FALSE)=0,"",VLOOKUP($A230,'Annex 2 EHV charges'!$D:$P,11,FALSE)),"")</f>
        <v/>
      </c>
      <c r="H230" s="95" t="str">
        <f>IFERROR(IF(VLOOKUP($A230,'Annex 2 EHV charges'!$D:$P,12,FALSE)=0,"",VLOOKUP($A230,'Annex 2 EHV charges'!$D:$P,12,FALSE)),"")</f>
        <v/>
      </c>
    </row>
    <row r="231" spans="1:8">
      <c r="A231" s="92" t="str">
        <f t="array" ref="A231">IFERROR(INDEX('Annex 2 EHV charges'!#REF!, MATCH(0, IF(ISBLANK('Annex 2 EHV charges'!#REF!),1, COUNTIF(A$4:$A230, 'Annex 2 EHV charges'!#REF!)), 0)),"")</f>
        <v/>
      </c>
      <c r="B231" s="91" t="str">
        <f>IF($A231="","",VLOOKUP($A231,'Annex 2 EHV charges'!$D:$P,2,0))</f>
        <v/>
      </c>
      <c r="C231" s="92" t="str">
        <f>IF($A231="","",VLOOKUP($A231,'Annex 2 EHV charges'!$D:$P,3,0))</f>
        <v/>
      </c>
      <c r="D231" s="91" t="str">
        <f>IF($A231="","",VLOOKUP($A231,'Annex 2 EHV charges'!$D:$P,4,0))</f>
        <v/>
      </c>
      <c r="E231" s="93" t="str">
        <f>IFERROR(IF(VLOOKUP($A231,'Annex 2 EHV charges'!$D:$P,9,FALSE)=0,"",VLOOKUP($A231,'Annex 2 EHV charges'!$D:$P,9,FALSE)),"")</f>
        <v/>
      </c>
      <c r="F231" s="94" t="str">
        <f>IFERROR(IF(VLOOKUP($A231,'Annex 2 EHV charges'!$D:$P,10,FALSE)=0,"",VLOOKUP($A231,'Annex 2 EHV charges'!$D:$P,10,FALSE)),"")</f>
        <v/>
      </c>
      <c r="G231" s="95" t="str">
        <f>IFERROR(IF(VLOOKUP($A231,'Annex 2 EHV charges'!$D:$P,11,FALSE)=0,"",VLOOKUP($A231,'Annex 2 EHV charges'!$D:$P,11,FALSE)),"")</f>
        <v/>
      </c>
      <c r="H231" s="95" t="str">
        <f>IFERROR(IF(VLOOKUP($A231,'Annex 2 EHV charges'!$D:$P,12,FALSE)=0,"",VLOOKUP($A231,'Annex 2 EHV charges'!$D:$P,12,FALSE)),"")</f>
        <v/>
      </c>
    </row>
    <row r="232" spans="1:8">
      <c r="A232" s="92" t="str">
        <f t="array" ref="A232">IFERROR(INDEX('Annex 2 EHV charges'!#REF!, MATCH(0, IF(ISBLANK('Annex 2 EHV charges'!#REF!),1, COUNTIF(A$4:$A231, 'Annex 2 EHV charges'!#REF!)), 0)),"")</f>
        <v/>
      </c>
      <c r="B232" s="91" t="str">
        <f>IF($A232="","",VLOOKUP($A232,'Annex 2 EHV charges'!$D:$P,2,0))</f>
        <v/>
      </c>
      <c r="C232" s="92" t="str">
        <f>IF($A232="","",VLOOKUP($A232,'Annex 2 EHV charges'!$D:$P,3,0))</f>
        <v/>
      </c>
      <c r="D232" s="91" t="str">
        <f>IF($A232="","",VLOOKUP($A232,'Annex 2 EHV charges'!$D:$P,4,0))</f>
        <v/>
      </c>
      <c r="E232" s="93" t="str">
        <f>IFERROR(IF(VLOOKUP($A232,'Annex 2 EHV charges'!$D:$P,9,FALSE)=0,"",VLOOKUP($A232,'Annex 2 EHV charges'!$D:$P,9,FALSE)),"")</f>
        <v/>
      </c>
      <c r="F232" s="94" t="str">
        <f>IFERROR(IF(VLOOKUP($A232,'Annex 2 EHV charges'!$D:$P,10,FALSE)=0,"",VLOOKUP($A232,'Annex 2 EHV charges'!$D:$P,10,FALSE)),"")</f>
        <v/>
      </c>
      <c r="G232" s="95" t="str">
        <f>IFERROR(IF(VLOOKUP($A232,'Annex 2 EHV charges'!$D:$P,11,FALSE)=0,"",VLOOKUP($A232,'Annex 2 EHV charges'!$D:$P,11,FALSE)),"")</f>
        <v/>
      </c>
      <c r="H232" s="95" t="str">
        <f>IFERROR(IF(VLOOKUP($A232,'Annex 2 EHV charges'!$D:$P,12,FALSE)=0,"",VLOOKUP($A232,'Annex 2 EHV charges'!$D:$P,12,FALSE)),"")</f>
        <v/>
      </c>
    </row>
    <row r="233" spans="1:8">
      <c r="A233" s="92" t="str">
        <f t="array" ref="A233">IFERROR(INDEX('Annex 2 EHV charges'!#REF!, MATCH(0, IF(ISBLANK('Annex 2 EHV charges'!#REF!),1, COUNTIF(A$4:$A232, 'Annex 2 EHV charges'!#REF!)), 0)),"")</f>
        <v/>
      </c>
      <c r="B233" s="91" t="str">
        <f>IF($A233="","",VLOOKUP($A233,'Annex 2 EHV charges'!$D:$P,2,0))</f>
        <v/>
      </c>
      <c r="C233" s="92" t="str">
        <f>IF($A233="","",VLOOKUP($A233,'Annex 2 EHV charges'!$D:$P,3,0))</f>
        <v/>
      </c>
      <c r="D233" s="91" t="str">
        <f>IF($A233="","",VLOOKUP($A233,'Annex 2 EHV charges'!$D:$P,4,0))</f>
        <v/>
      </c>
      <c r="E233" s="93" t="str">
        <f>IFERROR(IF(VLOOKUP($A233,'Annex 2 EHV charges'!$D:$P,9,FALSE)=0,"",VLOOKUP($A233,'Annex 2 EHV charges'!$D:$P,9,FALSE)),"")</f>
        <v/>
      </c>
      <c r="F233" s="94" t="str">
        <f>IFERROR(IF(VLOOKUP($A233,'Annex 2 EHV charges'!$D:$P,10,FALSE)=0,"",VLOOKUP($A233,'Annex 2 EHV charges'!$D:$P,10,FALSE)),"")</f>
        <v/>
      </c>
      <c r="G233" s="95" t="str">
        <f>IFERROR(IF(VLOOKUP($A233,'Annex 2 EHV charges'!$D:$P,11,FALSE)=0,"",VLOOKUP($A233,'Annex 2 EHV charges'!$D:$P,11,FALSE)),"")</f>
        <v/>
      </c>
      <c r="H233" s="95" t="str">
        <f>IFERROR(IF(VLOOKUP($A233,'Annex 2 EHV charges'!$D:$P,12,FALSE)=0,"",VLOOKUP($A233,'Annex 2 EHV charges'!$D:$P,12,FALSE)),"")</f>
        <v/>
      </c>
    </row>
    <row r="234" spans="1:8">
      <c r="A234" s="92" t="str">
        <f t="array" ref="A234">IFERROR(INDEX('Annex 2 EHV charges'!#REF!, MATCH(0, IF(ISBLANK('Annex 2 EHV charges'!#REF!),1, COUNTIF(A$4:$A233, 'Annex 2 EHV charges'!#REF!)), 0)),"")</f>
        <v/>
      </c>
      <c r="B234" s="91" t="str">
        <f>IF($A234="","",VLOOKUP($A234,'Annex 2 EHV charges'!$D:$P,2,0))</f>
        <v/>
      </c>
      <c r="C234" s="92" t="str">
        <f>IF($A234="","",VLOOKUP($A234,'Annex 2 EHV charges'!$D:$P,3,0))</f>
        <v/>
      </c>
      <c r="D234" s="91" t="str">
        <f>IF($A234="","",VLOOKUP($A234,'Annex 2 EHV charges'!$D:$P,4,0))</f>
        <v/>
      </c>
      <c r="E234" s="93" t="str">
        <f>IFERROR(IF(VLOOKUP($A234,'Annex 2 EHV charges'!$D:$P,9,FALSE)=0,"",VLOOKUP($A234,'Annex 2 EHV charges'!$D:$P,9,FALSE)),"")</f>
        <v/>
      </c>
      <c r="F234" s="94" t="str">
        <f>IFERROR(IF(VLOOKUP($A234,'Annex 2 EHV charges'!$D:$P,10,FALSE)=0,"",VLOOKUP($A234,'Annex 2 EHV charges'!$D:$P,10,FALSE)),"")</f>
        <v/>
      </c>
      <c r="G234" s="95" t="str">
        <f>IFERROR(IF(VLOOKUP($A234,'Annex 2 EHV charges'!$D:$P,11,FALSE)=0,"",VLOOKUP($A234,'Annex 2 EHV charges'!$D:$P,11,FALSE)),"")</f>
        <v/>
      </c>
      <c r="H234" s="95" t="str">
        <f>IFERROR(IF(VLOOKUP($A234,'Annex 2 EHV charges'!$D:$P,12,FALSE)=0,"",VLOOKUP($A234,'Annex 2 EHV charges'!$D:$P,12,FALSE)),"")</f>
        <v/>
      </c>
    </row>
    <row r="235" spans="1:8">
      <c r="A235" s="92" t="str">
        <f t="array" ref="A235">IFERROR(INDEX('Annex 2 EHV charges'!#REF!, MATCH(0, IF(ISBLANK('Annex 2 EHV charges'!#REF!),1, COUNTIF(A$4:$A234, 'Annex 2 EHV charges'!#REF!)), 0)),"")</f>
        <v/>
      </c>
      <c r="B235" s="91" t="str">
        <f>IF($A235="","",VLOOKUP($A235,'Annex 2 EHV charges'!$D:$P,2,0))</f>
        <v/>
      </c>
      <c r="C235" s="92" t="str">
        <f>IF($A235="","",VLOOKUP($A235,'Annex 2 EHV charges'!$D:$P,3,0))</f>
        <v/>
      </c>
      <c r="D235" s="91" t="str">
        <f>IF($A235="","",VLOOKUP($A235,'Annex 2 EHV charges'!$D:$P,4,0))</f>
        <v/>
      </c>
      <c r="E235" s="93" t="str">
        <f>IFERROR(IF(VLOOKUP($A235,'Annex 2 EHV charges'!$D:$P,9,FALSE)=0,"",VLOOKUP($A235,'Annex 2 EHV charges'!$D:$P,9,FALSE)),"")</f>
        <v/>
      </c>
      <c r="F235" s="94" t="str">
        <f>IFERROR(IF(VLOOKUP($A235,'Annex 2 EHV charges'!$D:$P,10,FALSE)=0,"",VLOOKUP($A235,'Annex 2 EHV charges'!$D:$P,10,FALSE)),"")</f>
        <v/>
      </c>
      <c r="G235" s="95" t="str">
        <f>IFERROR(IF(VLOOKUP($A235,'Annex 2 EHV charges'!$D:$P,11,FALSE)=0,"",VLOOKUP($A235,'Annex 2 EHV charges'!$D:$P,11,FALSE)),"")</f>
        <v/>
      </c>
      <c r="H235" s="95" t="str">
        <f>IFERROR(IF(VLOOKUP($A235,'Annex 2 EHV charges'!$D:$P,12,FALSE)=0,"",VLOOKUP($A235,'Annex 2 EHV charges'!$D:$P,12,FALSE)),"")</f>
        <v/>
      </c>
    </row>
    <row r="236" spans="1:8">
      <c r="A236" s="92" t="str">
        <f t="array" ref="A236">IFERROR(INDEX('Annex 2 EHV charges'!#REF!, MATCH(0, IF(ISBLANK('Annex 2 EHV charges'!#REF!),1, COUNTIF(A$4:$A235, 'Annex 2 EHV charges'!#REF!)), 0)),"")</f>
        <v/>
      </c>
      <c r="B236" s="91" t="str">
        <f>IF($A236="","",VLOOKUP($A236,'Annex 2 EHV charges'!$D:$P,2,0))</f>
        <v/>
      </c>
      <c r="C236" s="92" t="str">
        <f>IF($A236="","",VLOOKUP($A236,'Annex 2 EHV charges'!$D:$P,3,0))</f>
        <v/>
      </c>
      <c r="D236" s="91" t="str">
        <f>IF($A236="","",VLOOKUP($A236,'Annex 2 EHV charges'!$D:$P,4,0))</f>
        <v/>
      </c>
      <c r="E236" s="93" t="str">
        <f>IFERROR(IF(VLOOKUP($A236,'Annex 2 EHV charges'!$D:$P,9,FALSE)=0,"",VLOOKUP($A236,'Annex 2 EHV charges'!$D:$P,9,FALSE)),"")</f>
        <v/>
      </c>
      <c r="F236" s="94" t="str">
        <f>IFERROR(IF(VLOOKUP($A236,'Annex 2 EHV charges'!$D:$P,10,FALSE)=0,"",VLOOKUP($A236,'Annex 2 EHV charges'!$D:$P,10,FALSE)),"")</f>
        <v/>
      </c>
      <c r="G236" s="95" t="str">
        <f>IFERROR(IF(VLOOKUP($A236,'Annex 2 EHV charges'!$D:$P,11,FALSE)=0,"",VLOOKUP($A236,'Annex 2 EHV charges'!$D:$P,11,FALSE)),"")</f>
        <v/>
      </c>
      <c r="H236" s="95" t="str">
        <f>IFERROR(IF(VLOOKUP($A236,'Annex 2 EHV charges'!$D:$P,12,FALSE)=0,"",VLOOKUP($A236,'Annex 2 EHV charges'!$D:$P,12,FALSE)),"")</f>
        <v/>
      </c>
    </row>
    <row r="237" spans="1:8">
      <c r="A237" s="92" t="str">
        <f t="array" ref="A237">IFERROR(INDEX('Annex 2 EHV charges'!#REF!, MATCH(0, IF(ISBLANK('Annex 2 EHV charges'!#REF!),1, COUNTIF(A$4:$A236, 'Annex 2 EHV charges'!#REF!)), 0)),"")</f>
        <v/>
      </c>
      <c r="B237" s="91" t="str">
        <f>IF($A237="","",VLOOKUP($A237,'Annex 2 EHV charges'!$D:$P,2,0))</f>
        <v/>
      </c>
      <c r="C237" s="92" t="str">
        <f>IF($A237="","",VLOOKUP($A237,'Annex 2 EHV charges'!$D:$P,3,0))</f>
        <v/>
      </c>
      <c r="D237" s="91" t="str">
        <f>IF($A237="","",VLOOKUP($A237,'Annex 2 EHV charges'!$D:$P,4,0))</f>
        <v/>
      </c>
      <c r="E237" s="93" t="str">
        <f>IFERROR(IF(VLOOKUP($A237,'Annex 2 EHV charges'!$D:$P,9,FALSE)=0,"",VLOOKUP($A237,'Annex 2 EHV charges'!$D:$P,9,FALSE)),"")</f>
        <v/>
      </c>
      <c r="F237" s="94" t="str">
        <f>IFERROR(IF(VLOOKUP($A237,'Annex 2 EHV charges'!$D:$P,10,FALSE)=0,"",VLOOKUP($A237,'Annex 2 EHV charges'!$D:$P,10,FALSE)),"")</f>
        <v/>
      </c>
      <c r="G237" s="95" t="str">
        <f>IFERROR(IF(VLOOKUP($A237,'Annex 2 EHV charges'!$D:$P,11,FALSE)=0,"",VLOOKUP($A237,'Annex 2 EHV charges'!$D:$P,11,FALSE)),"")</f>
        <v/>
      </c>
      <c r="H237" s="95" t="str">
        <f>IFERROR(IF(VLOOKUP($A237,'Annex 2 EHV charges'!$D:$P,12,FALSE)=0,"",VLOOKUP($A237,'Annex 2 EHV charges'!$D:$P,12,FALSE)),"")</f>
        <v/>
      </c>
    </row>
    <row r="238" spans="1:8">
      <c r="A238" s="92" t="str">
        <f t="array" ref="A238">IFERROR(INDEX('Annex 2 EHV charges'!#REF!, MATCH(0, IF(ISBLANK('Annex 2 EHV charges'!#REF!),1, COUNTIF(A$4:$A237, 'Annex 2 EHV charges'!#REF!)), 0)),"")</f>
        <v/>
      </c>
      <c r="B238" s="91" t="str">
        <f>IF($A238="","",VLOOKUP($A238,'Annex 2 EHV charges'!$D:$P,2,0))</f>
        <v/>
      </c>
      <c r="C238" s="92" t="str">
        <f>IF($A238="","",VLOOKUP($A238,'Annex 2 EHV charges'!$D:$P,3,0))</f>
        <v/>
      </c>
      <c r="D238" s="91" t="str">
        <f>IF($A238="","",VLOOKUP($A238,'Annex 2 EHV charges'!$D:$P,4,0))</f>
        <v/>
      </c>
      <c r="E238" s="93" t="str">
        <f>IFERROR(IF(VLOOKUP($A238,'Annex 2 EHV charges'!$D:$P,9,FALSE)=0,"",VLOOKUP($A238,'Annex 2 EHV charges'!$D:$P,9,FALSE)),"")</f>
        <v/>
      </c>
      <c r="F238" s="94" t="str">
        <f>IFERROR(IF(VLOOKUP($A238,'Annex 2 EHV charges'!$D:$P,10,FALSE)=0,"",VLOOKUP($A238,'Annex 2 EHV charges'!$D:$P,10,FALSE)),"")</f>
        <v/>
      </c>
      <c r="G238" s="95" t="str">
        <f>IFERROR(IF(VLOOKUP($A238,'Annex 2 EHV charges'!$D:$P,11,FALSE)=0,"",VLOOKUP($A238,'Annex 2 EHV charges'!$D:$P,11,FALSE)),"")</f>
        <v/>
      </c>
      <c r="H238" s="95" t="str">
        <f>IFERROR(IF(VLOOKUP($A238,'Annex 2 EHV charges'!$D:$P,12,FALSE)=0,"",VLOOKUP($A238,'Annex 2 EHV charges'!$D:$P,12,FALSE)),"")</f>
        <v/>
      </c>
    </row>
    <row r="239" spans="1:8">
      <c r="A239" s="92" t="str">
        <f t="array" ref="A239">IFERROR(INDEX('Annex 2 EHV charges'!#REF!, MATCH(0, IF(ISBLANK('Annex 2 EHV charges'!#REF!),1, COUNTIF(A$4:$A238, 'Annex 2 EHV charges'!#REF!)), 0)),"")</f>
        <v/>
      </c>
      <c r="B239" s="91" t="str">
        <f>IF($A239="","",VLOOKUP($A239,'Annex 2 EHV charges'!$D:$P,2,0))</f>
        <v/>
      </c>
      <c r="C239" s="92" t="str">
        <f>IF($A239="","",VLOOKUP($A239,'Annex 2 EHV charges'!$D:$P,3,0))</f>
        <v/>
      </c>
      <c r="D239" s="91" t="str">
        <f>IF($A239="","",VLOOKUP($A239,'Annex 2 EHV charges'!$D:$P,4,0))</f>
        <v/>
      </c>
      <c r="E239" s="93" t="str">
        <f>IFERROR(IF(VLOOKUP($A239,'Annex 2 EHV charges'!$D:$P,9,FALSE)=0,"",VLOOKUP($A239,'Annex 2 EHV charges'!$D:$P,9,FALSE)),"")</f>
        <v/>
      </c>
      <c r="F239" s="94" t="str">
        <f>IFERROR(IF(VLOOKUP($A239,'Annex 2 EHV charges'!$D:$P,10,FALSE)=0,"",VLOOKUP($A239,'Annex 2 EHV charges'!$D:$P,10,FALSE)),"")</f>
        <v/>
      </c>
      <c r="G239" s="95" t="str">
        <f>IFERROR(IF(VLOOKUP($A239,'Annex 2 EHV charges'!$D:$P,11,FALSE)=0,"",VLOOKUP($A239,'Annex 2 EHV charges'!$D:$P,11,FALSE)),"")</f>
        <v/>
      </c>
      <c r="H239" s="95" t="str">
        <f>IFERROR(IF(VLOOKUP($A239,'Annex 2 EHV charges'!$D:$P,12,FALSE)=0,"",VLOOKUP($A239,'Annex 2 EHV charges'!$D:$P,12,FALSE)),"")</f>
        <v/>
      </c>
    </row>
    <row r="240" spans="1:8">
      <c r="A240" s="92" t="str">
        <f t="array" ref="A240">IFERROR(INDEX('Annex 2 EHV charges'!#REF!, MATCH(0, IF(ISBLANK('Annex 2 EHV charges'!#REF!),1, COUNTIF(A$4:$A239, 'Annex 2 EHV charges'!#REF!)), 0)),"")</f>
        <v/>
      </c>
      <c r="B240" s="91" t="str">
        <f>IF($A240="","",VLOOKUP($A240,'Annex 2 EHV charges'!$D:$P,2,0))</f>
        <v/>
      </c>
      <c r="C240" s="92" t="str">
        <f>IF($A240="","",VLOOKUP($A240,'Annex 2 EHV charges'!$D:$P,3,0))</f>
        <v/>
      </c>
      <c r="D240" s="91" t="str">
        <f>IF($A240="","",VLOOKUP($A240,'Annex 2 EHV charges'!$D:$P,4,0))</f>
        <v/>
      </c>
      <c r="E240" s="93" t="str">
        <f>IFERROR(IF(VLOOKUP($A240,'Annex 2 EHV charges'!$D:$P,9,FALSE)=0,"",VLOOKUP($A240,'Annex 2 EHV charges'!$D:$P,9,FALSE)),"")</f>
        <v/>
      </c>
      <c r="F240" s="94" t="str">
        <f>IFERROR(IF(VLOOKUP($A240,'Annex 2 EHV charges'!$D:$P,10,FALSE)=0,"",VLOOKUP($A240,'Annex 2 EHV charges'!$D:$P,10,FALSE)),"")</f>
        <v/>
      </c>
      <c r="G240" s="95" t="str">
        <f>IFERROR(IF(VLOOKUP($A240,'Annex 2 EHV charges'!$D:$P,11,FALSE)=0,"",VLOOKUP($A240,'Annex 2 EHV charges'!$D:$P,11,FALSE)),"")</f>
        <v/>
      </c>
      <c r="H240" s="95" t="str">
        <f>IFERROR(IF(VLOOKUP($A240,'Annex 2 EHV charges'!$D:$P,12,FALSE)=0,"",VLOOKUP($A240,'Annex 2 EHV charges'!$D:$P,12,FALSE)),"")</f>
        <v/>
      </c>
    </row>
    <row r="241" spans="1:8">
      <c r="A241" s="92" t="str">
        <f t="array" ref="A241">IFERROR(INDEX('Annex 2 EHV charges'!#REF!, MATCH(0, IF(ISBLANK('Annex 2 EHV charges'!#REF!),1, COUNTIF(A$4:$A240, 'Annex 2 EHV charges'!#REF!)), 0)),"")</f>
        <v/>
      </c>
      <c r="B241" s="91" t="str">
        <f>IF($A241="","",VLOOKUP($A241,'Annex 2 EHV charges'!$D:$P,2,0))</f>
        <v/>
      </c>
      <c r="C241" s="92" t="str">
        <f>IF($A241="","",VLOOKUP($A241,'Annex 2 EHV charges'!$D:$P,3,0))</f>
        <v/>
      </c>
      <c r="D241" s="91" t="str">
        <f>IF($A241="","",VLOOKUP($A241,'Annex 2 EHV charges'!$D:$P,4,0))</f>
        <v/>
      </c>
      <c r="E241" s="93" t="str">
        <f>IFERROR(IF(VLOOKUP($A241,'Annex 2 EHV charges'!$D:$P,9,FALSE)=0,"",VLOOKUP($A241,'Annex 2 EHV charges'!$D:$P,9,FALSE)),"")</f>
        <v/>
      </c>
      <c r="F241" s="94" t="str">
        <f>IFERROR(IF(VLOOKUP($A241,'Annex 2 EHV charges'!$D:$P,10,FALSE)=0,"",VLOOKUP($A241,'Annex 2 EHV charges'!$D:$P,10,FALSE)),"")</f>
        <v/>
      </c>
      <c r="G241" s="95" t="str">
        <f>IFERROR(IF(VLOOKUP($A241,'Annex 2 EHV charges'!$D:$P,11,FALSE)=0,"",VLOOKUP($A241,'Annex 2 EHV charges'!$D:$P,11,FALSE)),"")</f>
        <v/>
      </c>
      <c r="H241" s="95" t="str">
        <f>IFERROR(IF(VLOOKUP($A241,'Annex 2 EHV charges'!$D:$P,12,FALSE)=0,"",VLOOKUP($A241,'Annex 2 EHV charges'!$D:$P,12,FALSE)),"")</f>
        <v/>
      </c>
    </row>
    <row r="242" spans="1:8">
      <c r="A242" s="92" t="str">
        <f t="array" ref="A242">IFERROR(INDEX('Annex 2 EHV charges'!#REF!, MATCH(0, IF(ISBLANK('Annex 2 EHV charges'!#REF!),1, COUNTIF(A$4:$A241, 'Annex 2 EHV charges'!#REF!)), 0)),"")</f>
        <v/>
      </c>
      <c r="B242" s="91" t="str">
        <f>IF($A242="","",VLOOKUP($A242,'Annex 2 EHV charges'!$D:$P,2,0))</f>
        <v/>
      </c>
      <c r="C242" s="92" t="str">
        <f>IF($A242="","",VLOOKUP($A242,'Annex 2 EHV charges'!$D:$P,3,0))</f>
        <v/>
      </c>
      <c r="D242" s="91" t="str">
        <f>IF($A242="","",VLOOKUP($A242,'Annex 2 EHV charges'!$D:$P,4,0))</f>
        <v/>
      </c>
      <c r="E242" s="93" t="str">
        <f>IFERROR(IF(VLOOKUP($A242,'Annex 2 EHV charges'!$D:$P,9,FALSE)=0,"",VLOOKUP($A242,'Annex 2 EHV charges'!$D:$P,9,FALSE)),"")</f>
        <v/>
      </c>
      <c r="F242" s="94" t="str">
        <f>IFERROR(IF(VLOOKUP($A242,'Annex 2 EHV charges'!$D:$P,10,FALSE)=0,"",VLOOKUP($A242,'Annex 2 EHV charges'!$D:$P,10,FALSE)),"")</f>
        <v/>
      </c>
      <c r="G242" s="95" t="str">
        <f>IFERROR(IF(VLOOKUP($A242,'Annex 2 EHV charges'!$D:$P,11,FALSE)=0,"",VLOOKUP($A242,'Annex 2 EHV charges'!$D:$P,11,FALSE)),"")</f>
        <v/>
      </c>
      <c r="H242" s="95" t="str">
        <f>IFERROR(IF(VLOOKUP($A242,'Annex 2 EHV charges'!$D:$P,12,FALSE)=0,"",VLOOKUP($A242,'Annex 2 EHV charges'!$D:$P,12,FALSE)),"")</f>
        <v/>
      </c>
    </row>
    <row r="243" spans="1:8">
      <c r="A243" s="92" t="str">
        <f t="array" ref="A243">IFERROR(INDEX('Annex 2 EHV charges'!#REF!, MATCH(0, IF(ISBLANK('Annex 2 EHV charges'!#REF!),1, COUNTIF(A$4:$A242, 'Annex 2 EHV charges'!#REF!)), 0)),"")</f>
        <v/>
      </c>
      <c r="B243" s="91" t="str">
        <f>IF($A243="","",VLOOKUP($A243,'Annex 2 EHV charges'!$D:$P,2,0))</f>
        <v/>
      </c>
      <c r="C243" s="92" t="str">
        <f>IF($A243="","",VLOOKUP($A243,'Annex 2 EHV charges'!$D:$P,3,0))</f>
        <v/>
      </c>
      <c r="D243" s="91" t="str">
        <f>IF($A243="","",VLOOKUP($A243,'Annex 2 EHV charges'!$D:$P,4,0))</f>
        <v/>
      </c>
      <c r="E243" s="93" t="str">
        <f>IFERROR(IF(VLOOKUP($A243,'Annex 2 EHV charges'!$D:$P,9,FALSE)=0,"",VLOOKUP($A243,'Annex 2 EHV charges'!$D:$P,9,FALSE)),"")</f>
        <v/>
      </c>
      <c r="F243" s="94" t="str">
        <f>IFERROR(IF(VLOOKUP($A243,'Annex 2 EHV charges'!$D:$P,10,FALSE)=0,"",VLOOKUP($A243,'Annex 2 EHV charges'!$D:$P,10,FALSE)),"")</f>
        <v/>
      </c>
      <c r="G243" s="95" t="str">
        <f>IFERROR(IF(VLOOKUP($A243,'Annex 2 EHV charges'!$D:$P,11,FALSE)=0,"",VLOOKUP($A243,'Annex 2 EHV charges'!$D:$P,11,FALSE)),"")</f>
        <v/>
      </c>
      <c r="H243" s="95" t="str">
        <f>IFERROR(IF(VLOOKUP($A243,'Annex 2 EHV charges'!$D:$P,12,FALSE)=0,"",VLOOKUP($A243,'Annex 2 EHV charges'!$D:$P,12,FALSE)),"")</f>
        <v/>
      </c>
    </row>
    <row r="244" spans="1:8">
      <c r="A244" s="92" t="str">
        <f t="array" ref="A244">IFERROR(INDEX('Annex 2 EHV charges'!#REF!, MATCH(0, IF(ISBLANK('Annex 2 EHV charges'!#REF!),1, COUNTIF(A$4:$A243, 'Annex 2 EHV charges'!#REF!)), 0)),"")</f>
        <v/>
      </c>
      <c r="B244" s="91" t="str">
        <f>IF($A244="","",VLOOKUP($A244,'Annex 2 EHV charges'!$D:$P,2,0))</f>
        <v/>
      </c>
      <c r="C244" s="92" t="str">
        <f>IF($A244="","",VLOOKUP($A244,'Annex 2 EHV charges'!$D:$P,3,0))</f>
        <v/>
      </c>
      <c r="D244" s="91" t="str">
        <f>IF($A244="","",VLOOKUP($A244,'Annex 2 EHV charges'!$D:$P,4,0))</f>
        <v/>
      </c>
      <c r="E244" s="93" t="str">
        <f>IFERROR(IF(VLOOKUP($A244,'Annex 2 EHV charges'!$D:$P,9,FALSE)=0,"",VLOOKUP($A244,'Annex 2 EHV charges'!$D:$P,9,FALSE)),"")</f>
        <v/>
      </c>
      <c r="F244" s="94" t="str">
        <f>IFERROR(IF(VLOOKUP($A244,'Annex 2 EHV charges'!$D:$P,10,FALSE)=0,"",VLOOKUP($A244,'Annex 2 EHV charges'!$D:$P,10,FALSE)),"")</f>
        <v/>
      </c>
      <c r="G244" s="95" t="str">
        <f>IFERROR(IF(VLOOKUP($A244,'Annex 2 EHV charges'!$D:$P,11,FALSE)=0,"",VLOOKUP($A244,'Annex 2 EHV charges'!$D:$P,11,FALSE)),"")</f>
        <v/>
      </c>
      <c r="H244" s="95" t="str">
        <f>IFERROR(IF(VLOOKUP($A244,'Annex 2 EHV charges'!$D:$P,12,FALSE)=0,"",VLOOKUP($A244,'Annex 2 EHV charges'!$D:$P,12,FALSE)),"")</f>
        <v/>
      </c>
    </row>
    <row r="245" spans="1:8">
      <c r="A245" s="92" t="str">
        <f t="array" ref="A245">IFERROR(INDEX('Annex 2 EHV charges'!#REF!, MATCH(0, IF(ISBLANK('Annex 2 EHV charges'!#REF!),1, COUNTIF(A$4:$A244, 'Annex 2 EHV charges'!#REF!)), 0)),"")</f>
        <v/>
      </c>
      <c r="B245" s="91" t="str">
        <f>IF($A245="","",VLOOKUP($A245,'Annex 2 EHV charges'!$D:$P,2,0))</f>
        <v/>
      </c>
      <c r="C245" s="92" t="str">
        <f>IF($A245="","",VLOOKUP($A245,'Annex 2 EHV charges'!$D:$P,3,0))</f>
        <v/>
      </c>
      <c r="D245" s="91" t="str">
        <f>IF($A245="","",VLOOKUP($A245,'Annex 2 EHV charges'!$D:$P,4,0))</f>
        <v/>
      </c>
      <c r="E245" s="93" t="str">
        <f>IFERROR(IF(VLOOKUP($A245,'Annex 2 EHV charges'!$D:$P,9,FALSE)=0,"",VLOOKUP($A245,'Annex 2 EHV charges'!$D:$P,9,FALSE)),"")</f>
        <v/>
      </c>
      <c r="F245" s="94" t="str">
        <f>IFERROR(IF(VLOOKUP($A245,'Annex 2 EHV charges'!$D:$P,10,FALSE)=0,"",VLOOKUP($A245,'Annex 2 EHV charges'!$D:$P,10,FALSE)),"")</f>
        <v/>
      </c>
      <c r="G245" s="95" t="str">
        <f>IFERROR(IF(VLOOKUP($A245,'Annex 2 EHV charges'!$D:$P,11,FALSE)=0,"",VLOOKUP($A245,'Annex 2 EHV charges'!$D:$P,11,FALSE)),"")</f>
        <v/>
      </c>
      <c r="H245" s="95" t="str">
        <f>IFERROR(IF(VLOOKUP($A245,'Annex 2 EHV charges'!$D:$P,12,FALSE)=0,"",VLOOKUP($A245,'Annex 2 EHV charges'!$D:$P,12,FALSE)),"")</f>
        <v/>
      </c>
    </row>
    <row r="246" spans="1:8">
      <c r="A246" s="92" t="str">
        <f t="array" ref="A246">IFERROR(INDEX('Annex 2 EHV charges'!#REF!, MATCH(0, IF(ISBLANK('Annex 2 EHV charges'!#REF!),1, COUNTIF(A$4:$A245, 'Annex 2 EHV charges'!#REF!)), 0)),"")</f>
        <v/>
      </c>
      <c r="B246" s="91" t="str">
        <f>IF($A246="","",VLOOKUP($A246,'Annex 2 EHV charges'!$D:$P,2,0))</f>
        <v/>
      </c>
      <c r="C246" s="92" t="str">
        <f>IF($A246="","",VLOOKUP($A246,'Annex 2 EHV charges'!$D:$P,3,0))</f>
        <v/>
      </c>
      <c r="D246" s="91" t="str">
        <f>IF($A246="","",VLOOKUP($A246,'Annex 2 EHV charges'!$D:$P,4,0))</f>
        <v/>
      </c>
      <c r="E246" s="93" t="str">
        <f>IFERROR(IF(VLOOKUP($A246,'Annex 2 EHV charges'!$D:$P,9,FALSE)=0,"",VLOOKUP($A246,'Annex 2 EHV charges'!$D:$P,9,FALSE)),"")</f>
        <v/>
      </c>
      <c r="F246" s="94" t="str">
        <f>IFERROR(IF(VLOOKUP($A246,'Annex 2 EHV charges'!$D:$P,10,FALSE)=0,"",VLOOKUP($A246,'Annex 2 EHV charges'!$D:$P,10,FALSE)),"")</f>
        <v/>
      </c>
      <c r="G246" s="95" t="str">
        <f>IFERROR(IF(VLOOKUP($A246,'Annex 2 EHV charges'!$D:$P,11,FALSE)=0,"",VLOOKUP($A246,'Annex 2 EHV charges'!$D:$P,11,FALSE)),"")</f>
        <v/>
      </c>
      <c r="H246" s="95" t="str">
        <f>IFERROR(IF(VLOOKUP($A246,'Annex 2 EHV charges'!$D:$P,12,FALSE)=0,"",VLOOKUP($A246,'Annex 2 EHV charges'!$D:$P,12,FALSE)),"")</f>
        <v/>
      </c>
    </row>
    <row r="247" spans="1:8">
      <c r="A247" s="92" t="str">
        <f t="array" ref="A247">IFERROR(INDEX('Annex 2 EHV charges'!#REF!, MATCH(0, IF(ISBLANK('Annex 2 EHV charges'!#REF!),1, COUNTIF(A$4:$A246, 'Annex 2 EHV charges'!#REF!)), 0)),"")</f>
        <v/>
      </c>
      <c r="B247" s="91" t="str">
        <f>IF($A247="","",VLOOKUP($A247,'Annex 2 EHV charges'!$D:$P,2,0))</f>
        <v/>
      </c>
      <c r="C247" s="92" t="str">
        <f>IF($A247="","",VLOOKUP($A247,'Annex 2 EHV charges'!$D:$P,3,0))</f>
        <v/>
      </c>
      <c r="D247" s="91" t="str">
        <f>IF($A247="","",VLOOKUP($A247,'Annex 2 EHV charges'!$D:$P,4,0))</f>
        <v/>
      </c>
      <c r="E247" s="93" t="str">
        <f>IFERROR(IF(VLOOKUP($A247,'Annex 2 EHV charges'!$D:$P,9,FALSE)=0,"",VLOOKUP($A247,'Annex 2 EHV charges'!$D:$P,9,FALSE)),"")</f>
        <v/>
      </c>
      <c r="F247" s="94" t="str">
        <f>IFERROR(IF(VLOOKUP($A247,'Annex 2 EHV charges'!$D:$P,10,FALSE)=0,"",VLOOKUP($A247,'Annex 2 EHV charges'!$D:$P,10,FALSE)),"")</f>
        <v/>
      </c>
      <c r="G247" s="95" t="str">
        <f>IFERROR(IF(VLOOKUP($A247,'Annex 2 EHV charges'!$D:$P,11,FALSE)=0,"",VLOOKUP($A247,'Annex 2 EHV charges'!$D:$P,11,FALSE)),"")</f>
        <v/>
      </c>
      <c r="H247" s="95" t="str">
        <f>IFERROR(IF(VLOOKUP($A247,'Annex 2 EHV charges'!$D:$P,12,FALSE)=0,"",VLOOKUP($A247,'Annex 2 EHV charges'!$D:$P,12,FALSE)),"")</f>
        <v/>
      </c>
    </row>
    <row r="248" spans="1:8">
      <c r="A248" s="92" t="str">
        <f t="array" ref="A248">IFERROR(INDEX('Annex 2 EHV charges'!#REF!, MATCH(0, IF(ISBLANK('Annex 2 EHV charges'!#REF!),1, COUNTIF(A$4:$A247, 'Annex 2 EHV charges'!#REF!)), 0)),"")</f>
        <v/>
      </c>
      <c r="B248" s="91" t="str">
        <f>IF($A248="","",VLOOKUP($A248,'Annex 2 EHV charges'!$D:$P,2,0))</f>
        <v/>
      </c>
      <c r="C248" s="92" t="str">
        <f>IF($A248="","",VLOOKUP($A248,'Annex 2 EHV charges'!$D:$P,3,0))</f>
        <v/>
      </c>
      <c r="D248" s="91" t="str">
        <f>IF($A248="","",VLOOKUP($A248,'Annex 2 EHV charges'!$D:$P,4,0))</f>
        <v/>
      </c>
      <c r="E248" s="93" t="str">
        <f>IFERROR(IF(VLOOKUP($A248,'Annex 2 EHV charges'!$D:$P,9,FALSE)=0,"",VLOOKUP($A248,'Annex 2 EHV charges'!$D:$P,9,FALSE)),"")</f>
        <v/>
      </c>
      <c r="F248" s="94" t="str">
        <f>IFERROR(IF(VLOOKUP($A248,'Annex 2 EHV charges'!$D:$P,10,FALSE)=0,"",VLOOKUP($A248,'Annex 2 EHV charges'!$D:$P,10,FALSE)),"")</f>
        <v/>
      </c>
      <c r="G248" s="95" t="str">
        <f>IFERROR(IF(VLOOKUP($A248,'Annex 2 EHV charges'!$D:$P,11,FALSE)=0,"",VLOOKUP($A248,'Annex 2 EHV charges'!$D:$P,11,FALSE)),"")</f>
        <v/>
      </c>
      <c r="H248" s="95" t="str">
        <f>IFERROR(IF(VLOOKUP($A248,'Annex 2 EHV charges'!$D:$P,12,FALSE)=0,"",VLOOKUP($A248,'Annex 2 EHV charges'!$D:$P,12,FALSE)),"")</f>
        <v/>
      </c>
    </row>
    <row r="249" spans="1:8">
      <c r="A249" s="92" t="str">
        <f t="array" ref="A249">IFERROR(INDEX('Annex 2 EHV charges'!#REF!, MATCH(0, IF(ISBLANK('Annex 2 EHV charges'!#REF!),1, COUNTIF(A$4:$A248, 'Annex 2 EHV charges'!#REF!)), 0)),"")</f>
        <v/>
      </c>
      <c r="B249" s="91" t="str">
        <f>IF($A249="","",VLOOKUP($A249,'Annex 2 EHV charges'!$D:$P,2,0))</f>
        <v/>
      </c>
      <c r="C249" s="92" t="str">
        <f>IF($A249="","",VLOOKUP($A249,'Annex 2 EHV charges'!$D:$P,3,0))</f>
        <v/>
      </c>
      <c r="D249" s="91" t="str">
        <f>IF($A249="","",VLOOKUP($A249,'Annex 2 EHV charges'!$D:$P,4,0))</f>
        <v/>
      </c>
      <c r="E249" s="93" t="str">
        <f>IFERROR(IF(VLOOKUP($A249,'Annex 2 EHV charges'!$D:$P,9,FALSE)=0,"",VLOOKUP($A249,'Annex 2 EHV charges'!$D:$P,9,FALSE)),"")</f>
        <v/>
      </c>
      <c r="F249" s="94" t="str">
        <f>IFERROR(IF(VLOOKUP($A249,'Annex 2 EHV charges'!$D:$P,10,FALSE)=0,"",VLOOKUP($A249,'Annex 2 EHV charges'!$D:$P,10,FALSE)),"")</f>
        <v/>
      </c>
      <c r="G249" s="95" t="str">
        <f>IFERROR(IF(VLOOKUP($A249,'Annex 2 EHV charges'!$D:$P,11,FALSE)=0,"",VLOOKUP($A249,'Annex 2 EHV charges'!$D:$P,11,FALSE)),"")</f>
        <v/>
      </c>
      <c r="H249" s="95" t="str">
        <f>IFERROR(IF(VLOOKUP($A249,'Annex 2 EHV charges'!$D:$P,12,FALSE)=0,"",VLOOKUP($A249,'Annex 2 EHV charges'!$D:$P,12,FALSE)),"")</f>
        <v/>
      </c>
    </row>
    <row r="250" spans="1:8">
      <c r="A250" s="92" t="str">
        <f t="array" ref="A250">IFERROR(INDEX('Annex 2 EHV charges'!#REF!, MATCH(0, IF(ISBLANK('Annex 2 EHV charges'!#REF!),1, COUNTIF(A$4:$A249, 'Annex 2 EHV charges'!#REF!)), 0)),"")</f>
        <v/>
      </c>
      <c r="B250" s="91" t="str">
        <f>IF($A250="","",VLOOKUP($A250,'Annex 2 EHV charges'!$D:$P,2,0))</f>
        <v/>
      </c>
      <c r="C250" s="92" t="str">
        <f>IF($A250="","",VLOOKUP($A250,'Annex 2 EHV charges'!$D:$P,3,0))</f>
        <v/>
      </c>
      <c r="D250" s="91" t="str">
        <f>IF($A250="","",VLOOKUP($A250,'Annex 2 EHV charges'!$D:$P,4,0))</f>
        <v/>
      </c>
      <c r="E250" s="93" t="str">
        <f>IFERROR(IF(VLOOKUP($A250,'Annex 2 EHV charges'!$D:$P,9,FALSE)=0,"",VLOOKUP($A250,'Annex 2 EHV charges'!$D:$P,9,FALSE)),"")</f>
        <v/>
      </c>
      <c r="F250" s="94" t="str">
        <f>IFERROR(IF(VLOOKUP($A250,'Annex 2 EHV charges'!$D:$P,10,FALSE)=0,"",VLOOKUP($A250,'Annex 2 EHV charges'!$D:$P,10,FALSE)),"")</f>
        <v/>
      </c>
      <c r="G250" s="95" t="str">
        <f>IFERROR(IF(VLOOKUP($A250,'Annex 2 EHV charges'!$D:$P,11,FALSE)=0,"",VLOOKUP($A250,'Annex 2 EHV charges'!$D:$P,11,FALSE)),"")</f>
        <v/>
      </c>
      <c r="H250" s="95" t="str">
        <f>IFERROR(IF(VLOOKUP($A250,'Annex 2 EHV charges'!$D:$P,12,FALSE)=0,"",VLOOKUP($A250,'Annex 2 EHV charges'!$D:$P,12,FALSE)),"")</f>
        <v/>
      </c>
    </row>
    <row r="251" spans="1:8">
      <c r="A251" s="92" t="str">
        <f t="array" ref="A251">IFERROR(INDEX('Annex 2 EHV charges'!#REF!, MATCH(0, IF(ISBLANK('Annex 2 EHV charges'!#REF!),1, COUNTIF(A$4:$A250, 'Annex 2 EHV charges'!#REF!)), 0)),"")</f>
        <v/>
      </c>
      <c r="B251" s="91" t="str">
        <f>IF($A251="","",VLOOKUP($A251,'Annex 2 EHV charges'!$D:$P,2,0))</f>
        <v/>
      </c>
      <c r="C251" s="92" t="str">
        <f>IF($A251="","",VLOOKUP($A251,'Annex 2 EHV charges'!$D:$P,3,0))</f>
        <v/>
      </c>
      <c r="D251" s="91" t="str">
        <f>IF($A251="","",VLOOKUP($A251,'Annex 2 EHV charges'!$D:$P,4,0))</f>
        <v/>
      </c>
      <c r="E251" s="93" t="str">
        <f>IFERROR(IF(VLOOKUP($A251,'Annex 2 EHV charges'!$D:$P,9,FALSE)=0,"",VLOOKUP($A251,'Annex 2 EHV charges'!$D:$P,9,FALSE)),"")</f>
        <v/>
      </c>
      <c r="F251" s="94" t="str">
        <f>IFERROR(IF(VLOOKUP($A251,'Annex 2 EHV charges'!$D:$P,10,FALSE)=0,"",VLOOKUP($A251,'Annex 2 EHV charges'!$D:$P,10,FALSE)),"")</f>
        <v/>
      </c>
      <c r="G251" s="95" t="str">
        <f>IFERROR(IF(VLOOKUP($A251,'Annex 2 EHV charges'!$D:$P,11,FALSE)=0,"",VLOOKUP($A251,'Annex 2 EHV charges'!$D:$P,11,FALSE)),"")</f>
        <v/>
      </c>
      <c r="H251" s="95" t="str">
        <f>IFERROR(IF(VLOOKUP($A251,'Annex 2 EHV charges'!$D:$P,12,FALSE)=0,"",VLOOKUP($A251,'Annex 2 EHV charges'!$D:$P,12,FALSE)),"")</f>
        <v/>
      </c>
    </row>
    <row r="252" spans="1:8">
      <c r="A252" s="92" t="str">
        <f t="array" ref="A252">IFERROR(INDEX('Annex 2 EHV charges'!#REF!, MATCH(0, IF(ISBLANK('Annex 2 EHV charges'!#REF!),1, COUNTIF(A$4:$A251, 'Annex 2 EHV charges'!#REF!)), 0)),"")</f>
        <v/>
      </c>
      <c r="B252" s="91" t="str">
        <f>IF($A252="","",VLOOKUP($A252,'Annex 2 EHV charges'!$D:$P,2,0))</f>
        <v/>
      </c>
      <c r="C252" s="92" t="str">
        <f>IF($A252="","",VLOOKUP($A252,'Annex 2 EHV charges'!$D:$P,3,0))</f>
        <v/>
      </c>
      <c r="D252" s="91" t="str">
        <f>IF($A252="","",VLOOKUP($A252,'Annex 2 EHV charges'!$D:$P,4,0))</f>
        <v/>
      </c>
      <c r="E252" s="93" t="str">
        <f>IFERROR(IF(VLOOKUP($A252,'Annex 2 EHV charges'!$D:$P,9,FALSE)=0,"",VLOOKUP($A252,'Annex 2 EHV charges'!$D:$P,9,FALSE)),"")</f>
        <v/>
      </c>
      <c r="F252" s="94" t="str">
        <f>IFERROR(IF(VLOOKUP($A252,'Annex 2 EHV charges'!$D:$P,10,FALSE)=0,"",VLOOKUP($A252,'Annex 2 EHV charges'!$D:$P,10,FALSE)),"")</f>
        <v/>
      </c>
      <c r="G252" s="95" t="str">
        <f>IFERROR(IF(VLOOKUP($A252,'Annex 2 EHV charges'!$D:$P,11,FALSE)=0,"",VLOOKUP($A252,'Annex 2 EHV charges'!$D:$P,11,FALSE)),"")</f>
        <v/>
      </c>
      <c r="H252" s="95" t="str">
        <f>IFERROR(IF(VLOOKUP($A252,'Annex 2 EHV charges'!$D:$P,12,FALSE)=0,"",VLOOKUP($A252,'Annex 2 EHV charges'!$D:$P,12,FALSE)),"")</f>
        <v/>
      </c>
    </row>
    <row r="253" spans="1:8">
      <c r="A253" s="92" t="str">
        <f t="array" ref="A253">IFERROR(INDEX('Annex 2 EHV charges'!#REF!, MATCH(0, IF(ISBLANK('Annex 2 EHV charges'!#REF!),1, COUNTIF(A$4:$A252, 'Annex 2 EHV charges'!#REF!)), 0)),"")</f>
        <v/>
      </c>
      <c r="B253" s="91" t="str">
        <f>IF($A253="","",VLOOKUP($A253,'Annex 2 EHV charges'!$D:$P,2,0))</f>
        <v/>
      </c>
      <c r="C253" s="92" t="str">
        <f>IF($A253="","",VLOOKUP($A253,'Annex 2 EHV charges'!$D:$P,3,0))</f>
        <v/>
      </c>
      <c r="D253" s="91" t="str">
        <f>IF($A253="","",VLOOKUP($A253,'Annex 2 EHV charges'!$D:$P,4,0))</f>
        <v/>
      </c>
      <c r="E253" s="93" t="str">
        <f>IFERROR(IF(VLOOKUP($A253,'Annex 2 EHV charges'!$D:$P,9,FALSE)=0,"",VLOOKUP($A253,'Annex 2 EHV charges'!$D:$P,9,FALSE)),"")</f>
        <v/>
      </c>
      <c r="F253" s="94" t="str">
        <f>IFERROR(IF(VLOOKUP($A253,'Annex 2 EHV charges'!$D:$P,10,FALSE)=0,"",VLOOKUP($A253,'Annex 2 EHV charges'!$D:$P,10,FALSE)),"")</f>
        <v/>
      </c>
      <c r="G253" s="95" t="str">
        <f>IFERROR(IF(VLOOKUP($A253,'Annex 2 EHV charges'!$D:$P,11,FALSE)=0,"",VLOOKUP($A253,'Annex 2 EHV charges'!$D:$P,11,FALSE)),"")</f>
        <v/>
      </c>
      <c r="H253" s="95" t="str">
        <f>IFERROR(IF(VLOOKUP($A253,'Annex 2 EHV charges'!$D:$P,12,FALSE)=0,"",VLOOKUP($A253,'Annex 2 EHV charges'!$D:$P,12,FALSE)),"")</f>
        <v/>
      </c>
    </row>
    <row r="254" spans="1:8">
      <c r="A254" s="92" t="str">
        <f t="array" ref="A254">IFERROR(INDEX('Annex 2 EHV charges'!#REF!, MATCH(0, IF(ISBLANK('Annex 2 EHV charges'!#REF!),1, COUNTIF(A$4:$A253, 'Annex 2 EHV charges'!#REF!)), 0)),"")</f>
        <v/>
      </c>
      <c r="B254" s="91" t="str">
        <f>IF($A254="","",VLOOKUP($A254,'Annex 2 EHV charges'!$D:$P,2,0))</f>
        <v/>
      </c>
      <c r="C254" s="92" t="str">
        <f>IF($A254="","",VLOOKUP($A254,'Annex 2 EHV charges'!$D:$P,3,0))</f>
        <v/>
      </c>
      <c r="D254" s="91" t="str">
        <f>IF($A254="","",VLOOKUP($A254,'Annex 2 EHV charges'!$D:$P,4,0))</f>
        <v/>
      </c>
      <c r="E254" s="93" t="str">
        <f>IFERROR(IF(VLOOKUP($A254,'Annex 2 EHV charges'!$D:$P,9,FALSE)=0,"",VLOOKUP($A254,'Annex 2 EHV charges'!$D:$P,9,FALSE)),"")</f>
        <v/>
      </c>
      <c r="F254" s="94" t="str">
        <f>IFERROR(IF(VLOOKUP($A254,'Annex 2 EHV charges'!$D:$P,10,FALSE)=0,"",VLOOKUP($A254,'Annex 2 EHV charges'!$D:$P,10,FALSE)),"")</f>
        <v/>
      </c>
      <c r="G254" s="95" t="str">
        <f>IFERROR(IF(VLOOKUP($A254,'Annex 2 EHV charges'!$D:$P,11,FALSE)=0,"",VLOOKUP($A254,'Annex 2 EHV charges'!$D:$P,11,FALSE)),"")</f>
        <v/>
      </c>
      <c r="H254" s="95" t="str">
        <f>IFERROR(IF(VLOOKUP($A254,'Annex 2 EHV charges'!$D:$P,12,FALSE)=0,"",VLOOKUP($A254,'Annex 2 EHV charges'!$D:$P,12,FALSE)),"")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Header>&amp;C&amp;G</oddHeader>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Properties/end-users).&amp;C&amp;G</firstHeader>
    <firstFooter>&amp;L&amp;8Note: The list of MPANs / MSIDs provided may be incomplete; the DNO reserves the right to apply the listed charges to any other MPANs / MSIDs associated with the site.&amp;R&amp;P of &amp;N</first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7">
    <pageSetUpPr fitToPage="1"/>
  </sheetPr>
  <dimension ref="A1:L21"/>
  <sheetViews>
    <sheetView showGridLines="0" zoomScale="70" zoomScaleNormal="70" zoomScaleSheetLayoutView="100" workbookViewId="0"/>
  </sheetViews>
  <sheetFormatPr defaultRowHeight="12.5"/>
  <cols>
    <col min="1" max="1" width="27.453125" customWidth="1"/>
    <col min="2" max="2" width="11" customWidth="1"/>
    <col min="4" max="10" width="16.54296875" customWidth="1"/>
  </cols>
  <sheetData>
    <row r="1" spans="1:12" s="2" customFormat="1" ht="27.75" customHeight="1">
      <c r="A1" s="50" t="s">
        <v>37</v>
      </c>
      <c r="B1" s="3"/>
      <c r="D1" s="3"/>
      <c r="E1" s="3"/>
      <c r="F1" s="3"/>
      <c r="G1" s="10"/>
      <c r="H1" s="4"/>
      <c r="I1" s="4"/>
    </row>
    <row r="2" spans="1:12" s="2" customFormat="1" ht="27" customHeight="1">
      <c r="A2" s="351" t="str">
        <f>Overview!B4&amp; " - Effective from "&amp;Overview!D4&amp;" - "&amp;Overview!E4&amp;" LV and HV tariffs in E &amp; W"</f>
        <v>Southern Electric Power Distribution plc - Effective from 1 April 2024 - Final LV and HV tariffs in E &amp; W</v>
      </c>
      <c r="B2" s="351"/>
      <c r="C2" s="351"/>
      <c r="D2" s="351"/>
      <c r="E2" s="351"/>
      <c r="F2" s="351"/>
      <c r="G2" s="351"/>
      <c r="H2" s="351"/>
      <c r="I2" s="351"/>
      <c r="J2" s="351"/>
      <c r="K2" s="4"/>
      <c r="L2" s="4"/>
    </row>
    <row r="3" spans="1:12" s="2" customFormat="1" ht="27" customHeight="1">
      <c r="A3" s="413" t="s">
        <v>514</v>
      </c>
      <c r="B3" s="413"/>
      <c r="C3" s="413"/>
      <c r="D3" s="413"/>
      <c r="E3" s="413"/>
      <c r="F3" s="413"/>
      <c r="G3" s="413"/>
      <c r="H3" s="413"/>
      <c r="I3" s="413"/>
      <c r="J3" s="413"/>
      <c r="K3" s="4"/>
      <c r="L3" s="4"/>
    </row>
    <row r="4" spans="1:12" s="2" customFormat="1" ht="71.25" customHeight="1">
      <c r="A4" s="15"/>
      <c r="B4" s="25" t="s">
        <v>67</v>
      </c>
      <c r="C4" s="165" t="s">
        <v>59</v>
      </c>
      <c r="D4" s="54" t="s">
        <v>60</v>
      </c>
      <c r="E4" s="54" t="s">
        <v>61</v>
      </c>
      <c r="F4" s="54" t="s">
        <v>62</v>
      </c>
      <c r="G4" s="165" t="s">
        <v>63</v>
      </c>
      <c r="H4" s="165"/>
      <c r="I4" s="165"/>
      <c r="J4" s="165"/>
      <c r="K4" s="4"/>
      <c r="L4" s="4"/>
    </row>
    <row r="5" spans="1:12" s="2" customFormat="1" ht="32.25" customHeight="1">
      <c r="A5" s="16"/>
      <c r="B5" s="24"/>
      <c r="C5" s="17"/>
      <c r="D5" s="18"/>
      <c r="E5" s="18"/>
      <c r="F5" s="18"/>
      <c r="G5" s="19"/>
      <c r="H5" s="23"/>
      <c r="I5" s="23"/>
      <c r="J5" s="23"/>
      <c r="K5" s="4"/>
      <c r="L5" s="4"/>
    </row>
    <row r="6" spans="1:12">
      <c r="A6" s="414" t="s">
        <v>515</v>
      </c>
      <c r="B6" s="411" t="s">
        <v>516</v>
      </c>
      <c r="C6" s="411"/>
      <c r="D6" s="411"/>
      <c r="E6" s="411"/>
      <c r="F6" s="411"/>
      <c r="G6" s="411"/>
      <c r="H6" s="412"/>
      <c r="I6" s="412"/>
      <c r="J6" s="412"/>
    </row>
    <row r="7" spans="1:12">
      <c r="A7" s="414"/>
      <c r="B7" s="411"/>
      <c r="C7" s="411"/>
      <c r="D7" s="411"/>
      <c r="E7" s="411"/>
      <c r="F7" s="411"/>
      <c r="G7" s="411"/>
      <c r="H7" s="412"/>
      <c r="I7" s="412"/>
      <c r="J7" s="412"/>
    </row>
    <row r="8" spans="1:12">
      <c r="A8" s="414"/>
      <c r="B8" s="411"/>
      <c r="C8" s="411"/>
      <c r="D8" s="411"/>
      <c r="E8" s="411"/>
      <c r="F8" s="411"/>
      <c r="G8" s="411"/>
      <c r="H8" s="412"/>
      <c r="I8" s="412"/>
      <c r="J8" s="412"/>
    </row>
    <row r="9" spans="1:12">
      <c r="A9" s="49"/>
      <c r="B9" s="49"/>
      <c r="C9" s="49"/>
      <c r="D9" s="49"/>
      <c r="E9" s="49"/>
      <c r="F9" s="49"/>
      <c r="G9" s="49"/>
      <c r="H9" s="49"/>
      <c r="I9" s="49"/>
      <c r="J9" s="49"/>
    </row>
    <row r="10" spans="1:12">
      <c r="A10" s="49"/>
      <c r="B10" s="49"/>
      <c r="C10" s="49"/>
      <c r="D10" s="49"/>
      <c r="E10" s="49"/>
      <c r="F10" s="49"/>
      <c r="G10" s="49"/>
      <c r="H10" s="49"/>
      <c r="I10" s="49"/>
      <c r="J10" s="49"/>
    </row>
    <row r="11" spans="1:12" s="2" customFormat="1" ht="27" customHeight="1">
      <c r="A11" s="413" t="s">
        <v>517</v>
      </c>
      <c r="B11" s="413"/>
      <c r="C11" s="413"/>
      <c r="D11" s="413"/>
      <c r="E11" s="413"/>
      <c r="F11" s="413"/>
      <c r="G11" s="413"/>
      <c r="H11" s="413"/>
      <c r="I11" s="413"/>
      <c r="J11" s="413"/>
      <c r="K11" s="4"/>
      <c r="L11" s="4"/>
    </row>
    <row r="12" spans="1:12" s="2" customFormat="1" ht="58.5" customHeight="1">
      <c r="A12" s="15"/>
      <c r="B12" s="25" t="s">
        <v>67</v>
      </c>
      <c r="C12" s="165" t="s">
        <v>59</v>
      </c>
      <c r="D12" s="54" t="s">
        <v>60</v>
      </c>
      <c r="E12" s="54" t="s">
        <v>61</v>
      </c>
      <c r="F12" s="54" t="s">
        <v>62</v>
      </c>
      <c r="G12" s="165" t="s">
        <v>63</v>
      </c>
      <c r="H12" s="165" t="s">
        <v>64</v>
      </c>
      <c r="I12" s="25" t="s">
        <v>65</v>
      </c>
      <c r="J12" s="165" t="s">
        <v>66</v>
      </c>
      <c r="K12" s="4"/>
      <c r="L12" s="4"/>
    </row>
    <row r="13" spans="1:12" s="2" customFormat="1" ht="32.25" customHeight="1">
      <c r="A13" s="16"/>
      <c r="B13" s="24"/>
      <c r="C13" s="17">
        <v>0</v>
      </c>
      <c r="D13" s="18"/>
      <c r="E13" s="18"/>
      <c r="F13" s="18"/>
      <c r="G13" s="19"/>
      <c r="H13" s="19"/>
      <c r="I13" s="19"/>
      <c r="J13" s="18"/>
      <c r="K13" s="4"/>
      <c r="L13" s="4"/>
    </row>
    <row r="14" spans="1:12" ht="13">
      <c r="A14" s="414" t="s">
        <v>515</v>
      </c>
      <c r="B14" s="415" t="s">
        <v>40</v>
      </c>
      <c r="C14" s="415"/>
      <c r="D14" s="415"/>
      <c r="E14" s="415"/>
      <c r="F14" s="415"/>
      <c r="G14" s="415"/>
      <c r="H14" s="416"/>
      <c r="I14" s="416"/>
      <c r="J14" s="416"/>
    </row>
    <row r="15" spans="1:12">
      <c r="A15" s="414"/>
      <c r="B15" s="411" t="s">
        <v>516</v>
      </c>
      <c r="C15" s="411"/>
      <c r="D15" s="411"/>
      <c r="E15" s="411"/>
      <c r="F15" s="411"/>
      <c r="G15" s="411"/>
      <c r="H15" s="412"/>
      <c r="I15" s="412"/>
      <c r="J15" s="412"/>
    </row>
    <row r="16" spans="1:12">
      <c r="A16" s="414"/>
      <c r="B16" s="411" t="s">
        <v>518</v>
      </c>
      <c r="C16" s="411"/>
      <c r="D16" s="411"/>
      <c r="E16" s="411"/>
      <c r="F16" s="411"/>
      <c r="G16" s="411"/>
      <c r="H16" s="412"/>
      <c r="I16" s="412"/>
      <c r="J16" s="412"/>
    </row>
    <row r="17" spans="1:10">
      <c r="A17" s="417"/>
      <c r="B17" s="411" t="s">
        <v>519</v>
      </c>
      <c r="C17" s="411"/>
      <c r="D17" s="411"/>
      <c r="E17" s="411"/>
      <c r="F17" s="411"/>
      <c r="G17" s="411"/>
      <c r="H17" s="412"/>
      <c r="I17" s="412"/>
      <c r="J17" s="412"/>
    </row>
    <row r="18" spans="1:10">
      <c r="A18" s="417"/>
      <c r="B18" s="411" t="s">
        <v>520</v>
      </c>
      <c r="C18" s="411"/>
      <c r="D18" s="411"/>
      <c r="E18" s="411"/>
      <c r="F18" s="411"/>
      <c r="G18" s="411"/>
      <c r="H18" s="412"/>
      <c r="I18" s="412"/>
      <c r="J18" s="412"/>
    </row>
    <row r="19" spans="1:10">
      <c r="A19" s="417"/>
      <c r="B19" s="411" t="s">
        <v>521</v>
      </c>
      <c r="C19" s="411"/>
      <c r="D19" s="411"/>
      <c r="E19" s="411"/>
      <c r="F19" s="411"/>
      <c r="G19" s="411"/>
      <c r="H19" s="412"/>
      <c r="I19" s="412"/>
      <c r="J19" s="412"/>
    </row>
    <row r="20" spans="1:10">
      <c r="A20" s="417"/>
      <c r="B20" s="411"/>
      <c r="C20" s="411"/>
      <c r="D20" s="411"/>
      <c r="E20" s="411"/>
      <c r="F20" s="411"/>
      <c r="G20" s="411"/>
      <c r="H20" s="412"/>
      <c r="I20" s="412"/>
      <c r="J20" s="412"/>
    </row>
    <row r="21" spans="1:10">
      <c r="A21" s="417"/>
      <c r="B21" s="411" t="s">
        <v>522</v>
      </c>
      <c r="C21" s="411"/>
      <c r="D21" s="411"/>
      <c r="E21" s="411"/>
      <c r="F21" s="411"/>
      <c r="G21" s="411"/>
      <c r="H21" s="412"/>
      <c r="I21" s="412"/>
      <c r="J21" s="412"/>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4" type="noConversion"/>
  <hyperlinks>
    <hyperlink ref="A1" location="Overview!A1" display="Back to Overview" xr:uid="{00000000-0004-0000-0F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Classes&amp;C&amp;G</oddHeader>
    <oddFooter>&amp;C&amp;P of &amp;N</oddFooter>
  </headerFooter>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pageSetUpPr fitToPage="1"/>
  </sheetPr>
  <dimension ref="A1:M203"/>
  <sheetViews>
    <sheetView showGridLines="0"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UKPN EPN Area (GSP Group _A)"</f>
        <v>Southern Electric Power Distribution plc - Effective from 1 April 2024 - Final LDNO tariffs in UKPN EPN Area (GSP Group _A)</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customFormat="1" ht="45" customHeight="1">
      <c r="A6" s="78" t="s">
        <v>46</v>
      </c>
      <c r="B6" s="231" t="s">
        <v>47</v>
      </c>
      <c r="C6" s="231" t="s">
        <v>48</v>
      </c>
      <c r="D6" s="177" t="s">
        <v>49</v>
      </c>
      <c r="E6" s="169"/>
      <c r="F6" s="362" t="s">
        <v>50</v>
      </c>
      <c r="G6" s="364"/>
      <c r="H6" s="231" t="s">
        <v>47</v>
      </c>
      <c r="I6" s="231" t="s">
        <v>48</v>
      </c>
      <c r="J6" s="177" t="s">
        <v>49</v>
      </c>
    </row>
    <row r="7" spans="1:13" customFormat="1" ht="45" customHeight="1">
      <c r="A7" s="78" t="s">
        <v>51</v>
      </c>
      <c r="B7" s="234"/>
      <c r="C7" s="195"/>
      <c r="D7" s="231" t="s">
        <v>52</v>
      </c>
      <c r="E7" s="169"/>
      <c r="F7" s="362" t="s">
        <v>53</v>
      </c>
      <c r="G7" s="364"/>
      <c r="H7" s="234"/>
      <c r="I7" s="231" t="s">
        <v>54</v>
      </c>
      <c r="J7" s="177" t="s">
        <v>49</v>
      </c>
    </row>
    <row r="8" spans="1:13" customFormat="1" ht="45" customHeight="1">
      <c r="A8" s="241" t="s">
        <v>55</v>
      </c>
      <c r="B8" s="362" t="s">
        <v>56</v>
      </c>
      <c r="C8" s="363"/>
      <c r="D8" s="364"/>
      <c r="E8" s="169"/>
      <c r="F8" s="362" t="s">
        <v>51</v>
      </c>
      <c r="G8" s="364"/>
      <c r="H8" s="234"/>
      <c r="I8" s="234"/>
      <c r="J8" s="231" t="s">
        <v>52</v>
      </c>
    </row>
    <row r="9" spans="1:13" customFormat="1" ht="45" customHeight="1">
      <c r="A9" s="76"/>
      <c r="B9" s="169"/>
      <c r="C9" s="169"/>
      <c r="D9" s="169"/>
      <c r="E9" s="196"/>
      <c r="F9" s="361" t="s">
        <v>55</v>
      </c>
      <c r="G9" s="361"/>
      <c r="H9" s="362" t="s">
        <v>56</v>
      </c>
      <c r="I9" s="363"/>
      <c r="J9" s="364"/>
    </row>
    <row r="10" spans="1:13" customFormat="1" ht="18.75" customHeight="1">
      <c r="A10" s="49"/>
      <c r="B10" s="49"/>
      <c r="C10" s="49"/>
      <c r="D10" s="49"/>
      <c r="E10" s="49"/>
      <c r="F10" s="49"/>
      <c r="G10" s="49"/>
      <c r="H10" s="49"/>
      <c r="I10" s="49"/>
      <c r="J10" s="49"/>
    </row>
    <row r="13" spans="1:13" ht="78.650000000000006"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132">
        <v>10.180999999999999</v>
      </c>
      <c r="E14" s="133">
        <v>0.80100000000000005</v>
      </c>
      <c r="F14" s="134">
        <v>0.16300000000000001</v>
      </c>
      <c r="G14" s="162">
        <v>9.26</v>
      </c>
      <c r="H14" s="163"/>
      <c r="I14" s="166"/>
      <c r="J14" s="41"/>
    </row>
    <row r="15" spans="1:13" ht="27.75" customHeight="1">
      <c r="A15" s="160" t="s">
        <v>525</v>
      </c>
      <c r="B15" s="24"/>
      <c r="C15" s="161" t="s">
        <v>72</v>
      </c>
      <c r="D15" s="132">
        <v>10.180999999999999</v>
      </c>
      <c r="E15" s="133">
        <v>0.80100000000000005</v>
      </c>
      <c r="F15" s="134">
        <v>0.16300000000000001</v>
      </c>
      <c r="G15" s="163"/>
      <c r="H15" s="163"/>
      <c r="I15" s="166"/>
      <c r="J15" s="41"/>
    </row>
    <row r="16" spans="1:13" ht="27.75" customHeight="1">
      <c r="A16" s="160" t="s">
        <v>526</v>
      </c>
      <c r="B16" s="24"/>
      <c r="C16" s="161" t="s">
        <v>75</v>
      </c>
      <c r="D16" s="132">
        <v>7.3150000000000004</v>
      </c>
      <c r="E16" s="133">
        <v>0.57499999999999996</v>
      </c>
      <c r="F16" s="134">
        <v>0.11700000000000001</v>
      </c>
      <c r="G16" s="162">
        <v>4.1100000000000003</v>
      </c>
      <c r="H16" s="163"/>
      <c r="I16" s="166"/>
      <c r="J16" s="41"/>
    </row>
    <row r="17" spans="1:10" ht="27.75" customHeight="1">
      <c r="A17" s="160" t="s">
        <v>527</v>
      </c>
      <c r="B17" s="24"/>
      <c r="C17" s="161" t="s">
        <v>75</v>
      </c>
      <c r="D17" s="132">
        <v>7.3150000000000004</v>
      </c>
      <c r="E17" s="133">
        <v>0.57499999999999996</v>
      </c>
      <c r="F17" s="134">
        <v>0.11700000000000001</v>
      </c>
      <c r="G17" s="162">
        <v>6.83</v>
      </c>
      <c r="H17" s="163"/>
      <c r="I17" s="166"/>
      <c r="J17" s="41"/>
    </row>
    <row r="18" spans="1:10" ht="27.75" customHeight="1">
      <c r="A18" s="160" t="s">
        <v>528</v>
      </c>
      <c r="B18" s="24"/>
      <c r="C18" s="161" t="s">
        <v>75</v>
      </c>
      <c r="D18" s="132">
        <v>7.3150000000000004</v>
      </c>
      <c r="E18" s="133">
        <v>0.57499999999999996</v>
      </c>
      <c r="F18" s="134">
        <v>0.11700000000000001</v>
      </c>
      <c r="G18" s="162">
        <v>15.47</v>
      </c>
      <c r="H18" s="163"/>
      <c r="I18" s="166"/>
      <c r="J18" s="41"/>
    </row>
    <row r="19" spans="1:10" ht="27.75" customHeight="1">
      <c r="A19" s="160" t="s">
        <v>529</v>
      </c>
      <c r="B19" s="24"/>
      <c r="C19" s="161" t="s">
        <v>75</v>
      </c>
      <c r="D19" s="132">
        <v>7.3150000000000004</v>
      </c>
      <c r="E19" s="133">
        <v>0.57499999999999996</v>
      </c>
      <c r="F19" s="134">
        <v>0.11700000000000001</v>
      </c>
      <c r="G19" s="162">
        <v>29.35</v>
      </c>
      <c r="H19" s="163"/>
      <c r="I19" s="166"/>
      <c r="J19" s="41"/>
    </row>
    <row r="20" spans="1:10" ht="27.75" customHeight="1">
      <c r="A20" s="160" t="s">
        <v>530</v>
      </c>
      <c r="B20" s="24"/>
      <c r="C20" s="161" t="s">
        <v>75</v>
      </c>
      <c r="D20" s="132">
        <v>7.3150000000000004</v>
      </c>
      <c r="E20" s="133">
        <v>0.57499999999999996</v>
      </c>
      <c r="F20" s="134">
        <v>0.11700000000000001</v>
      </c>
      <c r="G20" s="162">
        <v>88.16</v>
      </c>
      <c r="H20" s="163"/>
      <c r="I20" s="166"/>
      <c r="J20" s="41"/>
    </row>
    <row r="21" spans="1:10" ht="27.75" customHeight="1">
      <c r="A21" s="160" t="s">
        <v>531</v>
      </c>
      <c r="B21" s="24"/>
      <c r="C21" s="161" t="s">
        <v>85</v>
      </c>
      <c r="D21" s="132">
        <v>7.3150000000000004</v>
      </c>
      <c r="E21" s="133">
        <v>0.57499999999999996</v>
      </c>
      <c r="F21" s="134">
        <v>0.11700000000000001</v>
      </c>
      <c r="G21" s="163"/>
      <c r="H21" s="163"/>
      <c r="I21" s="166"/>
      <c r="J21" s="41"/>
    </row>
    <row r="22" spans="1:10" ht="27.75" customHeight="1">
      <c r="A22" s="160" t="s">
        <v>532</v>
      </c>
      <c r="B22" s="24"/>
      <c r="C22" s="161">
        <v>0</v>
      </c>
      <c r="D22" s="132">
        <v>6.61</v>
      </c>
      <c r="E22" s="133">
        <v>0.497</v>
      </c>
      <c r="F22" s="134">
        <v>9.9000000000000005E-2</v>
      </c>
      <c r="G22" s="162">
        <v>11.48</v>
      </c>
      <c r="H22" s="162">
        <v>2.76</v>
      </c>
      <c r="I22" s="167">
        <v>5.48</v>
      </c>
      <c r="J22" s="40">
        <v>0.26200000000000001</v>
      </c>
    </row>
    <row r="23" spans="1:10" ht="27.75" customHeight="1">
      <c r="A23" s="160" t="s">
        <v>533</v>
      </c>
      <c r="B23" s="24"/>
      <c r="C23" s="161">
        <v>0</v>
      </c>
      <c r="D23" s="132">
        <v>6.61</v>
      </c>
      <c r="E23" s="133">
        <v>0.497</v>
      </c>
      <c r="F23" s="134">
        <v>9.9000000000000005E-2</v>
      </c>
      <c r="G23" s="162">
        <v>164.16</v>
      </c>
      <c r="H23" s="162">
        <v>2.76</v>
      </c>
      <c r="I23" s="167">
        <v>5.48</v>
      </c>
      <c r="J23" s="40">
        <v>0.26200000000000001</v>
      </c>
    </row>
    <row r="24" spans="1:10" ht="27.75" customHeight="1">
      <c r="A24" s="160" t="s">
        <v>534</v>
      </c>
      <c r="B24" s="24"/>
      <c r="C24" s="161">
        <v>0</v>
      </c>
      <c r="D24" s="132">
        <v>6.61</v>
      </c>
      <c r="E24" s="133">
        <v>0.497</v>
      </c>
      <c r="F24" s="134">
        <v>9.9000000000000005E-2</v>
      </c>
      <c r="G24" s="162">
        <v>239.99</v>
      </c>
      <c r="H24" s="162">
        <v>2.76</v>
      </c>
      <c r="I24" s="167">
        <v>5.48</v>
      </c>
      <c r="J24" s="40">
        <v>0.26200000000000001</v>
      </c>
    </row>
    <row r="25" spans="1:10" ht="27.75" customHeight="1">
      <c r="A25" s="160" t="s">
        <v>535</v>
      </c>
      <c r="B25" s="24"/>
      <c r="C25" s="161">
        <v>0</v>
      </c>
      <c r="D25" s="132">
        <v>6.61</v>
      </c>
      <c r="E25" s="133">
        <v>0.497</v>
      </c>
      <c r="F25" s="134">
        <v>9.9000000000000005E-2</v>
      </c>
      <c r="G25" s="162">
        <v>400.44</v>
      </c>
      <c r="H25" s="162">
        <v>2.76</v>
      </c>
      <c r="I25" s="167">
        <v>5.48</v>
      </c>
      <c r="J25" s="40">
        <v>0.26200000000000001</v>
      </c>
    </row>
    <row r="26" spans="1:10" ht="27.75" customHeight="1">
      <c r="A26" s="160" t="s">
        <v>536</v>
      </c>
      <c r="B26" s="24"/>
      <c r="C26" s="161">
        <v>0</v>
      </c>
      <c r="D26" s="132">
        <v>6.61</v>
      </c>
      <c r="E26" s="133">
        <v>0.497</v>
      </c>
      <c r="F26" s="134">
        <v>9.9000000000000005E-2</v>
      </c>
      <c r="G26" s="162">
        <v>846.34</v>
      </c>
      <c r="H26" s="162">
        <v>2.76</v>
      </c>
      <c r="I26" s="167">
        <v>5.48</v>
      </c>
      <c r="J26" s="40">
        <v>0.26200000000000001</v>
      </c>
    </row>
    <row r="27" spans="1:10" ht="27.75" customHeight="1">
      <c r="A27" s="160" t="s">
        <v>537</v>
      </c>
      <c r="B27" s="24"/>
      <c r="C27" s="161" t="s">
        <v>118</v>
      </c>
      <c r="D27" s="135">
        <v>26.145</v>
      </c>
      <c r="E27" s="136">
        <v>1.93</v>
      </c>
      <c r="F27" s="134">
        <v>1.464</v>
      </c>
      <c r="G27" s="163"/>
      <c r="H27" s="163"/>
      <c r="I27" s="166"/>
      <c r="J27" s="41"/>
    </row>
    <row r="28" spans="1:10" ht="27.75" customHeight="1">
      <c r="A28" s="160" t="s">
        <v>538</v>
      </c>
      <c r="B28" s="24"/>
      <c r="C28" s="161">
        <v>0</v>
      </c>
      <c r="D28" s="132">
        <v>-9.3119999999999994</v>
      </c>
      <c r="E28" s="133">
        <v>-0.73199999999999998</v>
      </c>
      <c r="F28" s="134">
        <v>-0.14899999999999999</v>
      </c>
      <c r="G28" s="162">
        <v>0</v>
      </c>
      <c r="H28" s="163"/>
      <c r="I28" s="166"/>
      <c r="J28" s="41"/>
    </row>
    <row r="29" spans="1:10" ht="27.75" customHeight="1">
      <c r="A29" s="160" t="s">
        <v>539</v>
      </c>
      <c r="B29" s="24"/>
      <c r="C29" s="161">
        <v>0</v>
      </c>
      <c r="D29" s="132">
        <v>-9.3119999999999994</v>
      </c>
      <c r="E29" s="133">
        <v>-0.73199999999999998</v>
      </c>
      <c r="F29" s="134">
        <v>-0.14899999999999999</v>
      </c>
      <c r="G29" s="162">
        <v>0</v>
      </c>
      <c r="H29" s="163"/>
      <c r="I29" s="166"/>
      <c r="J29" s="40">
        <v>0.35599999999999998</v>
      </c>
    </row>
    <row r="30" spans="1:10" ht="27.75" customHeight="1">
      <c r="A30" s="164" t="s">
        <v>540</v>
      </c>
      <c r="B30" s="24"/>
      <c r="C30" s="161" t="s">
        <v>70</v>
      </c>
      <c r="D30" s="132">
        <v>7.9779999999999998</v>
      </c>
      <c r="E30" s="133">
        <v>0.627</v>
      </c>
      <c r="F30" s="134">
        <v>0.128</v>
      </c>
      <c r="G30" s="162">
        <v>7.43</v>
      </c>
      <c r="H30" s="163"/>
      <c r="I30" s="166"/>
      <c r="J30" s="41"/>
    </row>
    <row r="31" spans="1:10" ht="27.75" customHeight="1">
      <c r="A31" s="164" t="s">
        <v>541</v>
      </c>
      <c r="B31" s="24"/>
      <c r="C31" s="161" t="s">
        <v>72</v>
      </c>
      <c r="D31" s="132">
        <v>7.9779999999999998</v>
      </c>
      <c r="E31" s="133">
        <v>0.627</v>
      </c>
      <c r="F31" s="134">
        <v>0.128</v>
      </c>
      <c r="G31" s="163"/>
      <c r="H31" s="163"/>
      <c r="I31" s="166"/>
      <c r="J31" s="41"/>
    </row>
    <row r="32" spans="1:10" ht="27.75" customHeight="1">
      <c r="A32" s="164" t="s">
        <v>542</v>
      </c>
      <c r="B32" s="24"/>
      <c r="C32" s="161" t="s">
        <v>75</v>
      </c>
      <c r="D32" s="132">
        <v>5.7320000000000002</v>
      </c>
      <c r="E32" s="133">
        <v>0.45100000000000001</v>
      </c>
      <c r="F32" s="134">
        <v>9.1999999999999998E-2</v>
      </c>
      <c r="G32" s="162">
        <v>3.35</v>
      </c>
      <c r="H32" s="163"/>
      <c r="I32" s="166"/>
      <c r="J32" s="41"/>
    </row>
    <row r="33" spans="1:10" ht="27.75" customHeight="1">
      <c r="A33" s="164" t="s">
        <v>543</v>
      </c>
      <c r="B33" s="24"/>
      <c r="C33" s="161" t="s">
        <v>75</v>
      </c>
      <c r="D33" s="132">
        <v>5.7320000000000002</v>
      </c>
      <c r="E33" s="133">
        <v>0.45100000000000001</v>
      </c>
      <c r="F33" s="134">
        <v>9.1999999999999998E-2</v>
      </c>
      <c r="G33" s="162">
        <v>5.49</v>
      </c>
      <c r="H33" s="163"/>
      <c r="I33" s="166"/>
      <c r="J33" s="41"/>
    </row>
    <row r="34" spans="1:10" ht="27.75" customHeight="1">
      <c r="A34" s="164" t="s">
        <v>544</v>
      </c>
      <c r="B34" s="24"/>
      <c r="C34" s="161" t="s">
        <v>75</v>
      </c>
      <c r="D34" s="132">
        <v>5.7320000000000002</v>
      </c>
      <c r="E34" s="133">
        <v>0.45100000000000001</v>
      </c>
      <c r="F34" s="134">
        <v>9.1999999999999998E-2</v>
      </c>
      <c r="G34" s="162">
        <v>12.26</v>
      </c>
      <c r="H34" s="163"/>
      <c r="I34" s="166"/>
      <c r="J34" s="41"/>
    </row>
    <row r="35" spans="1:10" ht="27.75" customHeight="1">
      <c r="A35" s="164" t="s">
        <v>545</v>
      </c>
      <c r="B35" s="24"/>
      <c r="C35" s="161" t="s">
        <v>75</v>
      </c>
      <c r="D35" s="132">
        <v>5.7320000000000002</v>
      </c>
      <c r="E35" s="133">
        <v>0.45100000000000001</v>
      </c>
      <c r="F35" s="134">
        <v>9.1999999999999998E-2</v>
      </c>
      <c r="G35" s="162">
        <v>23.13</v>
      </c>
      <c r="H35" s="163"/>
      <c r="I35" s="166"/>
      <c r="J35" s="41"/>
    </row>
    <row r="36" spans="1:10" ht="27.75" customHeight="1">
      <c r="A36" s="164" t="s">
        <v>546</v>
      </c>
      <c r="B36" s="24"/>
      <c r="C36" s="161" t="s">
        <v>75</v>
      </c>
      <c r="D36" s="132">
        <v>5.7320000000000002</v>
      </c>
      <c r="E36" s="133">
        <v>0.45100000000000001</v>
      </c>
      <c r="F36" s="134">
        <v>9.1999999999999998E-2</v>
      </c>
      <c r="G36" s="162">
        <v>69.22</v>
      </c>
      <c r="H36" s="163"/>
      <c r="I36" s="166"/>
      <c r="J36" s="41"/>
    </row>
    <row r="37" spans="1:10" ht="27.75" customHeight="1">
      <c r="A37" s="164" t="s">
        <v>547</v>
      </c>
      <c r="B37" s="24"/>
      <c r="C37" s="161" t="s">
        <v>85</v>
      </c>
      <c r="D37" s="132">
        <v>5.7320000000000002</v>
      </c>
      <c r="E37" s="133">
        <v>0.45100000000000001</v>
      </c>
      <c r="F37" s="134">
        <v>9.1999999999999998E-2</v>
      </c>
      <c r="G37" s="163"/>
      <c r="H37" s="163"/>
      <c r="I37" s="166"/>
      <c r="J37" s="41"/>
    </row>
    <row r="38" spans="1:10" ht="27.75" customHeight="1">
      <c r="A38" s="164" t="s">
        <v>548</v>
      </c>
      <c r="B38" s="24"/>
      <c r="C38" s="161">
        <v>0</v>
      </c>
      <c r="D38" s="132">
        <v>5.1790000000000003</v>
      </c>
      <c r="E38" s="133">
        <v>0.38900000000000001</v>
      </c>
      <c r="F38" s="134">
        <v>7.8E-2</v>
      </c>
      <c r="G38" s="162">
        <v>9.1300000000000008</v>
      </c>
      <c r="H38" s="162">
        <v>2.16</v>
      </c>
      <c r="I38" s="167">
        <v>4.29</v>
      </c>
      <c r="J38" s="40">
        <v>0.20499999999999999</v>
      </c>
    </row>
    <row r="39" spans="1:10" ht="27.75" customHeight="1">
      <c r="A39" s="164" t="s">
        <v>549</v>
      </c>
      <c r="B39" s="24"/>
      <c r="C39" s="161">
        <v>0</v>
      </c>
      <c r="D39" s="132">
        <v>5.1790000000000003</v>
      </c>
      <c r="E39" s="133">
        <v>0.38900000000000001</v>
      </c>
      <c r="F39" s="134">
        <v>7.8E-2</v>
      </c>
      <c r="G39" s="162">
        <v>128.77000000000001</v>
      </c>
      <c r="H39" s="162">
        <v>2.16</v>
      </c>
      <c r="I39" s="167">
        <v>4.29</v>
      </c>
      <c r="J39" s="40">
        <v>0.20499999999999999</v>
      </c>
    </row>
    <row r="40" spans="1:10" ht="27.75" customHeight="1">
      <c r="A40" s="164" t="s">
        <v>550</v>
      </c>
      <c r="B40" s="24"/>
      <c r="C40" s="161">
        <v>0</v>
      </c>
      <c r="D40" s="132">
        <v>5.1790000000000003</v>
      </c>
      <c r="E40" s="133">
        <v>0.38900000000000001</v>
      </c>
      <c r="F40" s="134">
        <v>7.8E-2</v>
      </c>
      <c r="G40" s="162">
        <v>188.19</v>
      </c>
      <c r="H40" s="162">
        <v>2.16</v>
      </c>
      <c r="I40" s="167">
        <v>4.29</v>
      </c>
      <c r="J40" s="40">
        <v>0.20499999999999999</v>
      </c>
    </row>
    <row r="41" spans="1:10" ht="27.75" customHeight="1">
      <c r="A41" s="164" t="s">
        <v>551</v>
      </c>
      <c r="B41" s="24"/>
      <c r="C41" s="161">
        <v>0</v>
      </c>
      <c r="D41" s="132">
        <v>5.1790000000000003</v>
      </c>
      <c r="E41" s="133">
        <v>0.38900000000000001</v>
      </c>
      <c r="F41" s="134">
        <v>7.8E-2</v>
      </c>
      <c r="G41" s="162">
        <v>313.92</v>
      </c>
      <c r="H41" s="162">
        <v>2.16</v>
      </c>
      <c r="I41" s="167">
        <v>4.29</v>
      </c>
      <c r="J41" s="40">
        <v>0.20499999999999999</v>
      </c>
    </row>
    <row r="42" spans="1:10" ht="27.75" customHeight="1">
      <c r="A42" s="164" t="s">
        <v>552</v>
      </c>
      <c r="B42" s="24"/>
      <c r="C42" s="161">
        <v>0</v>
      </c>
      <c r="D42" s="132">
        <v>5.1790000000000003</v>
      </c>
      <c r="E42" s="133">
        <v>0.38900000000000001</v>
      </c>
      <c r="F42" s="134">
        <v>7.8E-2</v>
      </c>
      <c r="G42" s="162">
        <v>663.32</v>
      </c>
      <c r="H42" s="162">
        <v>2.16</v>
      </c>
      <c r="I42" s="167">
        <v>4.29</v>
      </c>
      <c r="J42" s="40">
        <v>0.20499999999999999</v>
      </c>
    </row>
    <row r="43" spans="1:10" ht="27.75" customHeight="1">
      <c r="A43" s="164" t="s">
        <v>553</v>
      </c>
      <c r="B43" s="24"/>
      <c r="C43" s="161">
        <v>0</v>
      </c>
      <c r="D43" s="132">
        <v>5.26</v>
      </c>
      <c r="E43" s="133">
        <v>0.36199999999999999</v>
      </c>
      <c r="F43" s="134">
        <v>6.9000000000000006E-2</v>
      </c>
      <c r="G43" s="162">
        <v>11.5</v>
      </c>
      <c r="H43" s="162">
        <v>4.0999999999999996</v>
      </c>
      <c r="I43" s="167">
        <v>5.27</v>
      </c>
      <c r="J43" s="40">
        <v>0.192</v>
      </c>
    </row>
    <row r="44" spans="1:10" ht="27.75" customHeight="1">
      <c r="A44" s="164" t="s">
        <v>554</v>
      </c>
      <c r="B44" s="24"/>
      <c r="C44" s="161">
        <v>0</v>
      </c>
      <c r="D44" s="132">
        <v>5.26</v>
      </c>
      <c r="E44" s="133">
        <v>0.36199999999999999</v>
      </c>
      <c r="F44" s="134">
        <v>6.9000000000000006E-2</v>
      </c>
      <c r="G44" s="162">
        <v>193.94</v>
      </c>
      <c r="H44" s="162">
        <v>4.0999999999999996</v>
      </c>
      <c r="I44" s="167">
        <v>5.27</v>
      </c>
      <c r="J44" s="40">
        <v>0.192</v>
      </c>
    </row>
    <row r="45" spans="1:10" ht="27.75" customHeight="1">
      <c r="A45" s="164" t="s">
        <v>555</v>
      </c>
      <c r="B45" s="24"/>
      <c r="C45" s="161">
        <v>0</v>
      </c>
      <c r="D45" s="132">
        <v>5.26</v>
      </c>
      <c r="E45" s="133">
        <v>0.36199999999999999</v>
      </c>
      <c r="F45" s="134">
        <v>6.9000000000000006E-2</v>
      </c>
      <c r="G45" s="162">
        <v>284.56</v>
      </c>
      <c r="H45" s="162">
        <v>4.0999999999999996</v>
      </c>
      <c r="I45" s="167">
        <v>5.27</v>
      </c>
      <c r="J45" s="40">
        <v>0.192</v>
      </c>
    </row>
    <row r="46" spans="1:10" ht="27.75" customHeight="1">
      <c r="A46" s="164" t="s">
        <v>556</v>
      </c>
      <c r="B46" s="24"/>
      <c r="C46" s="161">
        <v>0</v>
      </c>
      <c r="D46" s="132">
        <v>5.26</v>
      </c>
      <c r="E46" s="133">
        <v>0.36199999999999999</v>
      </c>
      <c r="F46" s="134">
        <v>6.9000000000000006E-2</v>
      </c>
      <c r="G46" s="162">
        <v>476.29</v>
      </c>
      <c r="H46" s="162">
        <v>4.0999999999999996</v>
      </c>
      <c r="I46" s="167">
        <v>5.27</v>
      </c>
      <c r="J46" s="40">
        <v>0.192</v>
      </c>
    </row>
    <row r="47" spans="1:10" ht="27.75" customHeight="1">
      <c r="A47" s="164" t="s">
        <v>557</v>
      </c>
      <c r="B47" s="24"/>
      <c r="C47" s="161">
        <v>0</v>
      </c>
      <c r="D47" s="132">
        <v>5.26</v>
      </c>
      <c r="E47" s="133">
        <v>0.36199999999999999</v>
      </c>
      <c r="F47" s="134">
        <v>6.9000000000000006E-2</v>
      </c>
      <c r="G47" s="162">
        <v>1009.13</v>
      </c>
      <c r="H47" s="162">
        <v>4.0999999999999996</v>
      </c>
      <c r="I47" s="167">
        <v>5.27</v>
      </c>
      <c r="J47" s="40">
        <v>0.192</v>
      </c>
    </row>
    <row r="48" spans="1:10" ht="27.75" customHeight="1">
      <c r="A48" s="164" t="s">
        <v>558</v>
      </c>
      <c r="B48" s="24"/>
      <c r="C48" s="161">
        <v>0</v>
      </c>
      <c r="D48" s="132">
        <v>4.9610000000000003</v>
      </c>
      <c r="E48" s="133">
        <v>0.314</v>
      </c>
      <c r="F48" s="134">
        <v>5.8999999999999997E-2</v>
      </c>
      <c r="G48" s="162">
        <v>144.13999999999999</v>
      </c>
      <c r="H48" s="162">
        <v>3.84</v>
      </c>
      <c r="I48" s="167">
        <v>5.26</v>
      </c>
      <c r="J48" s="40">
        <v>0.17299999999999999</v>
      </c>
    </row>
    <row r="49" spans="1:10" ht="27.75" customHeight="1">
      <c r="A49" s="164" t="s">
        <v>559</v>
      </c>
      <c r="B49" s="24"/>
      <c r="C49" s="161">
        <v>0</v>
      </c>
      <c r="D49" s="132">
        <v>4.9610000000000003</v>
      </c>
      <c r="E49" s="133">
        <v>0.314</v>
      </c>
      <c r="F49" s="134">
        <v>5.8999999999999997E-2</v>
      </c>
      <c r="G49" s="162">
        <v>1302.98</v>
      </c>
      <c r="H49" s="162">
        <v>3.84</v>
      </c>
      <c r="I49" s="167">
        <v>5.26</v>
      </c>
      <c r="J49" s="40">
        <v>0.17299999999999999</v>
      </c>
    </row>
    <row r="50" spans="1:10" ht="27.75" customHeight="1">
      <c r="A50" s="164" t="s">
        <v>560</v>
      </c>
      <c r="B50" s="24"/>
      <c r="C50" s="161">
        <v>0</v>
      </c>
      <c r="D50" s="132">
        <v>4.9610000000000003</v>
      </c>
      <c r="E50" s="133">
        <v>0.314</v>
      </c>
      <c r="F50" s="134">
        <v>5.8999999999999997E-2</v>
      </c>
      <c r="G50" s="162">
        <v>3063.07</v>
      </c>
      <c r="H50" s="162">
        <v>3.84</v>
      </c>
      <c r="I50" s="167">
        <v>5.26</v>
      </c>
      <c r="J50" s="40">
        <v>0.17299999999999999</v>
      </c>
    </row>
    <row r="51" spans="1:10" ht="27.75" customHeight="1">
      <c r="A51" s="164" t="s">
        <v>561</v>
      </c>
      <c r="B51" s="24"/>
      <c r="C51" s="161">
        <v>0</v>
      </c>
      <c r="D51" s="132">
        <v>4.9610000000000003</v>
      </c>
      <c r="E51" s="133">
        <v>0.314</v>
      </c>
      <c r="F51" s="134">
        <v>5.8999999999999997E-2</v>
      </c>
      <c r="G51" s="162">
        <v>6119.53</v>
      </c>
      <c r="H51" s="162">
        <v>3.84</v>
      </c>
      <c r="I51" s="167">
        <v>5.26</v>
      </c>
      <c r="J51" s="40">
        <v>0.17299999999999999</v>
      </c>
    </row>
    <row r="52" spans="1:10" ht="27.75" customHeight="1">
      <c r="A52" s="164" t="s">
        <v>562</v>
      </c>
      <c r="B52" s="24"/>
      <c r="C52" s="161">
        <v>0</v>
      </c>
      <c r="D52" s="132">
        <v>4.9610000000000003</v>
      </c>
      <c r="E52" s="133">
        <v>0.314</v>
      </c>
      <c r="F52" s="134">
        <v>5.8999999999999997E-2</v>
      </c>
      <c r="G52" s="162">
        <v>14752.08</v>
      </c>
      <c r="H52" s="162">
        <v>3.84</v>
      </c>
      <c r="I52" s="167">
        <v>5.26</v>
      </c>
      <c r="J52" s="40">
        <v>0.17299999999999999</v>
      </c>
    </row>
    <row r="53" spans="1:10" ht="27.75" customHeight="1">
      <c r="A53" s="164" t="s">
        <v>563</v>
      </c>
      <c r="B53" s="24"/>
      <c r="C53" s="161" t="s">
        <v>118</v>
      </c>
      <c r="D53" s="135">
        <v>20.486999999999998</v>
      </c>
      <c r="E53" s="136">
        <v>1.512</v>
      </c>
      <c r="F53" s="134">
        <v>1.147</v>
      </c>
      <c r="G53" s="163"/>
      <c r="H53" s="163"/>
      <c r="I53" s="166"/>
      <c r="J53" s="41"/>
    </row>
    <row r="54" spans="1:10" ht="27.75" customHeight="1">
      <c r="A54" s="164" t="s">
        <v>564</v>
      </c>
      <c r="B54" s="24"/>
      <c r="C54" s="161">
        <v>0</v>
      </c>
      <c r="D54" s="132">
        <v>-9.3119999999999994</v>
      </c>
      <c r="E54" s="133">
        <v>-0.73199999999999998</v>
      </c>
      <c r="F54" s="134">
        <v>-0.14899999999999999</v>
      </c>
      <c r="G54" s="162">
        <v>0</v>
      </c>
      <c r="H54" s="163"/>
      <c r="I54" s="166"/>
      <c r="J54" s="41"/>
    </row>
    <row r="55" spans="1:10" ht="27.75" customHeight="1">
      <c r="A55" s="164" t="s">
        <v>565</v>
      </c>
      <c r="B55" s="24"/>
      <c r="C55" s="161">
        <v>0</v>
      </c>
      <c r="D55" s="132">
        <v>-8.0609999999999999</v>
      </c>
      <c r="E55" s="133">
        <v>-0.61599999999999999</v>
      </c>
      <c r="F55" s="134">
        <v>-0.124</v>
      </c>
      <c r="G55" s="162">
        <v>0</v>
      </c>
      <c r="H55" s="163"/>
      <c r="I55" s="166"/>
      <c r="J55" s="41"/>
    </row>
    <row r="56" spans="1:10" ht="27.75" customHeight="1">
      <c r="A56" s="164" t="s">
        <v>566</v>
      </c>
      <c r="B56" s="24"/>
      <c r="C56" s="161">
        <v>0</v>
      </c>
      <c r="D56" s="132">
        <v>-9.3119999999999994</v>
      </c>
      <c r="E56" s="133">
        <v>-0.73199999999999998</v>
      </c>
      <c r="F56" s="134">
        <v>-0.14899999999999999</v>
      </c>
      <c r="G56" s="162">
        <v>0</v>
      </c>
      <c r="H56" s="163"/>
      <c r="I56" s="166"/>
      <c r="J56" s="40">
        <v>0.35599999999999998</v>
      </c>
    </row>
    <row r="57" spans="1:10" ht="27.75" customHeight="1">
      <c r="A57" s="164" t="s">
        <v>567</v>
      </c>
      <c r="B57" s="24"/>
      <c r="C57" s="161">
        <v>0</v>
      </c>
      <c r="D57" s="132">
        <v>-8.0609999999999999</v>
      </c>
      <c r="E57" s="133">
        <v>-0.61599999999999999</v>
      </c>
      <c r="F57" s="134">
        <v>-0.124</v>
      </c>
      <c r="G57" s="162">
        <v>0</v>
      </c>
      <c r="H57" s="163"/>
      <c r="I57" s="166"/>
      <c r="J57" s="40">
        <v>0.30199999999999999</v>
      </c>
    </row>
    <row r="58" spans="1:10" ht="27.75" customHeight="1">
      <c r="A58" s="164" t="s">
        <v>568</v>
      </c>
      <c r="B58" s="24"/>
      <c r="C58" s="161">
        <v>0</v>
      </c>
      <c r="D58" s="132">
        <v>-5.984</v>
      </c>
      <c r="E58" s="133">
        <v>-0.40600000000000003</v>
      </c>
      <c r="F58" s="134">
        <v>-7.6999999999999999E-2</v>
      </c>
      <c r="G58" s="162">
        <v>0</v>
      </c>
      <c r="H58" s="163"/>
      <c r="I58" s="166"/>
      <c r="J58" s="40">
        <v>0.248</v>
      </c>
    </row>
    <row r="59" spans="1:10" ht="27.75" customHeight="1">
      <c r="A59" s="160" t="s">
        <v>569</v>
      </c>
      <c r="B59" s="24"/>
      <c r="C59" s="161" t="s">
        <v>70</v>
      </c>
      <c r="D59" s="132">
        <v>6.8390000000000004</v>
      </c>
      <c r="E59" s="133">
        <v>0.53800000000000003</v>
      </c>
      <c r="F59" s="134">
        <v>0.11</v>
      </c>
      <c r="G59" s="162">
        <v>6.49</v>
      </c>
      <c r="H59" s="163"/>
      <c r="I59" s="166"/>
      <c r="J59" s="41"/>
    </row>
    <row r="60" spans="1:10" ht="27.75" customHeight="1">
      <c r="A60" s="160" t="s">
        <v>570</v>
      </c>
      <c r="B60" s="24"/>
      <c r="C60" s="161" t="s">
        <v>72</v>
      </c>
      <c r="D60" s="132">
        <v>6.8390000000000004</v>
      </c>
      <c r="E60" s="133">
        <v>0.53800000000000003</v>
      </c>
      <c r="F60" s="134">
        <v>0.11</v>
      </c>
      <c r="G60" s="163"/>
      <c r="H60" s="163"/>
      <c r="I60" s="166"/>
      <c r="J60" s="41"/>
    </row>
    <row r="61" spans="1:10" ht="27.75" customHeight="1">
      <c r="A61" s="160" t="s">
        <v>571</v>
      </c>
      <c r="B61" s="24"/>
      <c r="C61" s="161" t="s">
        <v>75</v>
      </c>
      <c r="D61" s="132">
        <v>4.9139999999999997</v>
      </c>
      <c r="E61" s="133">
        <v>0.38600000000000001</v>
      </c>
      <c r="F61" s="134">
        <v>7.9000000000000001E-2</v>
      </c>
      <c r="G61" s="162">
        <v>2.97</v>
      </c>
      <c r="H61" s="163"/>
      <c r="I61" s="166"/>
      <c r="J61" s="41"/>
    </row>
    <row r="62" spans="1:10" ht="27.75" customHeight="1">
      <c r="A62" s="160" t="s">
        <v>572</v>
      </c>
      <c r="B62" s="24"/>
      <c r="C62" s="161" t="s">
        <v>75</v>
      </c>
      <c r="D62" s="132">
        <v>4.9139999999999997</v>
      </c>
      <c r="E62" s="133">
        <v>0.38600000000000001</v>
      </c>
      <c r="F62" s="134">
        <v>7.9000000000000001E-2</v>
      </c>
      <c r="G62" s="162">
        <v>4.79</v>
      </c>
      <c r="H62" s="163"/>
      <c r="I62" s="166"/>
      <c r="J62" s="41"/>
    </row>
    <row r="63" spans="1:10" ht="27.75" customHeight="1">
      <c r="A63" s="160" t="s">
        <v>573</v>
      </c>
      <c r="B63" s="24"/>
      <c r="C63" s="161" t="s">
        <v>75</v>
      </c>
      <c r="D63" s="132">
        <v>4.9139999999999997</v>
      </c>
      <c r="E63" s="133">
        <v>0.38600000000000001</v>
      </c>
      <c r="F63" s="134">
        <v>7.9000000000000001E-2</v>
      </c>
      <c r="G63" s="162">
        <v>10.6</v>
      </c>
      <c r="H63" s="163"/>
      <c r="I63" s="166"/>
      <c r="J63" s="41"/>
    </row>
    <row r="64" spans="1:10" ht="27.75" customHeight="1">
      <c r="A64" s="160" t="s">
        <v>574</v>
      </c>
      <c r="B64" s="24"/>
      <c r="C64" s="161" t="s">
        <v>75</v>
      </c>
      <c r="D64" s="132">
        <v>4.9139999999999997</v>
      </c>
      <c r="E64" s="133">
        <v>0.38600000000000001</v>
      </c>
      <c r="F64" s="134">
        <v>7.9000000000000001E-2</v>
      </c>
      <c r="G64" s="162">
        <v>19.920000000000002</v>
      </c>
      <c r="H64" s="163"/>
      <c r="I64" s="166"/>
      <c r="J64" s="41"/>
    </row>
    <row r="65" spans="1:10" ht="27.75" customHeight="1">
      <c r="A65" s="160" t="s">
        <v>575</v>
      </c>
      <c r="B65" s="24"/>
      <c r="C65" s="161" t="s">
        <v>75</v>
      </c>
      <c r="D65" s="132">
        <v>4.9139999999999997</v>
      </c>
      <c r="E65" s="133">
        <v>0.38600000000000001</v>
      </c>
      <c r="F65" s="134">
        <v>7.9000000000000001E-2</v>
      </c>
      <c r="G65" s="162">
        <v>59.43</v>
      </c>
      <c r="H65" s="163"/>
      <c r="I65" s="166"/>
      <c r="J65" s="41"/>
    </row>
    <row r="66" spans="1:10" ht="27.75" customHeight="1">
      <c r="A66" s="160" t="s">
        <v>576</v>
      </c>
      <c r="B66" s="24"/>
      <c r="C66" s="161" t="s">
        <v>85</v>
      </c>
      <c r="D66" s="132">
        <v>4.9139999999999997</v>
      </c>
      <c r="E66" s="133">
        <v>0.38600000000000001</v>
      </c>
      <c r="F66" s="134">
        <v>7.9000000000000001E-2</v>
      </c>
      <c r="G66" s="163"/>
      <c r="H66" s="163"/>
      <c r="I66" s="166"/>
      <c r="J66" s="41"/>
    </row>
    <row r="67" spans="1:10" ht="27.75" customHeight="1">
      <c r="A67" s="160" t="s">
        <v>577</v>
      </c>
      <c r="B67" s="24"/>
      <c r="C67" s="161">
        <v>0</v>
      </c>
      <c r="D67" s="132">
        <v>4.4400000000000004</v>
      </c>
      <c r="E67" s="133">
        <v>0.33400000000000002</v>
      </c>
      <c r="F67" s="134">
        <v>6.7000000000000004E-2</v>
      </c>
      <c r="G67" s="162">
        <v>7.92</v>
      </c>
      <c r="H67" s="162">
        <v>1.85</v>
      </c>
      <c r="I67" s="167">
        <v>3.68</v>
      </c>
      <c r="J67" s="40">
        <v>0.17599999999999999</v>
      </c>
    </row>
    <row r="68" spans="1:10" ht="27.75" customHeight="1">
      <c r="A68" s="160" t="s">
        <v>578</v>
      </c>
      <c r="B68" s="24"/>
      <c r="C68" s="161">
        <v>0</v>
      </c>
      <c r="D68" s="132">
        <v>4.4400000000000004</v>
      </c>
      <c r="E68" s="133">
        <v>0.33400000000000002</v>
      </c>
      <c r="F68" s="134">
        <v>6.7000000000000004E-2</v>
      </c>
      <c r="G68" s="162">
        <v>110.47</v>
      </c>
      <c r="H68" s="162">
        <v>1.85</v>
      </c>
      <c r="I68" s="167">
        <v>3.68</v>
      </c>
      <c r="J68" s="40">
        <v>0.17599999999999999</v>
      </c>
    </row>
    <row r="69" spans="1:10" ht="27.75" customHeight="1">
      <c r="A69" s="160" t="s">
        <v>579</v>
      </c>
      <c r="B69" s="24"/>
      <c r="C69" s="161">
        <v>0</v>
      </c>
      <c r="D69" s="132">
        <v>4.4400000000000004</v>
      </c>
      <c r="E69" s="133">
        <v>0.33400000000000002</v>
      </c>
      <c r="F69" s="134">
        <v>6.7000000000000004E-2</v>
      </c>
      <c r="G69" s="162">
        <v>161.41</v>
      </c>
      <c r="H69" s="162">
        <v>1.85</v>
      </c>
      <c r="I69" s="167">
        <v>3.68</v>
      </c>
      <c r="J69" s="40">
        <v>0.17599999999999999</v>
      </c>
    </row>
    <row r="70" spans="1:10" ht="27.75" customHeight="1">
      <c r="A70" s="160" t="s">
        <v>580</v>
      </c>
      <c r="B70" s="24"/>
      <c r="C70" s="161">
        <v>0</v>
      </c>
      <c r="D70" s="132">
        <v>4.4400000000000004</v>
      </c>
      <c r="E70" s="133">
        <v>0.33400000000000002</v>
      </c>
      <c r="F70" s="134">
        <v>6.7000000000000004E-2</v>
      </c>
      <c r="G70" s="162">
        <v>269.19</v>
      </c>
      <c r="H70" s="162">
        <v>1.85</v>
      </c>
      <c r="I70" s="167">
        <v>3.68</v>
      </c>
      <c r="J70" s="40">
        <v>0.17599999999999999</v>
      </c>
    </row>
    <row r="71" spans="1:10" ht="27.75" customHeight="1">
      <c r="A71" s="160" t="s">
        <v>581</v>
      </c>
      <c r="B71" s="24"/>
      <c r="C71" s="161">
        <v>0</v>
      </c>
      <c r="D71" s="132">
        <v>4.4400000000000004</v>
      </c>
      <c r="E71" s="133">
        <v>0.33400000000000002</v>
      </c>
      <c r="F71" s="134">
        <v>6.7000000000000004E-2</v>
      </c>
      <c r="G71" s="162">
        <v>568.71</v>
      </c>
      <c r="H71" s="162">
        <v>1.85</v>
      </c>
      <c r="I71" s="167">
        <v>3.68</v>
      </c>
      <c r="J71" s="40">
        <v>0.17599999999999999</v>
      </c>
    </row>
    <row r="72" spans="1:10" ht="27.75" customHeight="1">
      <c r="A72" s="160" t="s">
        <v>582</v>
      </c>
      <c r="B72" s="24"/>
      <c r="C72" s="161">
        <v>0</v>
      </c>
      <c r="D72" s="132">
        <v>4.4080000000000004</v>
      </c>
      <c r="E72" s="133">
        <v>0.30299999999999999</v>
      </c>
      <c r="F72" s="134">
        <v>5.8000000000000003E-2</v>
      </c>
      <c r="G72" s="162">
        <v>9.74</v>
      </c>
      <c r="H72" s="162">
        <v>3.44</v>
      </c>
      <c r="I72" s="167">
        <v>4.42</v>
      </c>
      <c r="J72" s="40">
        <v>0.16</v>
      </c>
    </row>
    <row r="73" spans="1:10" ht="27.75" customHeight="1">
      <c r="A73" s="160" t="s">
        <v>583</v>
      </c>
      <c r="B73" s="24"/>
      <c r="C73" s="161">
        <v>0</v>
      </c>
      <c r="D73" s="132">
        <v>4.4080000000000004</v>
      </c>
      <c r="E73" s="133">
        <v>0.30299999999999999</v>
      </c>
      <c r="F73" s="134">
        <v>5.8000000000000003E-2</v>
      </c>
      <c r="G73" s="162">
        <v>162.63999999999999</v>
      </c>
      <c r="H73" s="162">
        <v>3.44</v>
      </c>
      <c r="I73" s="167">
        <v>4.42</v>
      </c>
      <c r="J73" s="40">
        <v>0.16</v>
      </c>
    </row>
    <row r="74" spans="1:10" ht="27.75" customHeight="1">
      <c r="A74" s="160" t="s">
        <v>584</v>
      </c>
      <c r="B74" s="24"/>
      <c r="C74" s="161">
        <v>0</v>
      </c>
      <c r="D74" s="132">
        <v>4.4080000000000004</v>
      </c>
      <c r="E74" s="133">
        <v>0.30299999999999999</v>
      </c>
      <c r="F74" s="134">
        <v>5.8000000000000003E-2</v>
      </c>
      <c r="G74" s="162">
        <v>238.59</v>
      </c>
      <c r="H74" s="162">
        <v>3.44</v>
      </c>
      <c r="I74" s="167">
        <v>4.42</v>
      </c>
      <c r="J74" s="40">
        <v>0.16</v>
      </c>
    </row>
    <row r="75" spans="1:10" ht="27.75" customHeight="1">
      <c r="A75" s="160" t="s">
        <v>585</v>
      </c>
      <c r="B75" s="24"/>
      <c r="C75" s="161">
        <v>0</v>
      </c>
      <c r="D75" s="132">
        <v>4.4080000000000004</v>
      </c>
      <c r="E75" s="133">
        <v>0.30299999999999999</v>
      </c>
      <c r="F75" s="134">
        <v>5.8000000000000003E-2</v>
      </c>
      <c r="G75" s="162">
        <v>399.27</v>
      </c>
      <c r="H75" s="162">
        <v>3.44</v>
      </c>
      <c r="I75" s="167">
        <v>4.42</v>
      </c>
      <c r="J75" s="40">
        <v>0.16</v>
      </c>
    </row>
    <row r="76" spans="1:10" ht="27.75" customHeight="1">
      <c r="A76" s="160" t="s">
        <v>586</v>
      </c>
      <c r="B76" s="24"/>
      <c r="C76" s="161">
        <v>0</v>
      </c>
      <c r="D76" s="132">
        <v>4.4080000000000004</v>
      </c>
      <c r="E76" s="133">
        <v>0.30299999999999999</v>
      </c>
      <c r="F76" s="134">
        <v>5.8000000000000003E-2</v>
      </c>
      <c r="G76" s="162">
        <v>845.83</v>
      </c>
      <c r="H76" s="162">
        <v>3.44</v>
      </c>
      <c r="I76" s="167">
        <v>4.42</v>
      </c>
      <c r="J76" s="40">
        <v>0.16</v>
      </c>
    </row>
    <row r="77" spans="1:10" ht="27.75" customHeight="1">
      <c r="A77" s="160" t="s">
        <v>587</v>
      </c>
      <c r="B77" s="24"/>
      <c r="C77" s="161">
        <v>0</v>
      </c>
      <c r="D77" s="132">
        <v>4.117</v>
      </c>
      <c r="E77" s="133">
        <v>0.26100000000000001</v>
      </c>
      <c r="F77" s="134">
        <v>4.9000000000000002E-2</v>
      </c>
      <c r="G77" s="162">
        <v>119.74</v>
      </c>
      <c r="H77" s="162">
        <v>3.19</v>
      </c>
      <c r="I77" s="167">
        <v>4.3600000000000003</v>
      </c>
      <c r="J77" s="40">
        <v>0.14299999999999999</v>
      </c>
    </row>
    <row r="78" spans="1:10" ht="27.75" customHeight="1">
      <c r="A78" s="160" t="s">
        <v>588</v>
      </c>
      <c r="B78" s="24"/>
      <c r="C78" s="161">
        <v>0</v>
      </c>
      <c r="D78" s="132">
        <v>4.117</v>
      </c>
      <c r="E78" s="133">
        <v>0.26100000000000001</v>
      </c>
      <c r="F78" s="134">
        <v>4.9000000000000002E-2</v>
      </c>
      <c r="G78" s="162">
        <v>1081.5899999999999</v>
      </c>
      <c r="H78" s="162">
        <v>3.19</v>
      </c>
      <c r="I78" s="167">
        <v>4.3600000000000003</v>
      </c>
      <c r="J78" s="40">
        <v>0.14299999999999999</v>
      </c>
    </row>
    <row r="79" spans="1:10" ht="27.75" customHeight="1">
      <c r="A79" s="160" t="s">
        <v>589</v>
      </c>
      <c r="B79" s="24"/>
      <c r="C79" s="161">
        <v>0</v>
      </c>
      <c r="D79" s="132">
        <v>4.117</v>
      </c>
      <c r="E79" s="133">
        <v>0.26100000000000001</v>
      </c>
      <c r="F79" s="134">
        <v>4.9000000000000002E-2</v>
      </c>
      <c r="G79" s="162">
        <v>2542.4699999999998</v>
      </c>
      <c r="H79" s="162">
        <v>3.19</v>
      </c>
      <c r="I79" s="167">
        <v>4.3600000000000003</v>
      </c>
      <c r="J79" s="40">
        <v>0.14299999999999999</v>
      </c>
    </row>
    <row r="80" spans="1:10" ht="27.75" customHeight="1">
      <c r="A80" s="160" t="s">
        <v>590</v>
      </c>
      <c r="B80" s="24"/>
      <c r="C80" s="161">
        <v>0</v>
      </c>
      <c r="D80" s="132">
        <v>4.117</v>
      </c>
      <c r="E80" s="133">
        <v>0.26100000000000001</v>
      </c>
      <c r="F80" s="134">
        <v>4.9000000000000002E-2</v>
      </c>
      <c r="G80" s="162">
        <v>5079.3500000000004</v>
      </c>
      <c r="H80" s="162">
        <v>3.19</v>
      </c>
      <c r="I80" s="167">
        <v>4.3600000000000003</v>
      </c>
      <c r="J80" s="40">
        <v>0.14299999999999999</v>
      </c>
    </row>
    <row r="81" spans="1:10" ht="27.75" customHeight="1">
      <c r="A81" s="160" t="s">
        <v>591</v>
      </c>
      <c r="B81" s="24"/>
      <c r="C81" s="161">
        <v>0</v>
      </c>
      <c r="D81" s="132">
        <v>4.117</v>
      </c>
      <c r="E81" s="133">
        <v>0.26100000000000001</v>
      </c>
      <c r="F81" s="134">
        <v>4.9000000000000002E-2</v>
      </c>
      <c r="G81" s="162">
        <v>12244.41</v>
      </c>
      <c r="H81" s="162">
        <v>3.19</v>
      </c>
      <c r="I81" s="167">
        <v>4.3600000000000003</v>
      </c>
      <c r="J81" s="40">
        <v>0.14299999999999999</v>
      </c>
    </row>
    <row r="82" spans="1:10" ht="27.75" customHeight="1">
      <c r="A82" s="160" t="s">
        <v>592</v>
      </c>
      <c r="B82" s="24"/>
      <c r="C82" s="161" t="s">
        <v>118</v>
      </c>
      <c r="D82" s="135">
        <v>17.562000000000001</v>
      </c>
      <c r="E82" s="136">
        <v>1.296</v>
      </c>
      <c r="F82" s="134">
        <v>0.98399999999999999</v>
      </c>
      <c r="G82" s="163"/>
      <c r="H82" s="163"/>
      <c r="I82" s="166"/>
      <c r="J82" s="41"/>
    </row>
    <row r="83" spans="1:10" ht="27.75" customHeight="1">
      <c r="A83" s="160" t="s">
        <v>593</v>
      </c>
      <c r="B83" s="24"/>
      <c r="C83" s="161">
        <v>0</v>
      </c>
      <c r="D83" s="132">
        <v>-6.2069999999999999</v>
      </c>
      <c r="E83" s="133">
        <v>-0.48799999999999999</v>
      </c>
      <c r="F83" s="134">
        <v>-0.1</v>
      </c>
      <c r="G83" s="162">
        <v>0</v>
      </c>
      <c r="H83" s="163"/>
      <c r="I83" s="166"/>
      <c r="J83" s="41"/>
    </row>
    <row r="84" spans="1:10" ht="27.75" customHeight="1">
      <c r="A84" s="160" t="s">
        <v>594</v>
      </c>
      <c r="B84" s="24"/>
      <c r="C84" s="161">
        <v>0</v>
      </c>
      <c r="D84" s="132">
        <v>-5.9290000000000003</v>
      </c>
      <c r="E84" s="133">
        <v>-0.45300000000000001</v>
      </c>
      <c r="F84" s="134">
        <v>-9.0999999999999998E-2</v>
      </c>
      <c r="G84" s="162">
        <v>0</v>
      </c>
      <c r="H84" s="163"/>
      <c r="I84" s="166"/>
      <c r="J84" s="41"/>
    </row>
    <row r="85" spans="1:10" ht="27.75" customHeight="1">
      <c r="A85" s="160" t="s">
        <v>595</v>
      </c>
      <c r="B85" s="24"/>
      <c r="C85" s="161">
        <v>0</v>
      </c>
      <c r="D85" s="132">
        <v>-6.2069999999999999</v>
      </c>
      <c r="E85" s="133">
        <v>-0.48799999999999999</v>
      </c>
      <c r="F85" s="134">
        <v>-0.1</v>
      </c>
      <c r="G85" s="162">
        <v>0</v>
      </c>
      <c r="H85" s="163"/>
      <c r="I85" s="166"/>
      <c r="J85" s="40">
        <v>0.23799999999999999</v>
      </c>
    </row>
    <row r="86" spans="1:10" ht="27.75" customHeight="1">
      <c r="A86" s="160" t="s">
        <v>596</v>
      </c>
      <c r="B86" s="24"/>
      <c r="C86" s="161">
        <v>0</v>
      </c>
      <c r="D86" s="132">
        <v>-5.9290000000000003</v>
      </c>
      <c r="E86" s="133">
        <v>-0.45300000000000001</v>
      </c>
      <c r="F86" s="134">
        <v>-9.0999999999999998E-2</v>
      </c>
      <c r="G86" s="162">
        <v>0</v>
      </c>
      <c r="H86" s="163"/>
      <c r="I86" s="166"/>
      <c r="J86" s="40">
        <v>0.222</v>
      </c>
    </row>
    <row r="87" spans="1:10" ht="27.75" customHeight="1">
      <c r="A87" s="160" t="s">
        <v>597</v>
      </c>
      <c r="B87" s="24"/>
      <c r="C87" s="161">
        <v>0</v>
      </c>
      <c r="D87" s="132">
        <v>-5.984</v>
      </c>
      <c r="E87" s="133">
        <v>-0.40600000000000003</v>
      </c>
      <c r="F87" s="134">
        <v>-7.6999999999999999E-2</v>
      </c>
      <c r="G87" s="162">
        <v>12.28</v>
      </c>
      <c r="H87" s="163"/>
      <c r="I87" s="166"/>
      <c r="J87" s="40">
        <v>0.248</v>
      </c>
    </row>
    <row r="88" spans="1:10" ht="27.75" customHeight="1">
      <c r="A88" s="160" t="s">
        <v>598</v>
      </c>
      <c r="B88" s="24"/>
      <c r="C88" s="161" t="s">
        <v>70</v>
      </c>
      <c r="D88" s="132">
        <v>5.3040000000000003</v>
      </c>
      <c r="E88" s="133">
        <v>0.41699999999999998</v>
      </c>
      <c r="F88" s="134">
        <v>8.5000000000000006E-2</v>
      </c>
      <c r="G88" s="162">
        <v>5.21</v>
      </c>
      <c r="H88" s="163"/>
      <c r="I88" s="166"/>
      <c r="J88" s="41"/>
    </row>
    <row r="89" spans="1:10" ht="27.75" customHeight="1">
      <c r="A89" s="160" t="s">
        <v>599</v>
      </c>
      <c r="B89" s="24"/>
      <c r="C89" s="161" t="s">
        <v>72</v>
      </c>
      <c r="D89" s="132">
        <v>5.3040000000000003</v>
      </c>
      <c r="E89" s="133">
        <v>0.41699999999999998</v>
      </c>
      <c r="F89" s="134">
        <v>8.5000000000000006E-2</v>
      </c>
      <c r="G89" s="163"/>
      <c r="H89" s="163"/>
      <c r="I89" s="166"/>
      <c r="J89" s="41"/>
    </row>
    <row r="90" spans="1:10" ht="27.75" customHeight="1">
      <c r="A90" s="160" t="s">
        <v>600</v>
      </c>
      <c r="B90" s="24"/>
      <c r="C90" s="161" t="s">
        <v>75</v>
      </c>
      <c r="D90" s="132">
        <v>3.8109999999999999</v>
      </c>
      <c r="E90" s="133">
        <v>0.3</v>
      </c>
      <c r="F90" s="134">
        <v>6.0999999999999999E-2</v>
      </c>
      <c r="G90" s="162">
        <v>2.44</v>
      </c>
      <c r="H90" s="163"/>
      <c r="I90" s="166"/>
      <c r="J90" s="41"/>
    </row>
    <row r="91" spans="1:10" ht="27.75" customHeight="1">
      <c r="A91" s="160" t="s">
        <v>601</v>
      </c>
      <c r="B91" s="24"/>
      <c r="C91" s="161" t="s">
        <v>75</v>
      </c>
      <c r="D91" s="132">
        <v>3.8109999999999999</v>
      </c>
      <c r="E91" s="133">
        <v>0.3</v>
      </c>
      <c r="F91" s="134">
        <v>6.0999999999999999E-2</v>
      </c>
      <c r="G91" s="162">
        <v>3.86</v>
      </c>
      <c r="H91" s="163"/>
      <c r="I91" s="166"/>
      <c r="J91" s="41"/>
    </row>
    <row r="92" spans="1:10" ht="27.75" customHeight="1">
      <c r="A92" s="160" t="s">
        <v>602</v>
      </c>
      <c r="B92" s="24"/>
      <c r="C92" s="161" t="s">
        <v>75</v>
      </c>
      <c r="D92" s="132">
        <v>3.8109999999999999</v>
      </c>
      <c r="E92" s="133">
        <v>0.3</v>
      </c>
      <c r="F92" s="134">
        <v>6.0999999999999999E-2</v>
      </c>
      <c r="G92" s="162">
        <v>8.36</v>
      </c>
      <c r="H92" s="163"/>
      <c r="I92" s="166"/>
      <c r="J92" s="41"/>
    </row>
    <row r="93" spans="1:10" ht="27.75" customHeight="1">
      <c r="A93" s="160" t="s">
        <v>603</v>
      </c>
      <c r="B93" s="24"/>
      <c r="C93" s="161" t="s">
        <v>75</v>
      </c>
      <c r="D93" s="132">
        <v>3.8109999999999999</v>
      </c>
      <c r="E93" s="133">
        <v>0.3</v>
      </c>
      <c r="F93" s="134">
        <v>6.0999999999999999E-2</v>
      </c>
      <c r="G93" s="162">
        <v>15.59</v>
      </c>
      <c r="H93" s="163"/>
      <c r="I93" s="166"/>
      <c r="J93" s="41"/>
    </row>
    <row r="94" spans="1:10" ht="27.75" customHeight="1">
      <c r="A94" s="160" t="s">
        <v>604</v>
      </c>
      <c r="B94" s="24"/>
      <c r="C94" s="161" t="s">
        <v>75</v>
      </c>
      <c r="D94" s="132">
        <v>3.8109999999999999</v>
      </c>
      <c r="E94" s="133">
        <v>0.3</v>
      </c>
      <c r="F94" s="134">
        <v>6.0999999999999999E-2</v>
      </c>
      <c r="G94" s="162">
        <v>46.23</v>
      </c>
      <c r="H94" s="163"/>
      <c r="I94" s="166"/>
      <c r="J94" s="41"/>
    </row>
    <row r="95" spans="1:10" ht="27.75" customHeight="1">
      <c r="A95" s="160" t="s">
        <v>605</v>
      </c>
      <c r="B95" s="24"/>
      <c r="C95" s="161" t="s">
        <v>85</v>
      </c>
      <c r="D95" s="132">
        <v>3.8109999999999999</v>
      </c>
      <c r="E95" s="133">
        <v>0.3</v>
      </c>
      <c r="F95" s="134">
        <v>6.0999999999999999E-2</v>
      </c>
      <c r="G95" s="163"/>
      <c r="H95" s="163"/>
      <c r="I95" s="166"/>
      <c r="J95" s="41"/>
    </row>
    <row r="96" spans="1:10" ht="27.75" customHeight="1">
      <c r="A96" s="160" t="s">
        <v>606</v>
      </c>
      <c r="B96" s="24"/>
      <c r="C96" s="161">
        <v>0</v>
      </c>
      <c r="D96" s="132">
        <v>3.444</v>
      </c>
      <c r="E96" s="133">
        <v>0.25900000000000001</v>
      </c>
      <c r="F96" s="134">
        <v>5.1999999999999998E-2</v>
      </c>
      <c r="G96" s="162">
        <v>6.28</v>
      </c>
      <c r="H96" s="162">
        <v>1.44</v>
      </c>
      <c r="I96" s="167">
        <v>2.85</v>
      </c>
      <c r="J96" s="40">
        <v>0.13700000000000001</v>
      </c>
    </row>
    <row r="97" spans="1:10" ht="27.75" customHeight="1">
      <c r="A97" s="160" t="s">
        <v>607</v>
      </c>
      <c r="B97" s="24"/>
      <c r="C97" s="161">
        <v>0</v>
      </c>
      <c r="D97" s="132">
        <v>3.444</v>
      </c>
      <c r="E97" s="133">
        <v>0.25900000000000001</v>
      </c>
      <c r="F97" s="134">
        <v>5.1999999999999998E-2</v>
      </c>
      <c r="G97" s="162">
        <v>85.82</v>
      </c>
      <c r="H97" s="162">
        <v>1.44</v>
      </c>
      <c r="I97" s="167">
        <v>2.85</v>
      </c>
      <c r="J97" s="40">
        <v>0.13700000000000001</v>
      </c>
    </row>
    <row r="98" spans="1:10" ht="27.75" customHeight="1">
      <c r="A98" s="160" t="s">
        <v>608</v>
      </c>
      <c r="B98" s="24"/>
      <c r="C98" s="161">
        <v>0</v>
      </c>
      <c r="D98" s="132">
        <v>3.444</v>
      </c>
      <c r="E98" s="133">
        <v>0.25900000000000001</v>
      </c>
      <c r="F98" s="134">
        <v>5.1999999999999998E-2</v>
      </c>
      <c r="G98" s="162">
        <v>125.33</v>
      </c>
      <c r="H98" s="162">
        <v>1.44</v>
      </c>
      <c r="I98" s="167">
        <v>2.85</v>
      </c>
      <c r="J98" s="40">
        <v>0.13700000000000001</v>
      </c>
    </row>
    <row r="99" spans="1:10" ht="27.75" customHeight="1">
      <c r="A99" s="160" t="s">
        <v>609</v>
      </c>
      <c r="B99" s="24"/>
      <c r="C99" s="161">
        <v>0</v>
      </c>
      <c r="D99" s="132">
        <v>3.444</v>
      </c>
      <c r="E99" s="133">
        <v>0.25900000000000001</v>
      </c>
      <c r="F99" s="134">
        <v>5.1999999999999998E-2</v>
      </c>
      <c r="G99" s="162">
        <v>208.93</v>
      </c>
      <c r="H99" s="162">
        <v>1.44</v>
      </c>
      <c r="I99" s="167">
        <v>2.85</v>
      </c>
      <c r="J99" s="40">
        <v>0.13700000000000001</v>
      </c>
    </row>
    <row r="100" spans="1:10" ht="27.75" customHeight="1">
      <c r="A100" s="160" t="s">
        <v>610</v>
      </c>
      <c r="B100" s="24"/>
      <c r="C100" s="161">
        <v>0</v>
      </c>
      <c r="D100" s="132">
        <v>3.444</v>
      </c>
      <c r="E100" s="133">
        <v>0.25900000000000001</v>
      </c>
      <c r="F100" s="134">
        <v>5.1999999999999998E-2</v>
      </c>
      <c r="G100" s="162">
        <v>441.24</v>
      </c>
      <c r="H100" s="162">
        <v>1.44</v>
      </c>
      <c r="I100" s="167">
        <v>2.85</v>
      </c>
      <c r="J100" s="40">
        <v>0.13700000000000001</v>
      </c>
    </row>
    <row r="101" spans="1:10" ht="27.75" customHeight="1">
      <c r="A101" s="160" t="s">
        <v>611</v>
      </c>
      <c r="B101" s="24"/>
      <c r="C101" s="161">
        <v>0</v>
      </c>
      <c r="D101" s="132">
        <v>3.419</v>
      </c>
      <c r="E101" s="133">
        <v>0.23499999999999999</v>
      </c>
      <c r="F101" s="134">
        <v>4.4999999999999998E-2</v>
      </c>
      <c r="G101" s="162">
        <v>7.69</v>
      </c>
      <c r="H101" s="162">
        <v>2.67</v>
      </c>
      <c r="I101" s="167">
        <v>3.43</v>
      </c>
      <c r="J101" s="40">
        <v>0.124</v>
      </c>
    </row>
    <row r="102" spans="1:10" ht="27.75" customHeight="1">
      <c r="A102" s="160" t="s">
        <v>612</v>
      </c>
      <c r="B102" s="24"/>
      <c r="C102" s="161">
        <v>0</v>
      </c>
      <c r="D102" s="132">
        <v>3.419</v>
      </c>
      <c r="E102" s="133">
        <v>0.23499999999999999</v>
      </c>
      <c r="F102" s="134">
        <v>4.4999999999999998E-2</v>
      </c>
      <c r="G102" s="162">
        <v>126.29</v>
      </c>
      <c r="H102" s="162">
        <v>2.67</v>
      </c>
      <c r="I102" s="167">
        <v>3.43</v>
      </c>
      <c r="J102" s="40">
        <v>0.124</v>
      </c>
    </row>
    <row r="103" spans="1:10" ht="27.75" customHeight="1">
      <c r="A103" s="160" t="s">
        <v>613</v>
      </c>
      <c r="B103" s="24"/>
      <c r="C103" s="161">
        <v>0</v>
      </c>
      <c r="D103" s="132">
        <v>3.419</v>
      </c>
      <c r="E103" s="133">
        <v>0.23499999999999999</v>
      </c>
      <c r="F103" s="134">
        <v>4.4999999999999998E-2</v>
      </c>
      <c r="G103" s="162">
        <v>185.19</v>
      </c>
      <c r="H103" s="162">
        <v>2.67</v>
      </c>
      <c r="I103" s="167">
        <v>3.43</v>
      </c>
      <c r="J103" s="40">
        <v>0.124</v>
      </c>
    </row>
    <row r="104" spans="1:10" ht="27.75" customHeight="1">
      <c r="A104" s="160" t="s">
        <v>614</v>
      </c>
      <c r="B104" s="24"/>
      <c r="C104" s="161">
        <v>0</v>
      </c>
      <c r="D104" s="132">
        <v>3.419</v>
      </c>
      <c r="E104" s="133">
        <v>0.23499999999999999</v>
      </c>
      <c r="F104" s="134">
        <v>4.4999999999999998E-2</v>
      </c>
      <c r="G104" s="162">
        <v>309.82</v>
      </c>
      <c r="H104" s="162">
        <v>2.67</v>
      </c>
      <c r="I104" s="167">
        <v>3.43</v>
      </c>
      <c r="J104" s="40">
        <v>0.124</v>
      </c>
    </row>
    <row r="105" spans="1:10" ht="27.75" customHeight="1">
      <c r="A105" s="160" t="s">
        <v>615</v>
      </c>
      <c r="B105" s="24"/>
      <c r="C105" s="161">
        <v>0</v>
      </c>
      <c r="D105" s="132">
        <v>3.419</v>
      </c>
      <c r="E105" s="133">
        <v>0.23499999999999999</v>
      </c>
      <c r="F105" s="134">
        <v>4.4999999999999998E-2</v>
      </c>
      <c r="G105" s="162">
        <v>656.18</v>
      </c>
      <c r="H105" s="162">
        <v>2.67</v>
      </c>
      <c r="I105" s="167">
        <v>3.43</v>
      </c>
      <c r="J105" s="40">
        <v>0.124</v>
      </c>
    </row>
    <row r="106" spans="1:10" ht="27.75" customHeight="1">
      <c r="A106" s="160" t="s">
        <v>616</v>
      </c>
      <c r="B106" s="24"/>
      <c r="C106" s="161">
        <v>0</v>
      </c>
      <c r="D106" s="132">
        <v>3.1930000000000001</v>
      </c>
      <c r="E106" s="133">
        <v>0.20200000000000001</v>
      </c>
      <c r="F106" s="134">
        <v>3.7999999999999999E-2</v>
      </c>
      <c r="G106" s="162">
        <v>93.01</v>
      </c>
      <c r="H106" s="162">
        <v>2.4700000000000002</v>
      </c>
      <c r="I106" s="167">
        <v>3.39</v>
      </c>
      <c r="J106" s="40">
        <v>0.111</v>
      </c>
    </row>
    <row r="107" spans="1:10" ht="27.75" customHeight="1">
      <c r="A107" s="160" t="s">
        <v>617</v>
      </c>
      <c r="B107" s="24"/>
      <c r="C107" s="161">
        <v>0</v>
      </c>
      <c r="D107" s="132">
        <v>3.1930000000000001</v>
      </c>
      <c r="E107" s="133">
        <v>0.20200000000000001</v>
      </c>
      <c r="F107" s="134">
        <v>3.7999999999999999E-2</v>
      </c>
      <c r="G107" s="162">
        <v>839.03</v>
      </c>
      <c r="H107" s="162">
        <v>2.4700000000000002</v>
      </c>
      <c r="I107" s="167">
        <v>3.39</v>
      </c>
      <c r="J107" s="40">
        <v>0.111</v>
      </c>
    </row>
    <row r="108" spans="1:10" ht="27.75" customHeight="1">
      <c r="A108" s="160" t="s">
        <v>618</v>
      </c>
      <c r="B108" s="24"/>
      <c r="C108" s="161">
        <v>0</v>
      </c>
      <c r="D108" s="132">
        <v>3.1930000000000001</v>
      </c>
      <c r="E108" s="133">
        <v>0.20200000000000001</v>
      </c>
      <c r="F108" s="134">
        <v>3.7999999999999999E-2</v>
      </c>
      <c r="G108" s="162">
        <v>1972.1</v>
      </c>
      <c r="H108" s="162">
        <v>2.4700000000000002</v>
      </c>
      <c r="I108" s="167">
        <v>3.39</v>
      </c>
      <c r="J108" s="40">
        <v>0.111</v>
      </c>
    </row>
    <row r="109" spans="1:10" ht="27.75" customHeight="1">
      <c r="A109" s="160" t="s">
        <v>619</v>
      </c>
      <c r="B109" s="24"/>
      <c r="C109" s="161">
        <v>0</v>
      </c>
      <c r="D109" s="132">
        <v>3.1930000000000001</v>
      </c>
      <c r="E109" s="133">
        <v>0.20200000000000001</v>
      </c>
      <c r="F109" s="134">
        <v>3.7999999999999999E-2</v>
      </c>
      <c r="G109" s="162">
        <v>3939.72</v>
      </c>
      <c r="H109" s="162">
        <v>2.4700000000000002</v>
      </c>
      <c r="I109" s="167">
        <v>3.39</v>
      </c>
      <c r="J109" s="40">
        <v>0.111</v>
      </c>
    </row>
    <row r="110" spans="1:10" ht="27.75" customHeight="1">
      <c r="A110" s="160" t="s">
        <v>620</v>
      </c>
      <c r="B110" s="24"/>
      <c r="C110" s="161">
        <v>0</v>
      </c>
      <c r="D110" s="132">
        <v>3.1930000000000001</v>
      </c>
      <c r="E110" s="133">
        <v>0.20200000000000001</v>
      </c>
      <c r="F110" s="134">
        <v>3.7999999999999999E-2</v>
      </c>
      <c r="G110" s="162">
        <v>9496.99</v>
      </c>
      <c r="H110" s="162">
        <v>2.4700000000000002</v>
      </c>
      <c r="I110" s="167">
        <v>3.39</v>
      </c>
      <c r="J110" s="40">
        <v>0.111</v>
      </c>
    </row>
    <row r="111" spans="1:10" ht="27.75" customHeight="1">
      <c r="A111" s="160" t="s">
        <v>621</v>
      </c>
      <c r="B111" s="24"/>
      <c r="C111" s="161" t="s">
        <v>118</v>
      </c>
      <c r="D111" s="135">
        <v>13.621</v>
      </c>
      <c r="E111" s="136">
        <v>1.0049999999999999</v>
      </c>
      <c r="F111" s="134">
        <v>0.76300000000000001</v>
      </c>
      <c r="G111" s="163"/>
      <c r="H111" s="163"/>
      <c r="I111" s="166"/>
      <c r="J111" s="41"/>
    </row>
    <row r="112" spans="1:10" ht="27.75" customHeight="1">
      <c r="A112" s="160" t="s">
        <v>622</v>
      </c>
      <c r="B112" s="24"/>
      <c r="C112" s="161">
        <v>0</v>
      </c>
      <c r="D112" s="132">
        <v>-4.8140000000000001</v>
      </c>
      <c r="E112" s="133">
        <v>-0.379</v>
      </c>
      <c r="F112" s="134">
        <v>-7.6999999999999999E-2</v>
      </c>
      <c r="G112" s="162">
        <v>0</v>
      </c>
      <c r="H112" s="163"/>
      <c r="I112" s="166"/>
      <c r="J112" s="41"/>
    </row>
    <row r="113" spans="1:10" ht="27.75" customHeight="1">
      <c r="A113" s="160" t="s">
        <v>623</v>
      </c>
      <c r="B113" s="24"/>
      <c r="C113" s="161">
        <v>0</v>
      </c>
      <c r="D113" s="132">
        <v>-4.5990000000000002</v>
      </c>
      <c r="E113" s="133">
        <v>-0.35099999999999998</v>
      </c>
      <c r="F113" s="134">
        <v>-7.0999999999999994E-2</v>
      </c>
      <c r="G113" s="162">
        <v>0</v>
      </c>
      <c r="H113" s="163"/>
      <c r="I113" s="166"/>
      <c r="J113" s="41"/>
    </row>
    <row r="114" spans="1:10" ht="27.75" customHeight="1">
      <c r="A114" s="160" t="s">
        <v>624</v>
      </c>
      <c r="B114" s="24"/>
      <c r="C114" s="161">
        <v>0</v>
      </c>
      <c r="D114" s="132">
        <v>-4.8140000000000001</v>
      </c>
      <c r="E114" s="133">
        <v>-0.379</v>
      </c>
      <c r="F114" s="134">
        <v>-7.6999999999999999E-2</v>
      </c>
      <c r="G114" s="162">
        <v>0</v>
      </c>
      <c r="H114" s="163"/>
      <c r="I114" s="166"/>
      <c r="J114" s="40">
        <v>0.184</v>
      </c>
    </row>
    <row r="115" spans="1:10" ht="27.75" customHeight="1">
      <c r="A115" s="160" t="s">
        <v>625</v>
      </c>
      <c r="B115" s="24"/>
      <c r="C115" s="161">
        <v>0</v>
      </c>
      <c r="D115" s="132">
        <v>-4.5990000000000002</v>
      </c>
      <c r="E115" s="133">
        <v>-0.35099999999999998</v>
      </c>
      <c r="F115" s="134">
        <v>-7.0999999999999994E-2</v>
      </c>
      <c r="G115" s="162">
        <v>0</v>
      </c>
      <c r="H115" s="163"/>
      <c r="I115" s="166"/>
      <c r="J115" s="40">
        <v>0.17299999999999999</v>
      </c>
    </row>
    <row r="116" spans="1:10" ht="27.75" customHeight="1">
      <c r="A116" s="160" t="s">
        <v>626</v>
      </c>
      <c r="B116" s="24"/>
      <c r="C116" s="161">
        <v>0</v>
      </c>
      <c r="D116" s="132">
        <v>-4.641</v>
      </c>
      <c r="E116" s="133">
        <v>-0.315</v>
      </c>
      <c r="F116" s="134">
        <v>-0.06</v>
      </c>
      <c r="G116" s="162">
        <v>9.52</v>
      </c>
      <c r="H116" s="163"/>
      <c r="I116" s="166"/>
      <c r="J116" s="40">
        <v>0.192</v>
      </c>
    </row>
    <row r="117" spans="1:10" ht="27.75" customHeight="1">
      <c r="A117" s="160" t="s">
        <v>627</v>
      </c>
      <c r="B117" s="24"/>
      <c r="C117" s="161" t="s">
        <v>70</v>
      </c>
      <c r="D117" s="132">
        <v>4.0599999999999996</v>
      </c>
      <c r="E117" s="133">
        <v>0.31900000000000001</v>
      </c>
      <c r="F117" s="134">
        <v>6.5000000000000002E-2</v>
      </c>
      <c r="G117" s="162">
        <v>4.18</v>
      </c>
      <c r="H117" s="163"/>
      <c r="I117" s="166"/>
      <c r="J117" s="41"/>
    </row>
    <row r="118" spans="1:10" ht="27.75" customHeight="1">
      <c r="A118" s="160" t="s">
        <v>628</v>
      </c>
      <c r="B118" s="24"/>
      <c r="C118" s="161" t="s">
        <v>72</v>
      </c>
      <c r="D118" s="132">
        <v>4.0599999999999996</v>
      </c>
      <c r="E118" s="133">
        <v>0.31900000000000001</v>
      </c>
      <c r="F118" s="134">
        <v>6.5000000000000002E-2</v>
      </c>
      <c r="G118" s="163"/>
      <c r="H118" s="163"/>
      <c r="I118" s="166"/>
      <c r="J118" s="41"/>
    </row>
    <row r="119" spans="1:10" ht="27.75" customHeight="1">
      <c r="A119" s="160" t="s">
        <v>629</v>
      </c>
      <c r="B119" s="24"/>
      <c r="C119" s="161" t="s">
        <v>75</v>
      </c>
      <c r="D119" s="132">
        <v>2.9169999999999998</v>
      </c>
      <c r="E119" s="133">
        <v>0.22900000000000001</v>
      </c>
      <c r="F119" s="134">
        <v>4.7E-2</v>
      </c>
      <c r="G119" s="162">
        <v>2.02</v>
      </c>
      <c r="H119" s="163"/>
      <c r="I119" s="166"/>
      <c r="J119" s="41"/>
    </row>
    <row r="120" spans="1:10" ht="27.75" customHeight="1">
      <c r="A120" s="160" t="s">
        <v>630</v>
      </c>
      <c r="B120" s="24"/>
      <c r="C120" s="161" t="s">
        <v>75</v>
      </c>
      <c r="D120" s="132">
        <v>2.9169999999999998</v>
      </c>
      <c r="E120" s="133">
        <v>0.22900000000000001</v>
      </c>
      <c r="F120" s="134">
        <v>4.7E-2</v>
      </c>
      <c r="G120" s="162">
        <v>3.1</v>
      </c>
      <c r="H120" s="163"/>
      <c r="I120" s="166"/>
      <c r="J120" s="41"/>
    </row>
    <row r="121" spans="1:10" ht="27.75" customHeight="1">
      <c r="A121" s="160" t="s">
        <v>631</v>
      </c>
      <c r="B121" s="24"/>
      <c r="C121" s="161" t="s">
        <v>75</v>
      </c>
      <c r="D121" s="132">
        <v>2.9169999999999998</v>
      </c>
      <c r="E121" s="133">
        <v>0.22900000000000001</v>
      </c>
      <c r="F121" s="134">
        <v>4.7E-2</v>
      </c>
      <c r="G121" s="162">
        <v>6.55</v>
      </c>
      <c r="H121" s="163"/>
      <c r="I121" s="166"/>
      <c r="J121" s="41"/>
    </row>
    <row r="122" spans="1:10" ht="27.75" customHeight="1">
      <c r="A122" s="160" t="s">
        <v>632</v>
      </c>
      <c r="B122" s="24"/>
      <c r="C122" s="161" t="s">
        <v>75</v>
      </c>
      <c r="D122" s="132">
        <v>2.9169999999999998</v>
      </c>
      <c r="E122" s="133">
        <v>0.22900000000000001</v>
      </c>
      <c r="F122" s="134">
        <v>4.7E-2</v>
      </c>
      <c r="G122" s="162">
        <v>12.08</v>
      </c>
      <c r="H122" s="163"/>
      <c r="I122" s="166"/>
      <c r="J122" s="41"/>
    </row>
    <row r="123" spans="1:10" ht="27.75" customHeight="1">
      <c r="A123" s="160" t="s">
        <v>633</v>
      </c>
      <c r="B123" s="24"/>
      <c r="C123" s="161" t="s">
        <v>75</v>
      </c>
      <c r="D123" s="132">
        <v>2.9169999999999998</v>
      </c>
      <c r="E123" s="133">
        <v>0.22900000000000001</v>
      </c>
      <c r="F123" s="134">
        <v>4.7E-2</v>
      </c>
      <c r="G123" s="162">
        <v>35.53</v>
      </c>
      <c r="H123" s="163"/>
      <c r="I123" s="166"/>
      <c r="J123" s="41"/>
    </row>
    <row r="124" spans="1:10" ht="27.75" customHeight="1">
      <c r="A124" s="160" t="s">
        <v>634</v>
      </c>
      <c r="B124" s="24"/>
      <c r="C124" s="161" t="s">
        <v>85</v>
      </c>
      <c r="D124" s="132">
        <v>2.9169999999999998</v>
      </c>
      <c r="E124" s="133">
        <v>0.22900000000000001</v>
      </c>
      <c r="F124" s="134">
        <v>4.7E-2</v>
      </c>
      <c r="G124" s="163"/>
      <c r="H124" s="163"/>
      <c r="I124" s="166"/>
      <c r="J124" s="41"/>
    </row>
    <row r="125" spans="1:10" ht="27.75" customHeight="1">
      <c r="A125" s="160" t="s">
        <v>635</v>
      </c>
      <c r="B125" s="24"/>
      <c r="C125" s="161">
        <v>0</v>
      </c>
      <c r="D125" s="132">
        <v>2.6360000000000001</v>
      </c>
      <c r="E125" s="133">
        <v>0.19800000000000001</v>
      </c>
      <c r="F125" s="134">
        <v>0.04</v>
      </c>
      <c r="G125" s="162">
        <v>4.95</v>
      </c>
      <c r="H125" s="162">
        <v>1.1000000000000001</v>
      </c>
      <c r="I125" s="167">
        <v>2.1800000000000002</v>
      </c>
      <c r="J125" s="40">
        <v>0.105</v>
      </c>
    </row>
    <row r="126" spans="1:10" ht="27.75" customHeight="1">
      <c r="A126" s="160" t="s">
        <v>636</v>
      </c>
      <c r="B126" s="24"/>
      <c r="C126" s="161">
        <v>0</v>
      </c>
      <c r="D126" s="132">
        <v>2.6360000000000001</v>
      </c>
      <c r="E126" s="133">
        <v>0.19800000000000001</v>
      </c>
      <c r="F126" s="134">
        <v>0.04</v>
      </c>
      <c r="G126" s="162">
        <v>65.84</v>
      </c>
      <c r="H126" s="162">
        <v>1.1000000000000001</v>
      </c>
      <c r="I126" s="167">
        <v>2.1800000000000002</v>
      </c>
      <c r="J126" s="40">
        <v>0.105</v>
      </c>
    </row>
    <row r="127" spans="1:10" ht="27.75" customHeight="1">
      <c r="A127" s="160" t="s">
        <v>637</v>
      </c>
      <c r="B127" s="24"/>
      <c r="C127" s="161">
        <v>0</v>
      </c>
      <c r="D127" s="132">
        <v>2.6360000000000001</v>
      </c>
      <c r="E127" s="133">
        <v>0.19800000000000001</v>
      </c>
      <c r="F127" s="134">
        <v>0.04</v>
      </c>
      <c r="G127" s="162">
        <v>96.08</v>
      </c>
      <c r="H127" s="162">
        <v>1.1000000000000001</v>
      </c>
      <c r="I127" s="167">
        <v>2.1800000000000002</v>
      </c>
      <c r="J127" s="40">
        <v>0.105</v>
      </c>
    </row>
    <row r="128" spans="1:10" ht="27.75" customHeight="1">
      <c r="A128" s="160" t="s">
        <v>638</v>
      </c>
      <c r="B128" s="24"/>
      <c r="C128" s="161">
        <v>0</v>
      </c>
      <c r="D128" s="132">
        <v>2.6360000000000001</v>
      </c>
      <c r="E128" s="133">
        <v>0.19800000000000001</v>
      </c>
      <c r="F128" s="134">
        <v>0.04</v>
      </c>
      <c r="G128" s="162">
        <v>160.06</v>
      </c>
      <c r="H128" s="162">
        <v>1.1000000000000001</v>
      </c>
      <c r="I128" s="167">
        <v>2.1800000000000002</v>
      </c>
      <c r="J128" s="40">
        <v>0.105</v>
      </c>
    </row>
    <row r="129" spans="1:10" ht="27.75" customHeight="1">
      <c r="A129" s="160" t="s">
        <v>639</v>
      </c>
      <c r="B129" s="24"/>
      <c r="C129" s="161">
        <v>0</v>
      </c>
      <c r="D129" s="132">
        <v>2.6360000000000001</v>
      </c>
      <c r="E129" s="133">
        <v>0.19800000000000001</v>
      </c>
      <c r="F129" s="134">
        <v>0.04</v>
      </c>
      <c r="G129" s="162">
        <v>337.88</v>
      </c>
      <c r="H129" s="162">
        <v>1.1000000000000001</v>
      </c>
      <c r="I129" s="167">
        <v>2.1800000000000002</v>
      </c>
      <c r="J129" s="40">
        <v>0.105</v>
      </c>
    </row>
    <row r="130" spans="1:10" ht="27.75" customHeight="1">
      <c r="A130" s="160" t="s">
        <v>640</v>
      </c>
      <c r="B130" s="24"/>
      <c r="C130" s="161">
        <v>0</v>
      </c>
      <c r="D130" s="132">
        <v>2.617</v>
      </c>
      <c r="E130" s="133">
        <v>0.18</v>
      </c>
      <c r="F130" s="134">
        <v>3.4000000000000002E-2</v>
      </c>
      <c r="G130" s="162">
        <v>6.04</v>
      </c>
      <c r="H130" s="162">
        <v>2.04</v>
      </c>
      <c r="I130" s="167">
        <v>2.62</v>
      </c>
      <c r="J130" s="40">
        <v>9.5000000000000001E-2</v>
      </c>
    </row>
    <row r="131" spans="1:10" ht="27.75" customHeight="1">
      <c r="A131" s="160" t="s">
        <v>641</v>
      </c>
      <c r="B131" s="24"/>
      <c r="C131" s="161">
        <v>0</v>
      </c>
      <c r="D131" s="132">
        <v>2.617</v>
      </c>
      <c r="E131" s="133">
        <v>0.18</v>
      </c>
      <c r="F131" s="134">
        <v>3.4000000000000002E-2</v>
      </c>
      <c r="G131" s="162">
        <v>96.81</v>
      </c>
      <c r="H131" s="162">
        <v>2.04</v>
      </c>
      <c r="I131" s="167">
        <v>2.62</v>
      </c>
      <c r="J131" s="40">
        <v>9.5000000000000001E-2</v>
      </c>
    </row>
    <row r="132" spans="1:10" ht="27.75" customHeight="1">
      <c r="A132" s="160" t="s">
        <v>642</v>
      </c>
      <c r="B132" s="24"/>
      <c r="C132" s="161">
        <v>0</v>
      </c>
      <c r="D132" s="132">
        <v>2.617</v>
      </c>
      <c r="E132" s="133">
        <v>0.18</v>
      </c>
      <c r="F132" s="134">
        <v>3.4000000000000002E-2</v>
      </c>
      <c r="G132" s="162">
        <v>141.88999999999999</v>
      </c>
      <c r="H132" s="162">
        <v>2.04</v>
      </c>
      <c r="I132" s="167">
        <v>2.62</v>
      </c>
      <c r="J132" s="40">
        <v>9.5000000000000001E-2</v>
      </c>
    </row>
    <row r="133" spans="1:10" ht="27.75" customHeight="1">
      <c r="A133" s="160" t="s">
        <v>643</v>
      </c>
      <c r="B133" s="24"/>
      <c r="C133" s="161">
        <v>0</v>
      </c>
      <c r="D133" s="132">
        <v>2.617</v>
      </c>
      <c r="E133" s="133">
        <v>0.18</v>
      </c>
      <c r="F133" s="134">
        <v>3.4000000000000002E-2</v>
      </c>
      <c r="G133" s="162">
        <v>237.29</v>
      </c>
      <c r="H133" s="162">
        <v>2.04</v>
      </c>
      <c r="I133" s="167">
        <v>2.62</v>
      </c>
      <c r="J133" s="40">
        <v>9.5000000000000001E-2</v>
      </c>
    </row>
    <row r="134" spans="1:10" ht="27.75" customHeight="1">
      <c r="A134" s="160" t="s">
        <v>644</v>
      </c>
      <c r="B134" s="24"/>
      <c r="C134" s="161">
        <v>0</v>
      </c>
      <c r="D134" s="132">
        <v>2.617</v>
      </c>
      <c r="E134" s="133">
        <v>0.18</v>
      </c>
      <c r="F134" s="134">
        <v>3.4000000000000002E-2</v>
      </c>
      <c r="G134" s="162">
        <v>502.39</v>
      </c>
      <c r="H134" s="162">
        <v>2.04</v>
      </c>
      <c r="I134" s="167">
        <v>2.62</v>
      </c>
      <c r="J134" s="40">
        <v>9.5000000000000001E-2</v>
      </c>
    </row>
    <row r="135" spans="1:10" ht="27.75" customHeight="1">
      <c r="A135" s="160" t="s">
        <v>645</v>
      </c>
      <c r="B135" s="24"/>
      <c r="C135" s="161">
        <v>0</v>
      </c>
      <c r="D135" s="132">
        <v>2.444</v>
      </c>
      <c r="E135" s="133">
        <v>0.155</v>
      </c>
      <c r="F135" s="134">
        <v>2.9000000000000001E-2</v>
      </c>
      <c r="G135" s="162">
        <v>71.34</v>
      </c>
      <c r="H135" s="162">
        <v>1.89</v>
      </c>
      <c r="I135" s="167">
        <v>2.59</v>
      </c>
      <c r="J135" s="40">
        <v>8.5000000000000006E-2</v>
      </c>
    </row>
    <row r="136" spans="1:10" ht="27.75" customHeight="1">
      <c r="A136" s="160" t="s">
        <v>646</v>
      </c>
      <c r="B136" s="24"/>
      <c r="C136" s="161">
        <v>0</v>
      </c>
      <c r="D136" s="132">
        <v>2.444</v>
      </c>
      <c r="E136" s="133">
        <v>0.155</v>
      </c>
      <c r="F136" s="134">
        <v>2.9000000000000001E-2</v>
      </c>
      <c r="G136" s="162">
        <v>642.35</v>
      </c>
      <c r="H136" s="162">
        <v>1.89</v>
      </c>
      <c r="I136" s="167">
        <v>2.59</v>
      </c>
      <c r="J136" s="40">
        <v>8.5000000000000006E-2</v>
      </c>
    </row>
    <row r="137" spans="1:10" ht="27.75" customHeight="1">
      <c r="A137" s="160" t="s">
        <v>647</v>
      </c>
      <c r="B137" s="24"/>
      <c r="C137" s="161">
        <v>0</v>
      </c>
      <c r="D137" s="132">
        <v>2.444</v>
      </c>
      <c r="E137" s="133">
        <v>0.155</v>
      </c>
      <c r="F137" s="134">
        <v>2.9000000000000001E-2</v>
      </c>
      <c r="G137" s="162">
        <v>1509.61</v>
      </c>
      <c r="H137" s="162">
        <v>1.89</v>
      </c>
      <c r="I137" s="167">
        <v>2.59</v>
      </c>
      <c r="J137" s="40">
        <v>8.5000000000000006E-2</v>
      </c>
    </row>
    <row r="138" spans="1:10" ht="27.75" customHeight="1">
      <c r="A138" s="160" t="s">
        <v>648</v>
      </c>
      <c r="B138" s="24"/>
      <c r="C138" s="161">
        <v>0</v>
      </c>
      <c r="D138" s="132">
        <v>2.444</v>
      </c>
      <c r="E138" s="133">
        <v>0.155</v>
      </c>
      <c r="F138" s="134">
        <v>2.9000000000000001E-2</v>
      </c>
      <c r="G138" s="162">
        <v>3015.65</v>
      </c>
      <c r="H138" s="162">
        <v>1.89</v>
      </c>
      <c r="I138" s="167">
        <v>2.59</v>
      </c>
      <c r="J138" s="40">
        <v>8.5000000000000006E-2</v>
      </c>
    </row>
    <row r="139" spans="1:10" ht="27.75" customHeight="1">
      <c r="A139" s="160" t="s">
        <v>649</v>
      </c>
      <c r="B139" s="24"/>
      <c r="C139" s="161">
        <v>0</v>
      </c>
      <c r="D139" s="132">
        <v>2.444</v>
      </c>
      <c r="E139" s="133">
        <v>0.155</v>
      </c>
      <c r="F139" s="134">
        <v>2.9000000000000001E-2</v>
      </c>
      <c r="G139" s="162">
        <v>7269.25</v>
      </c>
      <c r="H139" s="162">
        <v>1.89</v>
      </c>
      <c r="I139" s="167">
        <v>2.59</v>
      </c>
      <c r="J139" s="40">
        <v>8.5000000000000006E-2</v>
      </c>
    </row>
    <row r="140" spans="1:10" ht="27.75" customHeight="1">
      <c r="A140" s="160" t="s">
        <v>650</v>
      </c>
      <c r="B140" s="24"/>
      <c r="C140" s="161" t="s">
        <v>118</v>
      </c>
      <c r="D140" s="135">
        <v>10.426</v>
      </c>
      <c r="E140" s="136">
        <v>0.76900000000000002</v>
      </c>
      <c r="F140" s="134">
        <v>0.58399999999999996</v>
      </c>
      <c r="G140" s="163"/>
      <c r="H140" s="163"/>
      <c r="I140" s="166"/>
      <c r="J140" s="41"/>
    </row>
    <row r="141" spans="1:10" ht="27.75" customHeight="1">
      <c r="A141" s="160" t="s">
        <v>651</v>
      </c>
      <c r="B141" s="24"/>
      <c r="C141" s="161">
        <v>0</v>
      </c>
      <c r="D141" s="132">
        <v>-3.6850000000000001</v>
      </c>
      <c r="E141" s="133">
        <v>-0.28999999999999998</v>
      </c>
      <c r="F141" s="134">
        <v>-5.8999999999999997E-2</v>
      </c>
      <c r="G141" s="162">
        <v>0</v>
      </c>
      <c r="H141" s="163"/>
      <c r="I141" s="166"/>
      <c r="J141" s="41"/>
    </row>
    <row r="142" spans="1:10" ht="27.75" customHeight="1">
      <c r="A142" s="160" t="s">
        <v>652</v>
      </c>
      <c r="B142" s="24"/>
      <c r="C142" s="161">
        <v>0</v>
      </c>
      <c r="D142" s="132">
        <v>-3.52</v>
      </c>
      <c r="E142" s="133">
        <v>-0.26900000000000002</v>
      </c>
      <c r="F142" s="134">
        <v>-5.3999999999999999E-2</v>
      </c>
      <c r="G142" s="162">
        <v>0</v>
      </c>
      <c r="H142" s="163"/>
      <c r="I142" s="166"/>
      <c r="J142" s="41"/>
    </row>
    <row r="143" spans="1:10" ht="27.75" customHeight="1">
      <c r="A143" s="160" t="s">
        <v>653</v>
      </c>
      <c r="B143" s="24"/>
      <c r="C143" s="161">
        <v>0</v>
      </c>
      <c r="D143" s="132">
        <v>-3.6850000000000001</v>
      </c>
      <c r="E143" s="133">
        <v>-0.28999999999999998</v>
      </c>
      <c r="F143" s="134">
        <v>-5.8999999999999997E-2</v>
      </c>
      <c r="G143" s="162">
        <v>0</v>
      </c>
      <c r="H143" s="163"/>
      <c r="I143" s="166"/>
      <c r="J143" s="40">
        <v>0.14099999999999999</v>
      </c>
    </row>
    <row r="144" spans="1:10" ht="27.75" customHeight="1">
      <c r="A144" s="160" t="s">
        <v>654</v>
      </c>
      <c r="B144" s="24"/>
      <c r="C144" s="161">
        <v>0</v>
      </c>
      <c r="D144" s="132">
        <v>-3.52</v>
      </c>
      <c r="E144" s="133">
        <v>-0.26900000000000002</v>
      </c>
      <c r="F144" s="134">
        <v>-5.3999999999999999E-2</v>
      </c>
      <c r="G144" s="162">
        <v>0</v>
      </c>
      <c r="H144" s="163"/>
      <c r="I144" s="166"/>
      <c r="J144" s="40">
        <v>0.13200000000000001</v>
      </c>
    </row>
    <row r="145" spans="1:10" ht="27.75" customHeight="1">
      <c r="A145" s="160" t="s">
        <v>655</v>
      </c>
      <c r="B145" s="24"/>
      <c r="C145" s="161">
        <v>0</v>
      </c>
      <c r="D145" s="132">
        <v>-3.5529999999999999</v>
      </c>
      <c r="E145" s="133">
        <v>-0.24099999999999999</v>
      </c>
      <c r="F145" s="134">
        <v>-4.5999999999999999E-2</v>
      </c>
      <c r="G145" s="162">
        <v>7.29</v>
      </c>
      <c r="H145" s="163"/>
      <c r="I145" s="166"/>
      <c r="J145" s="40">
        <v>0.14699999999999999</v>
      </c>
    </row>
    <row r="146" spans="1:10" ht="27.75" customHeight="1">
      <c r="A146" s="160" t="s">
        <v>656</v>
      </c>
      <c r="B146" s="24"/>
      <c r="C146" s="161" t="s">
        <v>70</v>
      </c>
      <c r="D146" s="132">
        <v>2.8450000000000002</v>
      </c>
      <c r="E146" s="133">
        <v>0.224</v>
      </c>
      <c r="F146" s="134">
        <v>4.5999999999999999E-2</v>
      </c>
      <c r="G146" s="162">
        <v>3.17</v>
      </c>
      <c r="H146" s="163"/>
      <c r="I146" s="166"/>
      <c r="J146" s="41"/>
    </row>
    <row r="147" spans="1:10" ht="27.75" customHeight="1">
      <c r="A147" s="160" t="s">
        <v>657</v>
      </c>
      <c r="B147" s="24"/>
      <c r="C147" s="161" t="s">
        <v>72</v>
      </c>
      <c r="D147" s="132">
        <v>2.8450000000000002</v>
      </c>
      <c r="E147" s="133">
        <v>0.224</v>
      </c>
      <c r="F147" s="134">
        <v>4.5999999999999999E-2</v>
      </c>
      <c r="G147" s="163"/>
      <c r="H147" s="163"/>
      <c r="I147" s="166"/>
      <c r="J147" s="41"/>
    </row>
    <row r="148" spans="1:10" ht="27.75" customHeight="1">
      <c r="A148" s="160" t="s">
        <v>658</v>
      </c>
      <c r="B148" s="24"/>
      <c r="C148" s="161" t="s">
        <v>75</v>
      </c>
      <c r="D148" s="132">
        <v>2.044</v>
      </c>
      <c r="E148" s="133">
        <v>0.161</v>
      </c>
      <c r="F148" s="134">
        <v>3.3000000000000002E-2</v>
      </c>
      <c r="G148" s="162">
        <v>1.6</v>
      </c>
      <c r="H148" s="163"/>
      <c r="I148" s="166"/>
      <c r="J148" s="41"/>
    </row>
    <row r="149" spans="1:10" ht="27.75" customHeight="1">
      <c r="A149" s="160" t="s">
        <v>659</v>
      </c>
      <c r="B149" s="24"/>
      <c r="C149" s="161" t="s">
        <v>75</v>
      </c>
      <c r="D149" s="132">
        <v>2.044</v>
      </c>
      <c r="E149" s="133">
        <v>0.161</v>
      </c>
      <c r="F149" s="134">
        <v>3.3000000000000002E-2</v>
      </c>
      <c r="G149" s="162">
        <v>2.36</v>
      </c>
      <c r="H149" s="163"/>
      <c r="I149" s="166"/>
      <c r="J149" s="41"/>
    </row>
    <row r="150" spans="1:10" ht="27.75" customHeight="1">
      <c r="A150" s="160" t="s">
        <v>660</v>
      </c>
      <c r="B150" s="24"/>
      <c r="C150" s="161" t="s">
        <v>75</v>
      </c>
      <c r="D150" s="132">
        <v>2.044</v>
      </c>
      <c r="E150" s="133">
        <v>0.161</v>
      </c>
      <c r="F150" s="134">
        <v>3.3000000000000002E-2</v>
      </c>
      <c r="G150" s="162">
        <v>4.78</v>
      </c>
      <c r="H150" s="163"/>
      <c r="I150" s="166"/>
      <c r="J150" s="41"/>
    </row>
    <row r="151" spans="1:10" ht="27.75" customHeight="1">
      <c r="A151" s="160" t="s">
        <v>661</v>
      </c>
      <c r="B151" s="24"/>
      <c r="C151" s="161" t="s">
        <v>75</v>
      </c>
      <c r="D151" s="132">
        <v>2.044</v>
      </c>
      <c r="E151" s="133">
        <v>0.161</v>
      </c>
      <c r="F151" s="134">
        <v>3.3000000000000002E-2</v>
      </c>
      <c r="G151" s="162">
        <v>8.65</v>
      </c>
      <c r="H151" s="163"/>
      <c r="I151" s="166"/>
      <c r="J151" s="41"/>
    </row>
    <row r="152" spans="1:10" ht="27.75" customHeight="1">
      <c r="A152" s="160" t="s">
        <v>662</v>
      </c>
      <c r="B152" s="24"/>
      <c r="C152" s="161" t="s">
        <v>75</v>
      </c>
      <c r="D152" s="132">
        <v>2.044</v>
      </c>
      <c r="E152" s="133">
        <v>0.161</v>
      </c>
      <c r="F152" s="134">
        <v>3.3000000000000002E-2</v>
      </c>
      <c r="G152" s="162">
        <v>25.08</v>
      </c>
      <c r="H152" s="163"/>
      <c r="I152" s="166"/>
      <c r="J152" s="41"/>
    </row>
    <row r="153" spans="1:10" ht="27.75" customHeight="1">
      <c r="A153" s="160" t="s">
        <v>663</v>
      </c>
      <c r="B153" s="24"/>
      <c r="C153" s="161" t="s">
        <v>85</v>
      </c>
      <c r="D153" s="132">
        <v>2.044</v>
      </c>
      <c r="E153" s="133">
        <v>0.161</v>
      </c>
      <c r="F153" s="134">
        <v>3.3000000000000002E-2</v>
      </c>
      <c r="G153" s="163"/>
      <c r="H153" s="163"/>
      <c r="I153" s="166"/>
      <c r="J153" s="41"/>
    </row>
    <row r="154" spans="1:10" ht="27.75" customHeight="1">
      <c r="A154" s="160" t="s">
        <v>664</v>
      </c>
      <c r="B154" s="24"/>
      <c r="C154" s="161">
        <v>0</v>
      </c>
      <c r="D154" s="132">
        <v>1.847</v>
      </c>
      <c r="E154" s="133">
        <v>0.13900000000000001</v>
      </c>
      <c r="F154" s="134">
        <v>2.8000000000000001E-2</v>
      </c>
      <c r="G154" s="162">
        <v>3.66</v>
      </c>
      <c r="H154" s="162">
        <v>0.77</v>
      </c>
      <c r="I154" s="167">
        <v>1.53</v>
      </c>
      <c r="J154" s="40">
        <v>7.2999999999999995E-2</v>
      </c>
    </row>
    <row r="155" spans="1:10" ht="27.75" customHeight="1">
      <c r="A155" s="160" t="s">
        <v>665</v>
      </c>
      <c r="B155" s="24"/>
      <c r="C155" s="161">
        <v>0</v>
      </c>
      <c r="D155" s="132">
        <v>1.847</v>
      </c>
      <c r="E155" s="133">
        <v>0.13900000000000001</v>
      </c>
      <c r="F155" s="134">
        <v>2.8000000000000001E-2</v>
      </c>
      <c r="G155" s="162">
        <v>46.32</v>
      </c>
      <c r="H155" s="162">
        <v>0.77</v>
      </c>
      <c r="I155" s="167">
        <v>1.53</v>
      </c>
      <c r="J155" s="40">
        <v>7.2999999999999995E-2</v>
      </c>
    </row>
    <row r="156" spans="1:10" ht="27.75" customHeight="1">
      <c r="A156" s="160" t="s">
        <v>666</v>
      </c>
      <c r="B156" s="24"/>
      <c r="C156" s="161">
        <v>0</v>
      </c>
      <c r="D156" s="132">
        <v>1.847</v>
      </c>
      <c r="E156" s="133">
        <v>0.13900000000000001</v>
      </c>
      <c r="F156" s="134">
        <v>2.8000000000000001E-2</v>
      </c>
      <c r="G156" s="162">
        <v>67.5</v>
      </c>
      <c r="H156" s="162">
        <v>0.77</v>
      </c>
      <c r="I156" s="167">
        <v>1.53</v>
      </c>
      <c r="J156" s="40">
        <v>7.2999999999999995E-2</v>
      </c>
    </row>
    <row r="157" spans="1:10" ht="27.75" customHeight="1">
      <c r="A157" s="160" t="s">
        <v>667</v>
      </c>
      <c r="B157" s="24"/>
      <c r="C157" s="161">
        <v>0</v>
      </c>
      <c r="D157" s="132">
        <v>1.847</v>
      </c>
      <c r="E157" s="133">
        <v>0.13900000000000001</v>
      </c>
      <c r="F157" s="134">
        <v>2.8000000000000001E-2</v>
      </c>
      <c r="G157" s="162">
        <v>112.33</v>
      </c>
      <c r="H157" s="162">
        <v>0.77</v>
      </c>
      <c r="I157" s="167">
        <v>1.53</v>
      </c>
      <c r="J157" s="40">
        <v>7.2999999999999995E-2</v>
      </c>
    </row>
    <row r="158" spans="1:10" ht="27.75" customHeight="1">
      <c r="A158" s="160" t="s">
        <v>668</v>
      </c>
      <c r="B158" s="24"/>
      <c r="C158" s="161">
        <v>0</v>
      </c>
      <c r="D158" s="132">
        <v>1.847</v>
      </c>
      <c r="E158" s="133">
        <v>0.13900000000000001</v>
      </c>
      <c r="F158" s="134">
        <v>2.8000000000000001E-2</v>
      </c>
      <c r="G158" s="162">
        <v>236.91</v>
      </c>
      <c r="H158" s="162">
        <v>0.77</v>
      </c>
      <c r="I158" s="167">
        <v>1.53</v>
      </c>
      <c r="J158" s="40">
        <v>7.2999999999999995E-2</v>
      </c>
    </row>
    <row r="159" spans="1:10" ht="27.75" customHeight="1">
      <c r="A159" s="160" t="s">
        <v>669</v>
      </c>
      <c r="B159" s="24"/>
      <c r="C159" s="161">
        <v>0</v>
      </c>
      <c r="D159" s="132">
        <v>1.833</v>
      </c>
      <c r="E159" s="133">
        <v>0.126</v>
      </c>
      <c r="F159" s="134">
        <v>2.4E-2</v>
      </c>
      <c r="G159" s="162">
        <v>4.42</v>
      </c>
      <c r="H159" s="162">
        <v>1.43</v>
      </c>
      <c r="I159" s="167">
        <v>1.84</v>
      </c>
      <c r="J159" s="40">
        <v>6.7000000000000004E-2</v>
      </c>
    </row>
    <row r="160" spans="1:10" ht="27.75" customHeight="1">
      <c r="A160" s="160" t="s">
        <v>670</v>
      </c>
      <c r="B160" s="24"/>
      <c r="C160" s="161">
        <v>0</v>
      </c>
      <c r="D160" s="132">
        <v>1.833</v>
      </c>
      <c r="E160" s="133">
        <v>0.126</v>
      </c>
      <c r="F160" s="134">
        <v>2.4E-2</v>
      </c>
      <c r="G160" s="162">
        <v>68.010000000000005</v>
      </c>
      <c r="H160" s="162">
        <v>1.43</v>
      </c>
      <c r="I160" s="167">
        <v>1.84</v>
      </c>
      <c r="J160" s="40">
        <v>6.7000000000000004E-2</v>
      </c>
    </row>
    <row r="161" spans="1:10" ht="27.75" customHeight="1">
      <c r="A161" s="160" t="s">
        <v>671</v>
      </c>
      <c r="B161" s="24"/>
      <c r="C161" s="161">
        <v>0</v>
      </c>
      <c r="D161" s="132">
        <v>1.833</v>
      </c>
      <c r="E161" s="133">
        <v>0.126</v>
      </c>
      <c r="F161" s="134">
        <v>2.4E-2</v>
      </c>
      <c r="G161" s="162">
        <v>99.6</v>
      </c>
      <c r="H161" s="162">
        <v>1.43</v>
      </c>
      <c r="I161" s="167">
        <v>1.84</v>
      </c>
      <c r="J161" s="40">
        <v>6.7000000000000004E-2</v>
      </c>
    </row>
    <row r="162" spans="1:10" ht="27.75" customHeight="1">
      <c r="A162" s="160" t="s">
        <v>672</v>
      </c>
      <c r="B162" s="24"/>
      <c r="C162" s="161">
        <v>0</v>
      </c>
      <c r="D162" s="132">
        <v>1.833</v>
      </c>
      <c r="E162" s="133">
        <v>0.126</v>
      </c>
      <c r="F162" s="134">
        <v>2.4E-2</v>
      </c>
      <c r="G162" s="162">
        <v>166.44</v>
      </c>
      <c r="H162" s="162">
        <v>1.43</v>
      </c>
      <c r="I162" s="167">
        <v>1.84</v>
      </c>
      <c r="J162" s="40">
        <v>6.7000000000000004E-2</v>
      </c>
    </row>
    <row r="163" spans="1:10" ht="27.75" customHeight="1">
      <c r="A163" s="160" t="s">
        <v>673</v>
      </c>
      <c r="B163" s="24"/>
      <c r="C163" s="161">
        <v>0</v>
      </c>
      <c r="D163" s="132">
        <v>1.833</v>
      </c>
      <c r="E163" s="133">
        <v>0.126</v>
      </c>
      <c r="F163" s="134">
        <v>2.4E-2</v>
      </c>
      <c r="G163" s="162">
        <v>352.18</v>
      </c>
      <c r="H163" s="162">
        <v>1.43</v>
      </c>
      <c r="I163" s="167">
        <v>1.84</v>
      </c>
      <c r="J163" s="40">
        <v>6.7000000000000004E-2</v>
      </c>
    </row>
    <row r="164" spans="1:10" ht="27.75" customHeight="1">
      <c r="A164" s="160" t="s">
        <v>674</v>
      </c>
      <c r="B164" s="24"/>
      <c r="C164" s="161">
        <v>0</v>
      </c>
      <c r="D164" s="132">
        <v>1.7130000000000001</v>
      </c>
      <c r="E164" s="133">
        <v>0.108</v>
      </c>
      <c r="F164" s="134">
        <v>0.02</v>
      </c>
      <c r="G164" s="162">
        <v>50.17</v>
      </c>
      <c r="H164" s="162">
        <v>1.33</v>
      </c>
      <c r="I164" s="167">
        <v>1.82</v>
      </c>
      <c r="J164" s="40">
        <v>0.06</v>
      </c>
    </row>
    <row r="165" spans="1:10" ht="27.75" customHeight="1">
      <c r="A165" s="160" t="s">
        <v>675</v>
      </c>
      <c r="B165" s="24"/>
      <c r="C165" s="161">
        <v>0</v>
      </c>
      <c r="D165" s="132">
        <v>1.7130000000000001</v>
      </c>
      <c r="E165" s="133">
        <v>0.108</v>
      </c>
      <c r="F165" s="134">
        <v>0.02</v>
      </c>
      <c r="G165" s="162">
        <v>450.23</v>
      </c>
      <c r="H165" s="162">
        <v>1.33</v>
      </c>
      <c r="I165" s="167">
        <v>1.82</v>
      </c>
      <c r="J165" s="40">
        <v>0.06</v>
      </c>
    </row>
    <row r="166" spans="1:10" ht="27.75" customHeight="1">
      <c r="A166" s="160" t="s">
        <v>676</v>
      </c>
      <c r="B166" s="24"/>
      <c r="C166" s="161">
        <v>0</v>
      </c>
      <c r="D166" s="132">
        <v>1.7130000000000001</v>
      </c>
      <c r="E166" s="133">
        <v>0.108</v>
      </c>
      <c r="F166" s="134">
        <v>0.02</v>
      </c>
      <c r="G166" s="162">
        <v>1057.8599999999999</v>
      </c>
      <c r="H166" s="162">
        <v>1.33</v>
      </c>
      <c r="I166" s="167">
        <v>1.82</v>
      </c>
      <c r="J166" s="40">
        <v>0.06</v>
      </c>
    </row>
    <row r="167" spans="1:10" ht="27.75" customHeight="1">
      <c r="A167" s="160" t="s">
        <v>677</v>
      </c>
      <c r="B167" s="24"/>
      <c r="C167" s="161">
        <v>0</v>
      </c>
      <c r="D167" s="132">
        <v>1.7130000000000001</v>
      </c>
      <c r="E167" s="133">
        <v>0.108</v>
      </c>
      <c r="F167" s="134">
        <v>0.02</v>
      </c>
      <c r="G167" s="162">
        <v>2113.0300000000002</v>
      </c>
      <c r="H167" s="162">
        <v>1.33</v>
      </c>
      <c r="I167" s="167">
        <v>1.82</v>
      </c>
      <c r="J167" s="40">
        <v>0.06</v>
      </c>
    </row>
    <row r="168" spans="1:10" ht="27.75" customHeight="1">
      <c r="A168" s="160" t="s">
        <v>678</v>
      </c>
      <c r="B168" s="24"/>
      <c r="C168" s="161">
        <v>0</v>
      </c>
      <c r="D168" s="132">
        <v>1.7130000000000001</v>
      </c>
      <c r="E168" s="133">
        <v>0.108</v>
      </c>
      <c r="F168" s="134">
        <v>0.02</v>
      </c>
      <c r="G168" s="162">
        <v>5093.2</v>
      </c>
      <c r="H168" s="162">
        <v>1.33</v>
      </c>
      <c r="I168" s="167">
        <v>1.82</v>
      </c>
      <c r="J168" s="40">
        <v>0.06</v>
      </c>
    </row>
    <row r="169" spans="1:10" ht="27.75" customHeight="1">
      <c r="A169" s="160" t="s">
        <v>679</v>
      </c>
      <c r="B169" s="24"/>
      <c r="C169" s="161" t="s">
        <v>118</v>
      </c>
      <c r="D169" s="135">
        <v>7.3049999999999997</v>
      </c>
      <c r="E169" s="136">
        <v>0.53900000000000003</v>
      </c>
      <c r="F169" s="134">
        <v>0.40899999999999997</v>
      </c>
      <c r="G169" s="163"/>
      <c r="H169" s="163"/>
      <c r="I169" s="166"/>
      <c r="J169" s="41"/>
    </row>
    <row r="170" spans="1:10" ht="27.75" customHeight="1">
      <c r="A170" s="160" t="s">
        <v>680</v>
      </c>
      <c r="B170" s="24"/>
      <c r="C170" s="161">
        <v>0</v>
      </c>
      <c r="D170" s="132">
        <v>-2.5819999999999999</v>
      </c>
      <c r="E170" s="133">
        <v>-0.20300000000000001</v>
      </c>
      <c r="F170" s="134">
        <v>-4.1000000000000002E-2</v>
      </c>
      <c r="G170" s="162">
        <v>0</v>
      </c>
      <c r="H170" s="163"/>
      <c r="I170" s="166"/>
      <c r="J170" s="41"/>
    </row>
    <row r="171" spans="1:10" ht="27.75" customHeight="1">
      <c r="A171" s="160" t="s">
        <v>681</v>
      </c>
      <c r="B171" s="24"/>
      <c r="C171" s="161">
        <v>0</v>
      </c>
      <c r="D171" s="132">
        <v>-2.4660000000000002</v>
      </c>
      <c r="E171" s="133">
        <v>-0.188</v>
      </c>
      <c r="F171" s="134">
        <v>-3.7999999999999999E-2</v>
      </c>
      <c r="G171" s="162">
        <v>0</v>
      </c>
      <c r="H171" s="163"/>
      <c r="I171" s="166"/>
      <c r="J171" s="41"/>
    </row>
    <row r="172" spans="1:10" ht="27.75" customHeight="1">
      <c r="A172" s="160" t="s">
        <v>682</v>
      </c>
      <c r="B172" s="24"/>
      <c r="C172" s="161">
        <v>0</v>
      </c>
      <c r="D172" s="132">
        <v>-2.5819999999999999</v>
      </c>
      <c r="E172" s="133">
        <v>-0.20300000000000001</v>
      </c>
      <c r="F172" s="134">
        <v>-4.1000000000000002E-2</v>
      </c>
      <c r="G172" s="162">
        <v>0</v>
      </c>
      <c r="H172" s="163"/>
      <c r="I172" s="166"/>
      <c r="J172" s="40">
        <v>9.9000000000000005E-2</v>
      </c>
    </row>
    <row r="173" spans="1:10" ht="27.75" customHeight="1">
      <c r="A173" s="160" t="s">
        <v>683</v>
      </c>
      <c r="B173" s="24"/>
      <c r="C173" s="161">
        <v>0</v>
      </c>
      <c r="D173" s="132">
        <v>-2.4660000000000002</v>
      </c>
      <c r="E173" s="133">
        <v>-0.188</v>
      </c>
      <c r="F173" s="134">
        <v>-3.7999999999999999E-2</v>
      </c>
      <c r="G173" s="162">
        <v>0</v>
      </c>
      <c r="H173" s="163"/>
      <c r="I173" s="166"/>
      <c r="J173" s="40">
        <v>9.2999999999999999E-2</v>
      </c>
    </row>
    <row r="174" spans="1:10" ht="27.75" customHeight="1">
      <c r="A174" s="160" t="s">
        <v>684</v>
      </c>
      <c r="B174" s="24"/>
      <c r="C174" s="161">
        <v>0</v>
      </c>
      <c r="D174" s="132">
        <v>-2.4889999999999999</v>
      </c>
      <c r="E174" s="133">
        <v>-0.16900000000000001</v>
      </c>
      <c r="F174" s="134">
        <v>-3.2000000000000001E-2</v>
      </c>
      <c r="G174" s="162">
        <v>5.1100000000000003</v>
      </c>
      <c r="H174" s="163"/>
      <c r="I174" s="166"/>
      <c r="J174" s="40">
        <v>0.10299999999999999</v>
      </c>
    </row>
    <row r="175" spans="1:10" ht="27.75" customHeight="1">
      <c r="A175" s="160" t="s">
        <v>685</v>
      </c>
      <c r="B175" s="24"/>
      <c r="C175" s="161" t="s">
        <v>70</v>
      </c>
      <c r="D175" s="132">
        <v>0.90600000000000003</v>
      </c>
      <c r="E175" s="133">
        <v>7.0999999999999994E-2</v>
      </c>
      <c r="F175" s="134">
        <v>1.4999999999999999E-2</v>
      </c>
      <c r="G175" s="162">
        <v>1.57</v>
      </c>
      <c r="H175" s="163"/>
      <c r="I175" s="166"/>
      <c r="J175" s="41"/>
    </row>
    <row r="176" spans="1:10" ht="27.75" customHeight="1">
      <c r="A176" s="160" t="s">
        <v>686</v>
      </c>
      <c r="B176" s="24"/>
      <c r="C176" s="161" t="s">
        <v>72</v>
      </c>
      <c r="D176" s="132">
        <v>0.90600000000000003</v>
      </c>
      <c r="E176" s="133">
        <v>7.0999999999999994E-2</v>
      </c>
      <c r="F176" s="134">
        <v>1.4999999999999999E-2</v>
      </c>
      <c r="G176" s="163"/>
      <c r="H176" s="163"/>
      <c r="I176" s="166"/>
      <c r="J176" s="41"/>
    </row>
    <row r="177" spans="1:10" ht="27.75" customHeight="1">
      <c r="A177" s="160" t="s">
        <v>687</v>
      </c>
      <c r="B177" s="24"/>
      <c r="C177" s="161" t="s">
        <v>75</v>
      </c>
      <c r="D177" s="132">
        <v>0.65100000000000002</v>
      </c>
      <c r="E177" s="133">
        <v>5.0999999999999997E-2</v>
      </c>
      <c r="F177" s="134">
        <v>0.01</v>
      </c>
      <c r="G177" s="162">
        <v>0.94</v>
      </c>
      <c r="H177" s="163"/>
      <c r="I177" s="166"/>
      <c r="J177" s="41"/>
    </row>
    <row r="178" spans="1:10" ht="27.75" customHeight="1">
      <c r="A178" s="160" t="s">
        <v>688</v>
      </c>
      <c r="B178" s="24"/>
      <c r="C178" s="161" t="s">
        <v>75</v>
      </c>
      <c r="D178" s="132">
        <v>0.65100000000000002</v>
      </c>
      <c r="E178" s="133">
        <v>5.0999999999999997E-2</v>
      </c>
      <c r="F178" s="134">
        <v>0.01</v>
      </c>
      <c r="G178" s="162">
        <v>1.18</v>
      </c>
      <c r="H178" s="163"/>
      <c r="I178" s="166"/>
      <c r="J178" s="41"/>
    </row>
    <row r="179" spans="1:10" ht="27.75" customHeight="1">
      <c r="A179" s="160" t="s">
        <v>689</v>
      </c>
      <c r="B179" s="24"/>
      <c r="C179" s="161" t="s">
        <v>75</v>
      </c>
      <c r="D179" s="132">
        <v>0.65100000000000002</v>
      </c>
      <c r="E179" s="133">
        <v>5.0999999999999997E-2</v>
      </c>
      <c r="F179" s="134">
        <v>0.01</v>
      </c>
      <c r="G179" s="162">
        <v>1.95</v>
      </c>
      <c r="H179" s="163"/>
      <c r="I179" s="166"/>
      <c r="J179" s="41"/>
    </row>
    <row r="180" spans="1:10" ht="27.75" customHeight="1">
      <c r="A180" s="160" t="s">
        <v>690</v>
      </c>
      <c r="B180" s="24"/>
      <c r="C180" s="161" t="s">
        <v>75</v>
      </c>
      <c r="D180" s="132">
        <v>0.65100000000000002</v>
      </c>
      <c r="E180" s="133">
        <v>5.0999999999999997E-2</v>
      </c>
      <c r="F180" s="134">
        <v>0.01</v>
      </c>
      <c r="G180" s="162">
        <v>3.18</v>
      </c>
      <c r="H180" s="163"/>
      <c r="I180" s="166"/>
      <c r="J180" s="41"/>
    </row>
    <row r="181" spans="1:10" ht="27.75" customHeight="1">
      <c r="A181" s="160" t="s">
        <v>691</v>
      </c>
      <c r="B181" s="24"/>
      <c r="C181" s="161" t="s">
        <v>75</v>
      </c>
      <c r="D181" s="132">
        <v>0.65100000000000002</v>
      </c>
      <c r="E181" s="133">
        <v>5.0999999999999997E-2</v>
      </c>
      <c r="F181" s="134">
        <v>0.01</v>
      </c>
      <c r="G181" s="162">
        <v>8.42</v>
      </c>
      <c r="H181" s="163"/>
      <c r="I181" s="166"/>
      <c r="J181" s="41"/>
    </row>
    <row r="182" spans="1:10" ht="27.75" customHeight="1">
      <c r="A182" s="160" t="s">
        <v>692</v>
      </c>
      <c r="B182" s="24"/>
      <c r="C182" s="161" t="s">
        <v>85</v>
      </c>
      <c r="D182" s="132">
        <v>0.65100000000000002</v>
      </c>
      <c r="E182" s="133">
        <v>5.0999999999999997E-2</v>
      </c>
      <c r="F182" s="134">
        <v>0.01</v>
      </c>
      <c r="G182" s="163"/>
      <c r="H182" s="163"/>
      <c r="I182" s="166"/>
      <c r="J182" s="41"/>
    </row>
    <row r="183" spans="1:10" ht="27.75" customHeight="1">
      <c r="A183" s="160" t="s">
        <v>693</v>
      </c>
      <c r="B183" s="24"/>
      <c r="C183" s="161">
        <v>0</v>
      </c>
      <c r="D183" s="132">
        <v>0.58799999999999997</v>
      </c>
      <c r="E183" s="133">
        <v>4.3999999999999997E-2</v>
      </c>
      <c r="F183" s="134">
        <v>8.9999999999999993E-3</v>
      </c>
      <c r="G183" s="162">
        <v>1.59</v>
      </c>
      <c r="H183" s="162">
        <v>0.25</v>
      </c>
      <c r="I183" s="167">
        <v>0.49</v>
      </c>
      <c r="J183" s="40">
        <v>2.3E-2</v>
      </c>
    </row>
    <row r="184" spans="1:10" ht="27.75" customHeight="1">
      <c r="A184" s="160" t="s">
        <v>694</v>
      </c>
      <c r="B184" s="24"/>
      <c r="C184" s="161">
        <v>0</v>
      </c>
      <c r="D184" s="132">
        <v>0.58799999999999997</v>
      </c>
      <c r="E184" s="133">
        <v>4.3999999999999997E-2</v>
      </c>
      <c r="F184" s="134">
        <v>8.9999999999999993E-3</v>
      </c>
      <c r="G184" s="162">
        <v>15.19</v>
      </c>
      <c r="H184" s="162">
        <v>0.25</v>
      </c>
      <c r="I184" s="167">
        <v>0.49</v>
      </c>
      <c r="J184" s="40">
        <v>2.3E-2</v>
      </c>
    </row>
    <row r="185" spans="1:10" ht="27.75" customHeight="1">
      <c r="A185" s="160" t="s">
        <v>695</v>
      </c>
      <c r="B185" s="24"/>
      <c r="C185" s="161">
        <v>0</v>
      </c>
      <c r="D185" s="132">
        <v>0.58799999999999997</v>
      </c>
      <c r="E185" s="133">
        <v>4.3999999999999997E-2</v>
      </c>
      <c r="F185" s="134">
        <v>8.9999999999999993E-3</v>
      </c>
      <c r="G185" s="162">
        <v>21.94</v>
      </c>
      <c r="H185" s="162">
        <v>0.25</v>
      </c>
      <c r="I185" s="167">
        <v>0.49</v>
      </c>
      <c r="J185" s="40">
        <v>2.3E-2</v>
      </c>
    </row>
    <row r="186" spans="1:10" ht="27.75" customHeight="1">
      <c r="A186" s="160" t="s">
        <v>696</v>
      </c>
      <c r="B186" s="24"/>
      <c r="C186" s="161">
        <v>0</v>
      </c>
      <c r="D186" s="132">
        <v>0.58799999999999997</v>
      </c>
      <c r="E186" s="133">
        <v>4.3999999999999997E-2</v>
      </c>
      <c r="F186" s="134">
        <v>8.9999999999999993E-3</v>
      </c>
      <c r="G186" s="162">
        <v>36.22</v>
      </c>
      <c r="H186" s="162">
        <v>0.25</v>
      </c>
      <c r="I186" s="167">
        <v>0.49</v>
      </c>
      <c r="J186" s="40">
        <v>2.3E-2</v>
      </c>
    </row>
    <row r="187" spans="1:10" ht="27.75" customHeight="1">
      <c r="A187" s="160" t="s">
        <v>697</v>
      </c>
      <c r="B187" s="24"/>
      <c r="C187" s="161">
        <v>0</v>
      </c>
      <c r="D187" s="132">
        <v>0.58799999999999997</v>
      </c>
      <c r="E187" s="133">
        <v>4.3999999999999997E-2</v>
      </c>
      <c r="F187" s="134">
        <v>8.9999999999999993E-3</v>
      </c>
      <c r="G187" s="162">
        <v>75.930000000000007</v>
      </c>
      <c r="H187" s="162">
        <v>0.25</v>
      </c>
      <c r="I187" s="167">
        <v>0.49</v>
      </c>
      <c r="J187" s="40">
        <v>2.3E-2</v>
      </c>
    </row>
    <row r="188" spans="1:10" ht="27.75" customHeight="1">
      <c r="A188" s="160" t="s">
        <v>698</v>
      </c>
      <c r="B188" s="24"/>
      <c r="C188" s="161">
        <v>0</v>
      </c>
      <c r="D188" s="132">
        <v>0.58399999999999996</v>
      </c>
      <c r="E188" s="133">
        <v>0.04</v>
      </c>
      <c r="F188" s="134">
        <v>8.0000000000000002E-3</v>
      </c>
      <c r="G188" s="162">
        <v>1.83</v>
      </c>
      <c r="H188" s="162">
        <v>0.46</v>
      </c>
      <c r="I188" s="167">
        <v>0.59</v>
      </c>
      <c r="J188" s="40">
        <v>2.1000000000000001E-2</v>
      </c>
    </row>
    <row r="189" spans="1:10" ht="27.75" customHeight="1">
      <c r="A189" s="160" t="s">
        <v>699</v>
      </c>
      <c r="B189" s="24"/>
      <c r="C189" s="161">
        <v>0</v>
      </c>
      <c r="D189" s="132">
        <v>0.58399999999999996</v>
      </c>
      <c r="E189" s="133">
        <v>0.04</v>
      </c>
      <c r="F189" s="134">
        <v>8.0000000000000002E-3</v>
      </c>
      <c r="G189" s="162">
        <v>22.1</v>
      </c>
      <c r="H189" s="162">
        <v>0.46</v>
      </c>
      <c r="I189" s="167">
        <v>0.59</v>
      </c>
      <c r="J189" s="40">
        <v>2.1000000000000001E-2</v>
      </c>
    </row>
    <row r="190" spans="1:10" ht="27.75" customHeight="1">
      <c r="A190" s="160" t="s">
        <v>700</v>
      </c>
      <c r="B190" s="24"/>
      <c r="C190" s="161">
        <v>0</v>
      </c>
      <c r="D190" s="132">
        <v>0.58399999999999996</v>
      </c>
      <c r="E190" s="133">
        <v>0.04</v>
      </c>
      <c r="F190" s="134">
        <v>8.0000000000000002E-3</v>
      </c>
      <c r="G190" s="162">
        <v>32.17</v>
      </c>
      <c r="H190" s="162">
        <v>0.46</v>
      </c>
      <c r="I190" s="167">
        <v>0.59</v>
      </c>
      <c r="J190" s="40">
        <v>2.1000000000000001E-2</v>
      </c>
    </row>
    <row r="191" spans="1:10" ht="27.75" customHeight="1">
      <c r="A191" s="160" t="s">
        <v>701</v>
      </c>
      <c r="B191" s="24"/>
      <c r="C191" s="161">
        <v>0</v>
      </c>
      <c r="D191" s="132">
        <v>0.58399999999999996</v>
      </c>
      <c r="E191" s="133">
        <v>0.04</v>
      </c>
      <c r="F191" s="134">
        <v>8.0000000000000002E-3</v>
      </c>
      <c r="G191" s="162">
        <v>53.47</v>
      </c>
      <c r="H191" s="162">
        <v>0.46</v>
      </c>
      <c r="I191" s="167">
        <v>0.59</v>
      </c>
      <c r="J191" s="40">
        <v>2.1000000000000001E-2</v>
      </c>
    </row>
    <row r="192" spans="1:10" ht="27.75" customHeight="1">
      <c r="A192" s="160" t="s">
        <v>702</v>
      </c>
      <c r="B192" s="24"/>
      <c r="C192" s="161">
        <v>0</v>
      </c>
      <c r="D192" s="132">
        <v>0.58399999999999996</v>
      </c>
      <c r="E192" s="133">
        <v>0.04</v>
      </c>
      <c r="F192" s="134">
        <v>8.0000000000000002E-3</v>
      </c>
      <c r="G192" s="162">
        <v>112.66</v>
      </c>
      <c r="H192" s="162">
        <v>0.46</v>
      </c>
      <c r="I192" s="167">
        <v>0.59</v>
      </c>
      <c r="J192" s="40">
        <v>2.1000000000000001E-2</v>
      </c>
    </row>
    <row r="193" spans="1:10" ht="27.75" customHeight="1">
      <c r="A193" s="160" t="s">
        <v>703</v>
      </c>
      <c r="B193" s="24"/>
      <c r="C193" s="161">
        <v>0</v>
      </c>
      <c r="D193" s="132">
        <v>0.54600000000000004</v>
      </c>
      <c r="E193" s="133">
        <v>3.5000000000000003E-2</v>
      </c>
      <c r="F193" s="134">
        <v>7.0000000000000001E-3</v>
      </c>
      <c r="G193" s="162">
        <v>16.420000000000002</v>
      </c>
      <c r="H193" s="162">
        <v>0.42</v>
      </c>
      <c r="I193" s="167">
        <v>0.57999999999999996</v>
      </c>
      <c r="J193" s="40">
        <v>1.9E-2</v>
      </c>
    </row>
    <row r="194" spans="1:10" ht="27.75" customHeight="1">
      <c r="A194" s="160" t="s">
        <v>704</v>
      </c>
      <c r="B194" s="24"/>
      <c r="C194" s="161">
        <v>0</v>
      </c>
      <c r="D194" s="132">
        <v>0.54600000000000004</v>
      </c>
      <c r="E194" s="133">
        <v>3.5000000000000003E-2</v>
      </c>
      <c r="F194" s="134">
        <v>7.0000000000000001E-3</v>
      </c>
      <c r="G194" s="162">
        <v>143.91</v>
      </c>
      <c r="H194" s="162">
        <v>0.42</v>
      </c>
      <c r="I194" s="167">
        <v>0.57999999999999996</v>
      </c>
      <c r="J194" s="40">
        <v>1.9E-2</v>
      </c>
    </row>
    <row r="195" spans="1:10" ht="27.75" customHeight="1">
      <c r="A195" s="160" t="s">
        <v>705</v>
      </c>
      <c r="B195" s="24"/>
      <c r="C195" s="161">
        <v>0</v>
      </c>
      <c r="D195" s="132">
        <v>0.54600000000000004</v>
      </c>
      <c r="E195" s="133">
        <v>3.5000000000000003E-2</v>
      </c>
      <c r="F195" s="134">
        <v>7.0000000000000001E-3</v>
      </c>
      <c r="G195" s="162">
        <v>337.54</v>
      </c>
      <c r="H195" s="162">
        <v>0.42</v>
      </c>
      <c r="I195" s="167">
        <v>0.57999999999999996</v>
      </c>
      <c r="J195" s="40">
        <v>1.9E-2</v>
      </c>
    </row>
    <row r="196" spans="1:10" ht="27.75" customHeight="1">
      <c r="A196" s="160" t="s">
        <v>706</v>
      </c>
      <c r="B196" s="24"/>
      <c r="C196" s="161">
        <v>0</v>
      </c>
      <c r="D196" s="132">
        <v>0.54600000000000004</v>
      </c>
      <c r="E196" s="133">
        <v>3.5000000000000003E-2</v>
      </c>
      <c r="F196" s="134">
        <v>7.0000000000000001E-3</v>
      </c>
      <c r="G196" s="162">
        <v>673.8</v>
      </c>
      <c r="H196" s="162">
        <v>0.42</v>
      </c>
      <c r="I196" s="167">
        <v>0.57999999999999996</v>
      </c>
      <c r="J196" s="40">
        <v>1.9E-2</v>
      </c>
    </row>
    <row r="197" spans="1:10" ht="27.75" customHeight="1">
      <c r="A197" s="160" t="s">
        <v>707</v>
      </c>
      <c r="B197" s="24"/>
      <c r="C197" s="161">
        <v>0</v>
      </c>
      <c r="D197" s="132">
        <v>0.54600000000000004</v>
      </c>
      <c r="E197" s="133">
        <v>3.5000000000000003E-2</v>
      </c>
      <c r="F197" s="134">
        <v>7.0000000000000001E-3</v>
      </c>
      <c r="G197" s="162">
        <v>1623.52</v>
      </c>
      <c r="H197" s="162">
        <v>0.42</v>
      </c>
      <c r="I197" s="167">
        <v>0.57999999999999996</v>
      </c>
      <c r="J197" s="40">
        <v>1.9E-2</v>
      </c>
    </row>
    <row r="198" spans="1:10" ht="27.75" customHeight="1">
      <c r="A198" s="160" t="s">
        <v>708</v>
      </c>
      <c r="B198" s="24"/>
      <c r="C198" s="161" t="s">
        <v>118</v>
      </c>
      <c r="D198" s="135">
        <v>2.3279999999999998</v>
      </c>
      <c r="E198" s="136">
        <v>0.17199999999999999</v>
      </c>
      <c r="F198" s="134">
        <v>0.13</v>
      </c>
      <c r="G198" s="163"/>
      <c r="H198" s="163"/>
      <c r="I198" s="166"/>
      <c r="J198" s="41"/>
    </row>
    <row r="199" spans="1:10" ht="27.75" customHeight="1">
      <c r="A199" s="160" t="s">
        <v>709</v>
      </c>
      <c r="B199" s="24"/>
      <c r="C199" s="161">
        <v>0</v>
      </c>
      <c r="D199" s="132">
        <v>-0.82299999999999995</v>
      </c>
      <c r="E199" s="133">
        <v>-6.5000000000000002E-2</v>
      </c>
      <c r="F199" s="134">
        <v>-1.2999999999999999E-2</v>
      </c>
      <c r="G199" s="162">
        <v>0</v>
      </c>
      <c r="H199" s="163"/>
      <c r="I199" s="166"/>
      <c r="J199" s="41"/>
    </row>
    <row r="200" spans="1:10" ht="27.75" customHeight="1">
      <c r="A200" s="160" t="s">
        <v>710</v>
      </c>
      <c r="B200" s="24"/>
      <c r="C200" s="161">
        <v>0</v>
      </c>
      <c r="D200" s="132">
        <v>-0.78600000000000003</v>
      </c>
      <c r="E200" s="133">
        <v>-0.06</v>
      </c>
      <c r="F200" s="134">
        <v>-1.2E-2</v>
      </c>
      <c r="G200" s="162">
        <v>0</v>
      </c>
      <c r="H200" s="163"/>
      <c r="I200" s="166"/>
      <c r="J200" s="41"/>
    </row>
    <row r="201" spans="1:10" ht="27.75" customHeight="1">
      <c r="A201" s="160" t="s">
        <v>711</v>
      </c>
      <c r="B201" s="24"/>
      <c r="C201" s="161">
        <v>0</v>
      </c>
      <c r="D201" s="132">
        <v>-0.82299999999999995</v>
      </c>
      <c r="E201" s="133">
        <v>-6.5000000000000002E-2</v>
      </c>
      <c r="F201" s="134">
        <v>-1.2999999999999999E-2</v>
      </c>
      <c r="G201" s="162">
        <v>0</v>
      </c>
      <c r="H201" s="163"/>
      <c r="I201" s="166"/>
      <c r="J201" s="40">
        <v>3.1E-2</v>
      </c>
    </row>
    <row r="202" spans="1:10" ht="27.75" customHeight="1">
      <c r="A202" s="160" t="s">
        <v>712</v>
      </c>
      <c r="B202" s="24"/>
      <c r="C202" s="161">
        <v>0</v>
      </c>
      <c r="D202" s="132">
        <v>-0.78600000000000003</v>
      </c>
      <c r="E202" s="133">
        <v>-0.06</v>
      </c>
      <c r="F202" s="134">
        <v>-1.2E-2</v>
      </c>
      <c r="G202" s="162">
        <v>0</v>
      </c>
      <c r="H202" s="163"/>
      <c r="I202" s="166"/>
      <c r="J202" s="40">
        <v>2.9000000000000001E-2</v>
      </c>
    </row>
    <row r="203" spans="1:10" ht="27.75" customHeight="1">
      <c r="A203" s="160" t="s">
        <v>713</v>
      </c>
      <c r="B203" s="24"/>
      <c r="C203" s="161">
        <v>0</v>
      </c>
      <c r="D203" s="132">
        <v>-0.79300000000000004</v>
      </c>
      <c r="E203" s="133">
        <v>-5.3999999999999999E-2</v>
      </c>
      <c r="F203" s="134">
        <v>-0.01</v>
      </c>
      <c r="G203" s="162">
        <v>1.63</v>
      </c>
      <c r="H203" s="163"/>
      <c r="I203" s="166"/>
      <c r="J203" s="40">
        <v>3.3000000000000002E-2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A4:D4"/>
    <mergeCell ref="F6:G6"/>
    <mergeCell ref="F7:G7"/>
    <mergeCell ref="F8:G8"/>
    <mergeCell ref="B8:D8"/>
  </mergeCells>
  <phoneticPr fontId="9" type="noConversion"/>
  <hyperlinks>
    <hyperlink ref="A1" location="Overview!A1" display="Back to Overview" xr:uid="{00000000-0004-0000-10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NGED EM Area (GSP Group _B)"</f>
        <v>Southern Electric Power Distribution plc - Effective from 1 April 2024 - Final LDNO tariffs in NGED EM Area (GSP Group _B)</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187" t="s">
        <v>135</v>
      </c>
      <c r="B6" s="20" t="s">
        <v>136</v>
      </c>
      <c r="C6" s="231" t="s">
        <v>137</v>
      </c>
      <c r="D6" s="177" t="s">
        <v>138</v>
      </c>
      <c r="E6" s="169"/>
      <c r="F6" s="387" t="s">
        <v>714</v>
      </c>
      <c r="G6" s="401"/>
      <c r="H6" s="20" t="s">
        <v>136</v>
      </c>
      <c r="I6" s="231" t="s">
        <v>137</v>
      </c>
      <c r="J6" s="231" t="s">
        <v>138</v>
      </c>
      <c r="K6" s="169"/>
      <c r="L6" s="4"/>
      <c r="M6" s="4"/>
    </row>
    <row r="7" spans="1:13" ht="45" customHeight="1">
      <c r="A7" s="187" t="s">
        <v>140</v>
      </c>
      <c r="B7" s="234"/>
      <c r="C7" s="240"/>
      <c r="D7" s="231" t="s">
        <v>141</v>
      </c>
      <c r="E7" s="169"/>
      <c r="F7" s="387" t="s">
        <v>715</v>
      </c>
      <c r="G7" s="401"/>
      <c r="H7" s="234"/>
      <c r="I7" s="231" t="s">
        <v>143</v>
      </c>
      <c r="J7" s="231" t="s">
        <v>138</v>
      </c>
      <c r="K7" s="169"/>
      <c r="L7" s="4"/>
      <c r="M7" s="4"/>
    </row>
    <row r="8" spans="1:13" ht="45" customHeight="1">
      <c r="A8" s="238" t="s">
        <v>55</v>
      </c>
      <c r="B8" s="379" t="s">
        <v>144</v>
      </c>
      <c r="C8" s="380"/>
      <c r="D8" s="381"/>
      <c r="E8" s="169"/>
      <c r="F8" s="387" t="s">
        <v>140</v>
      </c>
      <c r="G8" s="401"/>
      <c r="H8" s="234"/>
      <c r="I8" s="234"/>
      <c r="J8" s="231" t="s">
        <v>141</v>
      </c>
      <c r="K8" s="169"/>
      <c r="L8" s="4"/>
      <c r="M8" s="4"/>
    </row>
    <row r="9" spans="1:13" s="76" customFormat="1" ht="45" customHeight="1">
      <c r="A9" s="244"/>
      <c r="B9" s="244"/>
      <c r="C9" s="421"/>
      <c r="D9" s="421"/>
      <c r="E9" s="169"/>
      <c r="F9" s="387" t="s">
        <v>55</v>
      </c>
      <c r="G9" s="401"/>
      <c r="H9" s="379" t="s">
        <v>144</v>
      </c>
      <c r="I9" s="380"/>
      <c r="J9" s="381"/>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132">
        <v>4.5449999999999999</v>
      </c>
      <c r="E14" s="133">
        <v>1.06</v>
      </c>
      <c r="F14" s="134">
        <v>8.4000000000000005E-2</v>
      </c>
      <c r="G14" s="162">
        <v>13.15</v>
      </c>
      <c r="H14" s="163"/>
      <c r="I14" s="166"/>
      <c r="J14" s="41"/>
    </row>
    <row r="15" spans="1:13" ht="27.75" customHeight="1">
      <c r="A15" s="160" t="s">
        <v>525</v>
      </c>
      <c r="B15" s="24"/>
      <c r="C15" s="161" t="s">
        <v>72</v>
      </c>
      <c r="D15" s="132">
        <v>4.5449999999999999</v>
      </c>
      <c r="E15" s="133">
        <v>1.06</v>
      </c>
      <c r="F15" s="134">
        <v>8.4000000000000005E-2</v>
      </c>
      <c r="G15" s="163"/>
      <c r="H15" s="163"/>
      <c r="I15" s="166"/>
      <c r="J15" s="41"/>
    </row>
    <row r="16" spans="1:13" ht="27.75" customHeight="1">
      <c r="A16" s="160" t="s">
        <v>526</v>
      </c>
      <c r="B16" s="24"/>
      <c r="C16" s="161" t="s">
        <v>75</v>
      </c>
      <c r="D16" s="132">
        <v>4.6319999999999997</v>
      </c>
      <c r="E16" s="133">
        <v>1.081</v>
      </c>
      <c r="F16" s="134">
        <v>8.5999999999999993E-2</v>
      </c>
      <c r="G16" s="162">
        <v>6.88</v>
      </c>
      <c r="H16" s="163"/>
      <c r="I16" s="166"/>
      <c r="J16" s="41"/>
    </row>
    <row r="17" spans="1:10" ht="27.75" customHeight="1">
      <c r="A17" s="160" t="s">
        <v>527</v>
      </c>
      <c r="B17" s="24"/>
      <c r="C17" s="161" t="s">
        <v>75</v>
      </c>
      <c r="D17" s="132">
        <v>4.6319999999999997</v>
      </c>
      <c r="E17" s="133">
        <v>1.081</v>
      </c>
      <c r="F17" s="134">
        <v>8.5999999999999993E-2</v>
      </c>
      <c r="G17" s="162">
        <v>10.64</v>
      </c>
      <c r="H17" s="163"/>
      <c r="I17" s="166"/>
      <c r="J17" s="41"/>
    </row>
    <row r="18" spans="1:10" ht="27.75" customHeight="1">
      <c r="A18" s="160" t="s">
        <v>528</v>
      </c>
      <c r="B18" s="24"/>
      <c r="C18" s="161" t="s">
        <v>75</v>
      </c>
      <c r="D18" s="132">
        <v>4.6319999999999997</v>
      </c>
      <c r="E18" s="133">
        <v>1.081</v>
      </c>
      <c r="F18" s="134">
        <v>8.5999999999999993E-2</v>
      </c>
      <c r="G18" s="162">
        <v>27.55</v>
      </c>
      <c r="H18" s="163"/>
      <c r="I18" s="166"/>
      <c r="J18" s="41"/>
    </row>
    <row r="19" spans="1:10" ht="27.75" customHeight="1">
      <c r="A19" s="160" t="s">
        <v>529</v>
      </c>
      <c r="B19" s="24"/>
      <c r="C19" s="161" t="s">
        <v>75</v>
      </c>
      <c r="D19" s="132">
        <v>4.6319999999999997</v>
      </c>
      <c r="E19" s="133">
        <v>1.081</v>
      </c>
      <c r="F19" s="134">
        <v>8.5999999999999993E-2</v>
      </c>
      <c r="G19" s="162">
        <v>58.58</v>
      </c>
      <c r="H19" s="163"/>
      <c r="I19" s="166"/>
      <c r="J19" s="41"/>
    </row>
    <row r="20" spans="1:10" ht="27.75" customHeight="1">
      <c r="A20" s="160" t="s">
        <v>530</v>
      </c>
      <c r="B20" s="24"/>
      <c r="C20" s="161" t="s">
        <v>75</v>
      </c>
      <c r="D20" s="132">
        <v>4.6319999999999997</v>
      </c>
      <c r="E20" s="133">
        <v>1.081</v>
      </c>
      <c r="F20" s="134">
        <v>8.5999999999999993E-2</v>
      </c>
      <c r="G20" s="162">
        <v>174.27</v>
      </c>
      <c r="H20" s="163"/>
      <c r="I20" s="166"/>
      <c r="J20" s="41"/>
    </row>
    <row r="21" spans="1:10" ht="27.75" customHeight="1">
      <c r="A21" s="160" t="s">
        <v>531</v>
      </c>
      <c r="B21" s="24"/>
      <c r="C21" s="161" t="s">
        <v>85</v>
      </c>
      <c r="D21" s="132">
        <v>4.6319999999999997</v>
      </c>
      <c r="E21" s="133">
        <v>1.081</v>
      </c>
      <c r="F21" s="134">
        <v>8.5999999999999993E-2</v>
      </c>
      <c r="G21" s="163"/>
      <c r="H21" s="163"/>
      <c r="I21" s="166"/>
      <c r="J21" s="41"/>
    </row>
    <row r="22" spans="1:10" ht="27.75" customHeight="1">
      <c r="A22" s="160" t="s">
        <v>532</v>
      </c>
      <c r="B22" s="24"/>
      <c r="C22" s="161">
        <v>0</v>
      </c>
      <c r="D22" s="132">
        <v>3.21</v>
      </c>
      <c r="E22" s="133">
        <v>0.72899999999999998</v>
      </c>
      <c r="F22" s="134">
        <v>5.7000000000000002E-2</v>
      </c>
      <c r="G22" s="162">
        <v>10.65</v>
      </c>
      <c r="H22" s="162">
        <v>2.5299999999999998</v>
      </c>
      <c r="I22" s="167">
        <v>4.55</v>
      </c>
      <c r="J22" s="40">
        <v>0.1</v>
      </c>
    </row>
    <row r="23" spans="1:10" ht="27.75" customHeight="1">
      <c r="A23" s="160" t="s">
        <v>533</v>
      </c>
      <c r="B23" s="24"/>
      <c r="C23" s="161">
        <v>0</v>
      </c>
      <c r="D23" s="132">
        <v>3.21</v>
      </c>
      <c r="E23" s="133">
        <v>0.72899999999999998</v>
      </c>
      <c r="F23" s="134">
        <v>5.7000000000000002E-2</v>
      </c>
      <c r="G23" s="162">
        <v>283.56</v>
      </c>
      <c r="H23" s="162">
        <v>2.5299999999999998</v>
      </c>
      <c r="I23" s="167">
        <v>4.55</v>
      </c>
      <c r="J23" s="40">
        <v>0.1</v>
      </c>
    </row>
    <row r="24" spans="1:10" ht="27.75" customHeight="1">
      <c r="A24" s="160" t="s">
        <v>534</v>
      </c>
      <c r="B24" s="24"/>
      <c r="C24" s="161">
        <v>0</v>
      </c>
      <c r="D24" s="132">
        <v>3.21</v>
      </c>
      <c r="E24" s="133">
        <v>0.72899999999999998</v>
      </c>
      <c r="F24" s="134">
        <v>5.7000000000000002E-2</v>
      </c>
      <c r="G24" s="162">
        <v>468.16</v>
      </c>
      <c r="H24" s="162">
        <v>2.5299999999999998</v>
      </c>
      <c r="I24" s="167">
        <v>4.55</v>
      </c>
      <c r="J24" s="40">
        <v>0.1</v>
      </c>
    </row>
    <row r="25" spans="1:10" ht="27.75" customHeight="1">
      <c r="A25" s="160" t="s">
        <v>535</v>
      </c>
      <c r="B25" s="24"/>
      <c r="C25" s="161">
        <v>0</v>
      </c>
      <c r="D25" s="132">
        <v>3.21</v>
      </c>
      <c r="E25" s="133">
        <v>0.72899999999999998</v>
      </c>
      <c r="F25" s="134">
        <v>5.7000000000000002E-2</v>
      </c>
      <c r="G25" s="162">
        <v>743.08</v>
      </c>
      <c r="H25" s="162">
        <v>2.5299999999999998</v>
      </c>
      <c r="I25" s="167">
        <v>4.55</v>
      </c>
      <c r="J25" s="40">
        <v>0.1</v>
      </c>
    </row>
    <row r="26" spans="1:10" ht="27.75" customHeight="1">
      <c r="A26" s="160" t="s">
        <v>536</v>
      </c>
      <c r="B26" s="24"/>
      <c r="C26" s="161">
        <v>0</v>
      </c>
      <c r="D26" s="132">
        <v>3.21</v>
      </c>
      <c r="E26" s="133">
        <v>0.72899999999999998</v>
      </c>
      <c r="F26" s="134">
        <v>5.7000000000000002E-2</v>
      </c>
      <c r="G26" s="162">
        <v>1588.4</v>
      </c>
      <c r="H26" s="162">
        <v>2.5299999999999998</v>
      </c>
      <c r="I26" s="167">
        <v>4.55</v>
      </c>
      <c r="J26" s="40">
        <v>0.1</v>
      </c>
    </row>
    <row r="27" spans="1:10" ht="27.75" customHeight="1">
      <c r="A27" s="160" t="s">
        <v>537</v>
      </c>
      <c r="B27" s="24"/>
      <c r="C27" s="161" t="s">
        <v>118</v>
      </c>
      <c r="D27" s="135">
        <v>11.11</v>
      </c>
      <c r="E27" s="136">
        <v>2.96</v>
      </c>
      <c r="F27" s="134">
        <v>1.845</v>
      </c>
      <c r="G27" s="163"/>
      <c r="H27" s="163"/>
      <c r="I27" s="166"/>
      <c r="J27" s="41"/>
    </row>
    <row r="28" spans="1:10" ht="27.75" customHeight="1">
      <c r="A28" s="160" t="s">
        <v>538</v>
      </c>
      <c r="B28" s="24"/>
      <c r="C28" s="161">
        <v>0</v>
      </c>
      <c r="D28" s="132">
        <v>-4.4909999999999997</v>
      </c>
      <c r="E28" s="133">
        <v>-1.048</v>
      </c>
      <c r="F28" s="134">
        <v>-8.3000000000000004E-2</v>
      </c>
      <c r="G28" s="162">
        <v>0</v>
      </c>
      <c r="H28" s="163"/>
      <c r="I28" s="166"/>
      <c r="J28" s="41"/>
    </row>
    <row r="29" spans="1:10" ht="27.75" customHeight="1">
      <c r="A29" s="160" t="s">
        <v>539</v>
      </c>
      <c r="B29" s="24"/>
      <c r="C29" s="161">
        <v>0</v>
      </c>
      <c r="D29" s="132">
        <v>-4.4909999999999997</v>
      </c>
      <c r="E29" s="133">
        <v>-1.048</v>
      </c>
      <c r="F29" s="134">
        <v>-8.3000000000000004E-2</v>
      </c>
      <c r="G29" s="162">
        <v>0</v>
      </c>
      <c r="H29" s="163"/>
      <c r="I29" s="166"/>
      <c r="J29" s="40">
        <v>0.14599999999999999</v>
      </c>
    </row>
    <row r="30" spans="1:10" ht="27.75" customHeight="1">
      <c r="A30" s="164" t="s">
        <v>540</v>
      </c>
      <c r="B30" s="24"/>
      <c r="C30" s="161" t="s">
        <v>70</v>
      </c>
      <c r="D30" s="132">
        <v>3.645</v>
      </c>
      <c r="E30" s="133">
        <v>0.85</v>
      </c>
      <c r="F30" s="134">
        <v>6.8000000000000005E-2</v>
      </c>
      <c r="G30" s="162">
        <v>10.67</v>
      </c>
      <c r="H30" s="163"/>
      <c r="I30" s="166"/>
      <c r="J30" s="41"/>
    </row>
    <row r="31" spans="1:10" ht="27.75" customHeight="1">
      <c r="A31" s="164" t="s">
        <v>541</v>
      </c>
      <c r="B31" s="24"/>
      <c r="C31" s="161" t="s">
        <v>72</v>
      </c>
      <c r="D31" s="132">
        <v>3.645</v>
      </c>
      <c r="E31" s="133">
        <v>0.85</v>
      </c>
      <c r="F31" s="134">
        <v>6.8000000000000005E-2</v>
      </c>
      <c r="G31" s="163"/>
      <c r="H31" s="163"/>
      <c r="I31" s="166"/>
      <c r="J31" s="41"/>
    </row>
    <row r="32" spans="1:10" ht="27.75" customHeight="1">
      <c r="A32" s="164" t="s">
        <v>542</v>
      </c>
      <c r="B32" s="24"/>
      <c r="C32" s="161" t="s">
        <v>75</v>
      </c>
      <c r="D32" s="132">
        <v>3.714</v>
      </c>
      <c r="E32" s="133">
        <v>0.86699999999999999</v>
      </c>
      <c r="F32" s="134">
        <v>6.9000000000000006E-2</v>
      </c>
      <c r="G32" s="162">
        <v>5.61</v>
      </c>
      <c r="H32" s="163"/>
      <c r="I32" s="166"/>
      <c r="J32" s="41"/>
    </row>
    <row r="33" spans="1:10" ht="27.75" customHeight="1">
      <c r="A33" s="164" t="s">
        <v>543</v>
      </c>
      <c r="B33" s="24"/>
      <c r="C33" s="161" t="s">
        <v>75</v>
      </c>
      <c r="D33" s="132">
        <v>3.714</v>
      </c>
      <c r="E33" s="133">
        <v>0.86699999999999999</v>
      </c>
      <c r="F33" s="134">
        <v>6.9000000000000006E-2</v>
      </c>
      <c r="G33" s="162">
        <v>8.6300000000000008</v>
      </c>
      <c r="H33" s="163"/>
      <c r="I33" s="166"/>
      <c r="J33" s="41"/>
    </row>
    <row r="34" spans="1:10" ht="27.75" customHeight="1">
      <c r="A34" s="164" t="s">
        <v>544</v>
      </c>
      <c r="B34" s="24"/>
      <c r="C34" s="161" t="s">
        <v>75</v>
      </c>
      <c r="D34" s="132">
        <v>3.714</v>
      </c>
      <c r="E34" s="133">
        <v>0.86699999999999999</v>
      </c>
      <c r="F34" s="134">
        <v>6.9000000000000006E-2</v>
      </c>
      <c r="G34" s="162">
        <v>22.18</v>
      </c>
      <c r="H34" s="163"/>
      <c r="I34" s="166"/>
      <c r="J34" s="41"/>
    </row>
    <row r="35" spans="1:10" ht="27.75" customHeight="1">
      <c r="A35" s="164" t="s">
        <v>545</v>
      </c>
      <c r="B35" s="24"/>
      <c r="C35" s="161" t="s">
        <v>75</v>
      </c>
      <c r="D35" s="132">
        <v>3.714</v>
      </c>
      <c r="E35" s="133">
        <v>0.86699999999999999</v>
      </c>
      <c r="F35" s="134">
        <v>6.9000000000000006E-2</v>
      </c>
      <c r="G35" s="162">
        <v>47.07</v>
      </c>
      <c r="H35" s="163"/>
      <c r="I35" s="166"/>
      <c r="J35" s="41"/>
    </row>
    <row r="36" spans="1:10" ht="27.75" customHeight="1">
      <c r="A36" s="164" t="s">
        <v>546</v>
      </c>
      <c r="B36" s="24"/>
      <c r="C36" s="161" t="s">
        <v>75</v>
      </c>
      <c r="D36" s="132">
        <v>3.714</v>
      </c>
      <c r="E36" s="133">
        <v>0.86699999999999999</v>
      </c>
      <c r="F36" s="134">
        <v>6.9000000000000006E-2</v>
      </c>
      <c r="G36" s="162">
        <v>139.85</v>
      </c>
      <c r="H36" s="163"/>
      <c r="I36" s="166"/>
      <c r="J36" s="41"/>
    </row>
    <row r="37" spans="1:10" ht="27.75" customHeight="1">
      <c r="A37" s="164" t="s">
        <v>547</v>
      </c>
      <c r="B37" s="24"/>
      <c r="C37" s="161" t="s">
        <v>85</v>
      </c>
      <c r="D37" s="132">
        <v>3.714</v>
      </c>
      <c r="E37" s="133">
        <v>0.86699999999999999</v>
      </c>
      <c r="F37" s="134">
        <v>6.9000000000000006E-2</v>
      </c>
      <c r="G37" s="163"/>
      <c r="H37" s="163"/>
      <c r="I37" s="166"/>
      <c r="J37" s="41"/>
    </row>
    <row r="38" spans="1:10" ht="27.75" customHeight="1">
      <c r="A38" s="164" t="s">
        <v>548</v>
      </c>
      <c r="B38" s="24"/>
      <c r="C38" s="161">
        <v>0</v>
      </c>
      <c r="D38" s="132">
        <v>2.5739999999999998</v>
      </c>
      <c r="E38" s="133">
        <v>0.58399999999999996</v>
      </c>
      <c r="F38" s="134">
        <v>4.5999999999999999E-2</v>
      </c>
      <c r="G38" s="162">
        <v>8.6300000000000008</v>
      </c>
      <c r="H38" s="162">
        <v>2.0299999999999998</v>
      </c>
      <c r="I38" s="167">
        <v>3.65</v>
      </c>
      <c r="J38" s="40">
        <v>0.08</v>
      </c>
    </row>
    <row r="39" spans="1:10" ht="27.75" customHeight="1">
      <c r="A39" s="164" t="s">
        <v>549</v>
      </c>
      <c r="B39" s="24"/>
      <c r="C39" s="161">
        <v>0</v>
      </c>
      <c r="D39" s="132">
        <v>2.5739999999999998</v>
      </c>
      <c r="E39" s="133">
        <v>0.58399999999999996</v>
      </c>
      <c r="F39" s="134">
        <v>4.5999999999999999E-2</v>
      </c>
      <c r="G39" s="162">
        <v>227.5</v>
      </c>
      <c r="H39" s="162">
        <v>2.0299999999999998</v>
      </c>
      <c r="I39" s="167">
        <v>3.65</v>
      </c>
      <c r="J39" s="40">
        <v>0.08</v>
      </c>
    </row>
    <row r="40" spans="1:10" ht="27.75" customHeight="1">
      <c r="A40" s="164" t="s">
        <v>550</v>
      </c>
      <c r="B40" s="24"/>
      <c r="C40" s="161">
        <v>0</v>
      </c>
      <c r="D40" s="132">
        <v>2.5739999999999998</v>
      </c>
      <c r="E40" s="133">
        <v>0.58399999999999996</v>
      </c>
      <c r="F40" s="134">
        <v>4.5999999999999999E-2</v>
      </c>
      <c r="G40" s="162">
        <v>375.54</v>
      </c>
      <c r="H40" s="162">
        <v>2.0299999999999998</v>
      </c>
      <c r="I40" s="167">
        <v>3.65</v>
      </c>
      <c r="J40" s="40">
        <v>0.08</v>
      </c>
    </row>
    <row r="41" spans="1:10" ht="27.75" customHeight="1">
      <c r="A41" s="164" t="s">
        <v>551</v>
      </c>
      <c r="B41" s="24"/>
      <c r="C41" s="161">
        <v>0</v>
      </c>
      <c r="D41" s="132">
        <v>2.5739999999999998</v>
      </c>
      <c r="E41" s="133">
        <v>0.58399999999999996</v>
      </c>
      <c r="F41" s="134">
        <v>4.5999999999999999E-2</v>
      </c>
      <c r="G41" s="162">
        <v>596.02</v>
      </c>
      <c r="H41" s="162">
        <v>2.0299999999999998</v>
      </c>
      <c r="I41" s="167">
        <v>3.65</v>
      </c>
      <c r="J41" s="40">
        <v>0.08</v>
      </c>
    </row>
    <row r="42" spans="1:10" ht="27.75" customHeight="1">
      <c r="A42" s="164" t="s">
        <v>552</v>
      </c>
      <c r="B42" s="24"/>
      <c r="C42" s="161">
        <v>0</v>
      </c>
      <c r="D42" s="132">
        <v>2.5739999999999998</v>
      </c>
      <c r="E42" s="133">
        <v>0.58399999999999996</v>
      </c>
      <c r="F42" s="134">
        <v>4.5999999999999999E-2</v>
      </c>
      <c r="G42" s="162">
        <v>1273.94</v>
      </c>
      <c r="H42" s="162">
        <v>2.0299999999999998</v>
      </c>
      <c r="I42" s="167">
        <v>3.65</v>
      </c>
      <c r="J42" s="40">
        <v>0.08</v>
      </c>
    </row>
    <row r="43" spans="1:10" ht="27.75" customHeight="1">
      <c r="A43" s="164" t="s">
        <v>553</v>
      </c>
      <c r="B43" s="24"/>
      <c r="C43" s="161">
        <v>0</v>
      </c>
      <c r="D43" s="132">
        <v>2.657</v>
      </c>
      <c r="E43" s="133">
        <v>0.56599999999999995</v>
      </c>
      <c r="F43" s="134">
        <v>4.3999999999999997E-2</v>
      </c>
      <c r="G43" s="162">
        <v>9.9700000000000006</v>
      </c>
      <c r="H43" s="162">
        <v>3.7</v>
      </c>
      <c r="I43" s="167">
        <v>5.32</v>
      </c>
      <c r="J43" s="40">
        <v>8.3000000000000004E-2</v>
      </c>
    </row>
    <row r="44" spans="1:10" ht="27.75" customHeight="1">
      <c r="A44" s="164" t="s">
        <v>554</v>
      </c>
      <c r="B44" s="24"/>
      <c r="C44" s="161">
        <v>0</v>
      </c>
      <c r="D44" s="132">
        <v>2.657</v>
      </c>
      <c r="E44" s="133">
        <v>0.56599999999999995</v>
      </c>
      <c r="F44" s="134">
        <v>4.3999999999999997E-2</v>
      </c>
      <c r="G44" s="162">
        <v>336.07</v>
      </c>
      <c r="H44" s="162">
        <v>3.7</v>
      </c>
      <c r="I44" s="167">
        <v>5.32</v>
      </c>
      <c r="J44" s="40">
        <v>8.3000000000000004E-2</v>
      </c>
    </row>
    <row r="45" spans="1:10" ht="27.75" customHeight="1">
      <c r="A45" s="164" t="s">
        <v>555</v>
      </c>
      <c r="B45" s="24"/>
      <c r="C45" s="161">
        <v>0</v>
      </c>
      <c r="D45" s="132">
        <v>2.657</v>
      </c>
      <c r="E45" s="133">
        <v>0.56599999999999995</v>
      </c>
      <c r="F45" s="134">
        <v>4.3999999999999997E-2</v>
      </c>
      <c r="G45" s="162">
        <v>556.64</v>
      </c>
      <c r="H45" s="162">
        <v>3.7</v>
      </c>
      <c r="I45" s="167">
        <v>5.32</v>
      </c>
      <c r="J45" s="40">
        <v>8.3000000000000004E-2</v>
      </c>
    </row>
    <row r="46" spans="1:10" ht="27.75" customHeight="1">
      <c r="A46" s="164" t="s">
        <v>556</v>
      </c>
      <c r="B46" s="24"/>
      <c r="C46" s="161">
        <v>0</v>
      </c>
      <c r="D46" s="132">
        <v>2.657</v>
      </c>
      <c r="E46" s="133">
        <v>0.56599999999999995</v>
      </c>
      <c r="F46" s="134">
        <v>4.3999999999999997E-2</v>
      </c>
      <c r="G46" s="162">
        <v>885.15</v>
      </c>
      <c r="H46" s="162">
        <v>3.7</v>
      </c>
      <c r="I46" s="167">
        <v>5.32</v>
      </c>
      <c r="J46" s="40">
        <v>8.3000000000000004E-2</v>
      </c>
    </row>
    <row r="47" spans="1:10" ht="27.75" customHeight="1">
      <c r="A47" s="164" t="s">
        <v>557</v>
      </c>
      <c r="B47" s="24"/>
      <c r="C47" s="161">
        <v>0</v>
      </c>
      <c r="D47" s="132">
        <v>2.657</v>
      </c>
      <c r="E47" s="133">
        <v>0.56599999999999995</v>
      </c>
      <c r="F47" s="134">
        <v>4.3999999999999997E-2</v>
      </c>
      <c r="G47" s="162">
        <v>1895.24</v>
      </c>
      <c r="H47" s="162">
        <v>3.7</v>
      </c>
      <c r="I47" s="167">
        <v>5.32</v>
      </c>
      <c r="J47" s="40">
        <v>8.3000000000000004E-2</v>
      </c>
    </row>
    <row r="48" spans="1:10" ht="27.75" customHeight="1">
      <c r="A48" s="164" t="s">
        <v>558</v>
      </c>
      <c r="B48" s="24"/>
      <c r="C48" s="161">
        <v>0</v>
      </c>
      <c r="D48" s="132">
        <v>1.798</v>
      </c>
      <c r="E48" s="133">
        <v>0.34100000000000003</v>
      </c>
      <c r="F48" s="134">
        <v>2.5000000000000001E-2</v>
      </c>
      <c r="G48" s="162">
        <v>99.8</v>
      </c>
      <c r="H48" s="162">
        <v>5.04</v>
      </c>
      <c r="I48" s="167">
        <v>6.99</v>
      </c>
      <c r="J48" s="40">
        <v>4.8000000000000001E-2</v>
      </c>
    </row>
    <row r="49" spans="1:10" ht="27.75" customHeight="1">
      <c r="A49" s="164" t="s">
        <v>559</v>
      </c>
      <c r="B49" s="24"/>
      <c r="C49" s="161">
        <v>0</v>
      </c>
      <c r="D49" s="132">
        <v>1.798</v>
      </c>
      <c r="E49" s="133">
        <v>0.34100000000000003</v>
      </c>
      <c r="F49" s="134">
        <v>2.5000000000000001E-2</v>
      </c>
      <c r="G49" s="162">
        <v>1935.9</v>
      </c>
      <c r="H49" s="162">
        <v>5.04</v>
      </c>
      <c r="I49" s="167">
        <v>6.99</v>
      </c>
      <c r="J49" s="40">
        <v>4.8000000000000001E-2</v>
      </c>
    </row>
    <row r="50" spans="1:10" ht="27.75" customHeight="1">
      <c r="A50" s="164" t="s">
        <v>560</v>
      </c>
      <c r="B50" s="24"/>
      <c r="C50" s="161">
        <v>0</v>
      </c>
      <c r="D50" s="132">
        <v>1.798</v>
      </c>
      <c r="E50" s="133">
        <v>0.34100000000000003</v>
      </c>
      <c r="F50" s="134">
        <v>2.5000000000000001E-2</v>
      </c>
      <c r="G50" s="162">
        <v>5787.72</v>
      </c>
      <c r="H50" s="162">
        <v>5.04</v>
      </c>
      <c r="I50" s="167">
        <v>6.99</v>
      </c>
      <c r="J50" s="40">
        <v>4.8000000000000001E-2</v>
      </c>
    </row>
    <row r="51" spans="1:10" ht="27.75" customHeight="1">
      <c r="A51" s="164" t="s">
        <v>561</v>
      </c>
      <c r="B51" s="24"/>
      <c r="C51" s="161">
        <v>0</v>
      </c>
      <c r="D51" s="132">
        <v>1.798</v>
      </c>
      <c r="E51" s="133">
        <v>0.34100000000000003</v>
      </c>
      <c r="F51" s="134">
        <v>2.5000000000000001E-2</v>
      </c>
      <c r="G51" s="162">
        <v>13168.75</v>
      </c>
      <c r="H51" s="162">
        <v>5.04</v>
      </c>
      <c r="I51" s="167">
        <v>6.99</v>
      </c>
      <c r="J51" s="40">
        <v>4.8000000000000001E-2</v>
      </c>
    </row>
    <row r="52" spans="1:10" ht="27.75" customHeight="1">
      <c r="A52" s="164" t="s">
        <v>562</v>
      </c>
      <c r="B52" s="24"/>
      <c r="C52" s="161">
        <v>0</v>
      </c>
      <c r="D52" s="132">
        <v>1.798</v>
      </c>
      <c r="E52" s="133">
        <v>0.34100000000000003</v>
      </c>
      <c r="F52" s="134">
        <v>2.5000000000000001E-2</v>
      </c>
      <c r="G52" s="162">
        <v>34669.769999999997</v>
      </c>
      <c r="H52" s="162">
        <v>5.04</v>
      </c>
      <c r="I52" s="167">
        <v>6.99</v>
      </c>
      <c r="J52" s="40">
        <v>4.8000000000000001E-2</v>
      </c>
    </row>
    <row r="53" spans="1:10" ht="27.75" customHeight="1">
      <c r="A53" s="164" t="s">
        <v>563</v>
      </c>
      <c r="B53" s="24"/>
      <c r="C53" s="161" t="s">
        <v>118</v>
      </c>
      <c r="D53" s="135">
        <v>8.91</v>
      </c>
      <c r="E53" s="136">
        <v>2.3730000000000002</v>
      </c>
      <c r="F53" s="134">
        <v>1.48</v>
      </c>
      <c r="G53" s="163"/>
      <c r="H53" s="163"/>
      <c r="I53" s="166"/>
      <c r="J53" s="41"/>
    </row>
    <row r="54" spans="1:10" ht="27.75" customHeight="1">
      <c r="A54" s="164" t="s">
        <v>564</v>
      </c>
      <c r="B54" s="24"/>
      <c r="C54" s="161">
        <v>0</v>
      </c>
      <c r="D54" s="132">
        <v>-4.4909999999999997</v>
      </c>
      <c r="E54" s="133">
        <v>-1.048</v>
      </c>
      <c r="F54" s="134">
        <v>-8.3000000000000004E-2</v>
      </c>
      <c r="G54" s="162">
        <v>0</v>
      </c>
      <c r="H54" s="163"/>
      <c r="I54" s="166"/>
      <c r="J54" s="41"/>
    </row>
    <row r="55" spans="1:10" ht="27.75" customHeight="1">
      <c r="A55" s="164" t="s">
        <v>565</v>
      </c>
      <c r="B55" s="24"/>
      <c r="C55" s="161">
        <v>0</v>
      </c>
      <c r="D55" s="132">
        <v>-3.9169999999999998</v>
      </c>
      <c r="E55" s="133">
        <v>-0.89900000000000002</v>
      </c>
      <c r="F55" s="134">
        <v>-7.0999999999999994E-2</v>
      </c>
      <c r="G55" s="162">
        <v>0</v>
      </c>
      <c r="H55" s="163"/>
      <c r="I55" s="166"/>
      <c r="J55" s="41"/>
    </row>
    <row r="56" spans="1:10" ht="27.75" customHeight="1">
      <c r="A56" s="164" t="s">
        <v>566</v>
      </c>
      <c r="B56" s="24"/>
      <c r="C56" s="161">
        <v>0</v>
      </c>
      <c r="D56" s="132">
        <v>-4.4909999999999997</v>
      </c>
      <c r="E56" s="133">
        <v>-1.048</v>
      </c>
      <c r="F56" s="134">
        <v>-8.3000000000000004E-2</v>
      </c>
      <c r="G56" s="162">
        <v>0</v>
      </c>
      <c r="H56" s="163"/>
      <c r="I56" s="166"/>
      <c r="J56" s="40">
        <v>0.14599999999999999</v>
      </c>
    </row>
    <row r="57" spans="1:10" ht="27.75" customHeight="1">
      <c r="A57" s="164" t="s">
        <v>567</v>
      </c>
      <c r="B57" s="24"/>
      <c r="C57" s="161">
        <v>0</v>
      </c>
      <c r="D57" s="132">
        <v>-3.9169999999999998</v>
      </c>
      <c r="E57" s="133">
        <v>-0.89900000000000002</v>
      </c>
      <c r="F57" s="134">
        <v>-7.0999999999999994E-2</v>
      </c>
      <c r="G57" s="162">
        <v>0</v>
      </c>
      <c r="H57" s="163"/>
      <c r="I57" s="166"/>
      <c r="J57" s="40">
        <v>0.121</v>
      </c>
    </row>
    <row r="58" spans="1:10" ht="27.75" customHeight="1">
      <c r="A58" s="164" t="s">
        <v>568</v>
      </c>
      <c r="B58" s="24"/>
      <c r="C58" s="161">
        <v>0</v>
      </c>
      <c r="D58" s="132">
        <v>-2.5169999999999999</v>
      </c>
      <c r="E58" s="133">
        <v>-0.52900000000000003</v>
      </c>
      <c r="F58" s="134">
        <v>-0.04</v>
      </c>
      <c r="G58" s="162">
        <v>0</v>
      </c>
      <c r="H58" s="163"/>
      <c r="I58" s="166"/>
      <c r="J58" s="40">
        <v>9.7000000000000003E-2</v>
      </c>
    </row>
    <row r="59" spans="1:10" ht="27.75" customHeight="1">
      <c r="A59" s="160" t="s">
        <v>569</v>
      </c>
      <c r="B59" s="24"/>
      <c r="C59" s="161" t="s">
        <v>70</v>
      </c>
      <c r="D59" s="132">
        <v>2.7829999999999999</v>
      </c>
      <c r="E59" s="133">
        <v>0.64900000000000002</v>
      </c>
      <c r="F59" s="134">
        <v>5.1999999999999998E-2</v>
      </c>
      <c r="G59" s="162">
        <v>8.31</v>
      </c>
      <c r="H59" s="163"/>
      <c r="I59" s="166"/>
      <c r="J59" s="41"/>
    </row>
    <row r="60" spans="1:10" ht="27.75" customHeight="1">
      <c r="A60" s="160" t="s">
        <v>570</v>
      </c>
      <c r="B60" s="24"/>
      <c r="C60" s="161" t="s">
        <v>72</v>
      </c>
      <c r="D60" s="132">
        <v>2.7829999999999999</v>
      </c>
      <c r="E60" s="133">
        <v>0.64900000000000002</v>
      </c>
      <c r="F60" s="134">
        <v>5.1999999999999998E-2</v>
      </c>
      <c r="G60" s="163"/>
      <c r="H60" s="163"/>
      <c r="I60" s="166"/>
      <c r="J60" s="41"/>
    </row>
    <row r="61" spans="1:10" ht="27.75" customHeight="1">
      <c r="A61" s="160" t="s">
        <v>571</v>
      </c>
      <c r="B61" s="24"/>
      <c r="C61" s="161" t="s">
        <v>75</v>
      </c>
      <c r="D61" s="132">
        <v>2.8370000000000002</v>
      </c>
      <c r="E61" s="133">
        <v>0.66200000000000003</v>
      </c>
      <c r="F61" s="134">
        <v>5.2999999999999999E-2</v>
      </c>
      <c r="G61" s="162">
        <v>4.3899999999999997</v>
      </c>
      <c r="H61" s="163"/>
      <c r="I61" s="166"/>
      <c r="J61" s="41"/>
    </row>
    <row r="62" spans="1:10" ht="27.75" customHeight="1">
      <c r="A62" s="160" t="s">
        <v>572</v>
      </c>
      <c r="B62" s="24"/>
      <c r="C62" s="161" t="s">
        <v>75</v>
      </c>
      <c r="D62" s="132">
        <v>2.8370000000000002</v>
      </c>
      <c r="E62" s="133">
        <v>0.66200000000000003</v>
      </c>
      <c r="F62" s="134">
        <v>5.2999999999999999E-2</v>
      </c>
      <c r="G62" s="162">
        <v>6.7</v>
      </c>
      <c r="H62" s="163"/>
      <c r="I62" s="166"/>
      <c r="J62" s="41"/>
    </row>
    <row r="63" spans="1:10" ht="27.75" customHeight="1">
      <c r="A63" s="160" t="s">
        <v>573</v>
      </c>
      <c r="B63" s="24"/>
      <c r="C63" s="161" t="s">
        <v>75</v>
      </c>
      <c r="D63" s="132">
        <v>2.8370000000000002</v>
      </c>
      <c r="E63" s="133">
        <v>0.66200000000000003</v>
      </c>
      <c r="F63" s="134">
        <v>5.2999999999999999E-2</v>
      </c>
      <c r="G63" s="162">
        <v>17.05</v>
      </c>
      <c r="H63" s="163"/>
      <c r="I63" s="166"/>
      <c r="J63" s="41"/>
    </row>
    <row r="64" spans="1:10" ht="27.75" customHeight="1">
      <c r="A64" s="160" t="s">
        <v>574</v>
      </c>
      <c r="B64" s="24"/>
      <c r="C64" s="161" t="s">
        <v>75</v>
      </c>
      <c r="D64" s="132">
        <v>2.8370000000000002</v>
      </c>
      <c r="E64" s="133">
        <v>0.66200000000000003</v>
      </c>
      <c r="F64" s="134">
        <v>5.2999999999999999E-2</v>
      </c>
      <c r="G64" s="162">
        <v>36.06</v>
      </c>
      <c r="H64" s="163"/>
      <c r="I64" s="166"/>
      <c r="J64" s="41"/>
    </row>
    <row r="65" spans="1:10" ht="27.75" customHeight="1">
      <c r="A65" s="160" t="s">
        <v>575</v>
      </c>
      <c r="B65" s="24"/>
      <c r="C65" s="161" t="s">
        <v>75</v>
      </c>
      <c r="D65" s="132">
        <v>2.8370000000000002</v>
      </c>
      <c r="E65" s="133">
        <v>0.66200000000000003</v>
      </c>
      <c r="F65" s="134">
        <v>5.2999999999999999E-2</v>
      </c>
      <c r="G65" s="162">
        <v>106.91</v>
      </c>
      <c r="H65" s="163"/>
      <c r="I65" s="166"/>
      <c r="J65" s="41"/>
    </row>
    <row r="66" spans="1:10" ht="27.75" customHeight="1">
      <c r="A66" s="160" t="s">
        <v>576</v>
      </c>
      <c r="B66" s="24"/>
      <c r="C66" s="161" t="s">
        <v>85</v>
      </c>
      <c r="D66" s="132">
        <v>2.8370000000000002</v>
      </c>
      <c r="E66" s="133">
        <v>0.66200000000000003</v>
      </c>
      <c r="F66" s="134">
        <v>5.2999999999999999E-2</v>
      </c>
      <c r="G66" s="163"/>
      <c r="H66" s="163"/>
      <c r="I66" s="166"/>
      <c r="J66" s="41"/>
    </row>
    <row r="67" spans="1:10" ht="27.75" customHeight="1">
      <c r="A67" s="160" t="s">
        <v>577</v>
      </c>
      <c r="B67" s="24"/>
      <c r="C67" s="161">
        <v>0</v>
      </c>
      <c r="D67" s="132">
        <v>1.966</v>
      </c>
      <c r="E67" s="133">
        <v>0.44600000000000001</v>
      </c>
      <c r="F67" s="134">
        <v>3.5000000000000003E-2</v>
      </c>
      <c r="G67" s="162">
        <v>6.7</v>
      </c>
      <c r="H67" s="162">
        <v>1.55</v>
      </c>
      <c r="I67" s="167">
        <v>2.78</v>
      </c>
      <c r="J67" s="40">
        <v>6.0999999999999999E-2</v>
      </c>
    </row>
    <row r="68" spans="1:10" ht="27.75" customHeight="1">
      <c r="A68" s="160" t="s">
        <v>578</v>
      </c>
      <c r="B68" s="24"/>
      <c r="C68" s="161">
        <v>0</v>
      </c>
      <c r="D68" s="132">
        <v>1.966</v>
      </c>
      <c r="E68" s="133">
        <v>0.44600000000000001</v>
      </c>
      <c r="F68" s="134">
        <v>3.5000000000000003E-2</v>
      </c>
      <c r="G68" s="162">
        <v>173.85</v>
      </c>
      <c r="H68" s="162">
        <v>1.55</v>
      </c>
      <c r="I68" s="167">
        <v>2.78</v>
      </c>
      <c r="J68" s="40">
        <v>6.0999999999999999E-2</v>
      </c>
    </row>
    <row r="69" spans="1:10" ht="27.75" customHeight="1">
      <c r="A69" s="160" t="s">
        <v>579</v>
      </c>
      <c r="B69" s="24"/>
      <c r="C69" s="161">
        <v>0</v>
      </c>
      <c r="D69" s="132">
        <v>1.966</v>
      </c>
      <c r="E69" s="133">
        <v>0.44600000000000001</v>
      </c>
      <c r="F69" s="134">
        <v>3.5000000000000003E-2</v>
      </c>
      <c r="G69" s="162">
        <v>286.91000000000003</v>
      </c>
      <c r="H69" s="162">
        <v>1.55</v>
      </c>
      <c r="I69" s="167">
        <v>2.78</v>
      </c>
      <c r="J69" s="40">
        <v>6.0999999999999999E-2</v>
      </c>
    </row>
    <row r="70" spans="1:10" ht="27.75" customHeight="1">
      <c r="A70" s="160" t="s">
        <v>580</v>
      </c>
      <c r="B70" s="24"/>
      <c r="C70" s="161">
        <v>0</v>
      </c>
      <c r="D70" s="132">
        <v>1.966</v>
      </c>
      <c r="E70" s="133">
        <v>0.44600000000000001</v>
      </c>
      <c r="F70" s="134">
        <v>3.5000000000000003E-2</v>
      </c>
      <c r="G70" s="162">
        <v>455.29</v>
      </c>
      <c r="H70" s="162">
        <v>1.55</v>
      </c>
      <c r="I70" s="167">
        <v>2.78</v>
      </c>
      <c r="J70" s="40">
        <v>6.0999999999999999E-2</v>
      </c>
    </row>
    <row r="71" spans="1:10" ht="27.75" customHeight="1">
      <c r="A71" s="160" t="s">
        <v>581</v>
      </c>
      <c r="B71" s="24"/>
      <c r="C71" s="161">
        <v>0</v>
      </c>
      <c r="D71" s="132">
        <v>1.966</v>
      </c>
      <c r="E71" s="133">
        <v>0.44600000000000001</v>
      </c>
      <c r="F71" s="134">
        <v>3.5000000000000003E-2</v>
      </c>
      <c r="G71" s="162">
        <v>973.02</v>
      </c>
      <c r="H71" s="162">
        <v>1.55</v>
      </c>
      <c r="I71" s="167">
        <v>2.78</v>
      </c>
      <c r="J71" s="40">
        <v>6.0999999999999999E-2</v>
      </c>
    </row>
    <row r="72" spans="1:10" ht="27.75" customHeight="1">
      <c r="A72" s="160" t="s">
        <v>582</v>
      </c>
      <c r="B72" s="24"/>
      <c r="C72" s="161">
        <v>0</v>
      </c>
      <c r="D72" s="132">
        <v>1.998</v>
      </c>
      <c r="E72" s="133">
        <v>0.42599999999999999</v>
      </c>
      <c r="F72" s="134">
        <v>3.3000000000000002E-2</v>
      </c>
      <c r="G72" s="162">
        <v>7.61</v>
      </c>
      <c r="H72" s="162">
        <v>2.78</v>
      </c>
      <c r="I72" s="167">
        <v>4</v>
      </c>
      <c r="J72" s="40">
        <v>6.3E-2</v>
      </c>
    </row>
    <row r="73" spans="1:10" ht="27.75" customHeight="1">
      <c r="A73" s="160" t="s">
        <v>583</v>
      </c>
      <c r="B73" s="24"/>
      <c r="C73" s="161">
        <v>0</v>
      </c>
      <c r="D73" s="132">
        <v>1.998</v>
      </c>
      <c r="E73" s="133">
        <v>0.42599999999999999</v>
      </c>
      <c r="F73" s="134">
        <v>3.3000000000000002E-2</v>
      </c>
      <c r="G73" s="162">
        <v>252.88</v>
      </c>
      <c r="H73" s="162">
        <v>2.78</v>
      </c>
      <c r="I73" s="167">
        <v>4</v>
      </c>
      <c r="J73" s="40">
        <v>6.3E-2</v>
      </c>
    </row>
    <row r="74" spans="1:10" ht="27.75" customHeight="1">
      <c r="A74" s="160" t="s">
        <v>584</v>
      </c>
      <c r="B74" s="24"/>
      <c r="C74" s="161">
        <v>0</v>
      </c>
      <c r="D74" s="132">
        <v>1.998</v>
      </c>
      <c r="E74" s="133">
        <v>0.42599999999999999</v>
      </c>
      <c r="F74" s="134">
        <v>3.3000000000000002E-2</v>
      </c>
      <c r="G74" s="162">
        <v>418.79</v>
      </c>
      <c r="H74" s="162">
        <v>2.78</v>
      </c>
      <c r="I74" s="167">
        <v>4</v>
      </c>
      <c r="J74" s="40">
        <v>6.3E-2</v>
      </c>
    </row>
    <row r="75" spans="1:10" ht="27.75" customHeight="1">
      <c r="A75" s="160" t="s">
        <v>585</v>
      </c>
      <c r="B75" s="24"/>
      <c r="C75" s="161">
        <v>0</v>
      </c>
      <c r="D75" s="132">
        <v>1.998</v>
      </c>
      <c r="E75" s="133">
        <v>0.42599999999999999</v>
      </c>
      <c r="F75" s="134">
        <v>3.3000000000000002E-2</v>
      </c>
      <c r="G75" s="162">
        <v>665.87</v>
      </c>
      <c r="H75" s="162">
        <v>2.78</v>
      </c>
      <c r="I75" s="167">
        <v>4</v>
      </c>
      <c r="J75" s="40">
        <v>6.3E-2</v>
      </c>
    </row>
    <row r="76" spans="1:10" ht="27.75" customHeight="1">
      <c r="A76" s="160" t="s">
        <v>586</v>
      </c>
      <c r="B76" s="24"/>
      <c r="C76" s="161">
        <v>0</v>
      </c>
      <c r="D76" s="132">
        <v>1.998</v>
      </c>
      <c r="E76" s="133">
        <v>0.42599999999999999</v>
      </c>
      <c r="F76" s="134">
        <v>3.3000000000000002E-2</v>
      </c>
      <c r="G76" s="162">
        <v>1425.59</v>
      </c>
      <c r="H76" s="162">
        <v>2.78</v>
      </c>
      <c r="I76" s="167">
        <v>4</v>
      </c>
      <c r="J76" s="40">
        <v>6.3E-2</v>
      </c>
    </row>
    <row r="77" spans="1:10" ht="27.75" customHeight="1">
      <c r="A77" s="160" t="s">
        <v>587</v>
      </c>
      <c r="B77" s="24"/>
      <c r="C77" s="161">
        <v>0</v>
      </c>
      <c r="D77" s="132">
        <v>1.3420000000000001</v>
      </c>
      <c r="E77" s="133">
        <v>0.254</v>
      </c>
      <c r="F77" s="134">
        <v>1.9E-2</v>
      </c>
      <c r="G77" s="162">
        <v>74.62</v>
      </c>
      <c r="H77" s="162">
        <v>3.76</v>
      </c>
      <c r="I77" s="167">
        <v>5.22</v>
      </c>
      <c r="J77" s="40">
        <v>3.5999999999999997E-2</v>
      </c>
    </row>
    <row r="78" spans="1:10" ht="27.75" customHeight="1">
      <c r="A78" s="160" t="s">
        <v>588</v>
      </c>
      <c r="B78" s="24"/>
      <c r="C78" s="161">
        <v>0</v>
      </c>
      <c r="D78" s="132">
        <v>1.3420000000000001</v>
      </c>
      <c r="E78" s="133">
        <v>0.254</v>
      </c>
      <c r="F78" s="134">
        <v>1.9E-2</v>
      </c>
      <c r="G78" s="162">
        <v>1445.3</v>
      </c>
      <c r="H78" s="162">
        <v>3.76</v>
      </c>
      <c r="I78" s="167">
        <v>5.22</v>
      </c>
      <c r="J78" s="40">
        <v>3.5999999999999997E-2</v>
      </c>
    </row>
    <row r="79" spans="1:10" ht="27.75" customHeight="1">
      <c r="A79" s="160" t="s">
        <v>589</v>
      </c>
      <c r="B79" s="24"/>
      <c r="C79" s="161">
        <v>0</v>
      </c>
      <c r="D79" s="132">
        <v>1.3420000000000001</v>
      </c>
      <c r="E79" s="133">
        <v>0.254</v>
      </c>
      <c r="F79" s="134">
        <v>1.9E-2</v>
      </c>
      <c r="G79" s="162">
        <v>4320.76</v>
      </c>
      <c r="H79" s="162">
        <v>3.76</v>
      </c>
      <c r="I79" s="167">
        <v>5.22</v>
      </c>
      <c r="J79" s="40">
        <v>3.5999999999999997E-2</v>
      </c>
    </row>
    <row r="80" spans="1:10" ht="27.75" customHeight="1">
      <c r="A80" s="160" t="s">
        <v>590</v>
      </c>
      <c r="B80" s="24"/>
      <c r="C80" s="161">
        <v>0</v>
      </c>
      <c r="D80" s="132">
        <v>1.3420000000000001</v>
      </c>
      <c r="E80" s="133">
        <v>0.254</v>
      </c>
      <c r="F80" s="134">
        <v>1.9E-2</v>
      </c>
      <c r="G80" s="162">
        <v>9830.83</v>
      </c>
      <c r="H80" s="162">
        <v>3.76</v>
      </c>
      <c r="I80" s="167">
        <v>5.22</v>
      </c>
      <c r="J80" s="40">
        <v>3.5999999999999997E-2</v>
      </c>
    </row>
    <row r="81" spans="1:10" ht="27.75" customHeight="1">
      <c r="A81" s="160" t="s">
        <v>591</v>
      </c>
      <c r="B81" s="24"/>
      <c r="C81" s="161">
        <v>0</v>
      </c>
      <c r="D81" s="132">
        <v>1.3420000000000001</v>
      </c>
      <c r="E81" s="133">
        <v>0.254</v>
      </c>
      <c r="F81" s="134">
        <v>1.9E-2</v>
      </c>
      <c r="G81" s="162">
        <v>25881.74</v>
      </c>
      <c r="H81" s="162">
        <v>3.76</v>
      </c>
      <c r="I81" s="167">
        <v>5.22</v>
      </c>
      <c r="J81" s="40">
        <v>3.5999999999999997E-2</v>
      </c>
    </row>
    <row r="82" spans="1:10" ht="27.75" customHeight="1">
      <c r="A82" s="160" t="s">
        <v>592</v>
      </c>
      <c r="B82" s="24"/>
      <c r="C82" s="161" t="s">
        <v>118</v>
      </c>
      <c r="D82" s="135">
        <v>6.8040000000000003</v>
      </c>
      <c r="E82" s="136">
        <v>1.8129999999999999</v>
      </c>
      <c r="F82" s="134">
        <v>1.1299999999999999</v>
      </c>
      <c r="G82" s="163"/>
      <c r="H82" s="163"/>
      <c r="I82" s="166"/>
      <c r="J82" s="41"/>
    </row>
    <row r="83" spans="1:10" ht="27.75" customHeight="1">
      <c r="A83" s="160" t="s">
        <v>593</v>
      </c>
      <c r="B83" s="24"/>
      <c r="C83" s="161">
        <v>0</v>
      </c>
      <c r="D83" s="132">
        <v>-2.762</v>
      </c>
      <c r="E83" s="133">
        <v>-0.64400000000000002</v>
      </c>
      <c r="F83" s="134">
        <v>-5.0999999999999997E-2</v>
      </c>
      <c r="G83" s="162">
        <v>0</v>
      </c>
      <c r="H83" s="163"/>
      <c r="I83" s="166"/>
      <c r="J83" s="41"/>
    </row>
    <row r="84" spans="1:10" ht="27.75" customHeight="1">
      <c r="A84" s="160" t="s">
        <v>594</v>
      </c>
      <c r="B84" s="24"/>
      <c r="C84" s="161">
        <v>0</v>
      </c>
      <c r="D84" s="132">
        <v>-2.7080000000000002</v>
      </c>
      <c r="E84" s="133">
        <v>-0.621</v>
      </c>
      <c r="F84" s="134">
        <v>-4.9000000000000002E-2</v>
      </c>
      <c r="G84" s="162">
        <v>0</v>
      </c>
      <c r="H84" s="163"/>
      <c r="I84" s="166"/>
      <c r="J84" s="41"/>
    </row>
    <row r="85" spans="1:10" ht="27.75" customHeight="1">
      <c r="A85" s="160" t="s">
        <v>595</v>
      </c>
      <c r="B85" s="24"/>
      <c r="C85" s="161">
        <v>0</v>
      </c>
      <c r="D85" s="132">
        <v>-2.762</v>
      </c>
      <c r="E85" s="133">
        <v>-0.64400000000000002</v>
      </c>
      <c r="F85" s="134">
        <v>-5.0999999999999997E-2</v>
      </c>
      <c r="G85" s="162">
        <v>0</v>
      </c>
      <c r="H85" s="163"/>
      <c r="I85" s="166"/>
      <c r="J85" s="40">
        <v>0.09</v>
      </c>
    </row>
    <row r="86" spans="1:10" ht="27.75" customHeight="1">
      <c r="A86" s="160" t="s">
        <v>596</v>
      </c>
      <c r="B86" s="24"/>
      <c r="C86" s="161">
        <v>0</v>
      </c>
      <c r="D86" s="132">
        <v>-2.7080000000000002</v>
      </c>
      <c r="E86" s="133">
        <v>-0.621</v>
      </c>
      <c r="F86" s="134">
        <v>-4.9000000000000002E-2</v>
      </c>
      <c r="G86" s="162">
        <v>0</v>
      </c>
      <c r="H86" s="163"/>
      <c r="I86" s="166"/>
      <c r="J86" s="40">
        <v>8.4000000000000005E-2</v>
      </c>
    </row>
    <row r="87" spans="1:10" ht="27.75" customHeight="1">
      <c r="A87" s="160" t="s">
        <v>597</v>
      </c>
      <c r="B87" s="24"/>
      <c r="C87" s="161">
        <v>0</v>
      </c>
      <c r="D87" s="132">
        <v>-2.5169999999999999</v>
      </c>
      <c r="E87" s="133">
        <v>-0.52900000000000003</v>
      </c>
      <c r="F87" s="134">
        <v>-0.04</v>
      </c>
      <c r="G87" s="162">
        <v>67.13</v>
      </c>
      <c r="H87" s="163"/>
      <c r="I87" s="166"/>
      <c r="J87" s="40">
        <v>9.7000000000000003E-2</v>
      </c>
    </row>
    <row r="88" spans="1:10" ht="27.75" customHeight="1">
      <c r="A88" s="160" t="s">
        <v>598</v>
      </c>
      <c r="B88" s="24"/>
      <c r="C88" s="161" t="s">
        <v>70</v>
      </c>
      <c r="D88" s="132">
        <v>2.4159999999999999</v>
      </c>
      <c r="E88" s="133">
        <v>0.56399999999999995</v>
      </c>
      <c r="F88" s="134">
        <v>4.4999999999999998E-2</v>
      </c>
      <c r="G88" s="162">
        <v>7.3</v>
      </c>
      <c r="H88" s="163"/>
      <c r="I88" s="166"/>
      <c r="J88" s="41"/>
    </row>
    <row r="89" spans="1:10" ht="27.75" customHeight="1">
      <c r="A89" s="160" t="s">
        <v>599</v>
      </c>
      <c r="B89" s="24"/>
      <c r="C89" s="161" t="s">
        <v>72</v>
      </c>
      <c r="D89" s="132">
        <v>2.4159999999999999</v>
      </c>
      <c r="E89" s="133">
        <v>0.56399999999999995</v>
      </c>
      <c r="F89" s="134">
        <v>4.4999999999999998E-2</v>
      </c>
      <c r="G89" s="163"/>
      <c r="H89" s="163"/>
      <c r="I89" s="166"/>
      <c r="J89" s="41"/>
    </row>
    <row r="90" spans="1:10" ht="27.75" customHeight="1">
      <c r="A90" s="160" t="s">
        <v>600</v>
      </c>
      <c r="B90" s="24"/>
      <c r="C90" s="161" t="s">
        <v>75</v>
      </c>
      <c r="D90" s="132">
        <v>2.4630000000000001</v>
      </c>
      <c r="E90" s="133">
        <v>0.57499999999999996</v>
      </c>
      <c r="F90" s="134">
        <v>4.5999999999999999E-2</v>
      </c>
      <c r="G90" s="162">
        <v>3.88</v>
      </c>
      <c r="H90" s="163"/>
      <c r="I90" s="166"/>
      <c r="J90" s="41"/>
    </row>
    <row r="91" spans="1:10" ht="27.75" customHeight="1">
      <c r="A91" s="160" t="s">
        <v>601</v>
      </c>
      <c r="B91" s="24"/>
      <c r="C91" s="161" t="s">
        <v>75</v>
      </c>
      <c r="D91" s="132">
        <v>2.4630000000000001</v>
      </c>
      <c r="E91" s="133">
        <v>0.57499999999999996</v>
      </c>
      <c r="F91" s="134">
        <v>4.5999999999999999E-2</v>
      </c>
      <c r="G91" s="162">
        <v>5.88</v>
      </c>
      <c r="H91" s="163"/>
      <c r="I91" s="166"/>
      <c r="J91" s="41"/>
    </row>
    <row r="92" spans="1:10" ht="27.75" customHeight="1">
      <c r="A92" s="160" t="s">
        <v>602</v>
      </c>
      <c r="B92" s="24"/>
      <c r="C92" s="161" t="s">
        <v>75</v>
      </c>
      <c r="D92" s="132">
        <v>2.4630000000000001</v>
      </c>
      <c r="E92" s="133">
        <v>0.57499999999999996</v>
      </c>
      <c r="F92" s="134">
        <v>4.5999999999999999E-2</v>
      </c>
      <c r="G92" s="162">
        <v>14.86</v>
      </c>
      <c r="H92" s="163"/>
      <c r="I92" s="166"/>
      <c r="J92" s="41"/>
    </row>
    <row r="93" spans="1:10" ht="27.75" customHeight="1">
      <c r="A93" s="160" t="s">
        <v>603</v>
      </c>
      <c r="B93" s="24"/>
      <c r="C93" s="161" t="s">
        <v>75</v>
      </c>
      <c r="D93" s="132">
        <v>2.4630000000000001</v>
      </c>
      <c r="E93" s="133">
        <v>0.57499999999999996</v>
      </c>
      <c r="F93" s="134">
        <v>4.5999999999999999E-2</v>
      </c>
      <c r="G93" s="162">
        <v>31.36</v>
      </c>
      <c r="H93" s="163"/>
      <c r="I93" s="166"/>
      <c r="J93" s="41"/>
    </row>
    <row r="94" spans="1:10" ht="27.75" customHeight="1">
      <c r="A94" s="160" t="s">
        <v>604</v>
      </c>
      <c r="B94" s="24"/>
      <c r="C94" s="161" t="s">
        <v>75</v>
      </c>
      <c r="D94" s="132">
        <v>2.4630000000000001</v>
      </c>
      <c r="E94" s="133">
        <v>0.57499999999999996</v>
      </c>
      <c r="F94" s="134">
        <v>4.5999999999999999E-2</v>
      </c>
      <c r="G94" s="162">
        <v>92.88</v>
      </c>
      <c r="H94" s="163"/>
      <c r="I94" s="166"/>
      <c r="J94" s="41"/>
    </row>
    <row r="95" spans="1:10" ht="27.75" customHeight="1">
      <c r="A95" s="160" t="s">
        <v>605</v>
      </c>
      <c r="B95" s="24"/>
      <c r="C95" s="161" t="s">
        <v>85</v>
      </c>
      <c r="D95" s="132">
        <v>2.4630000000000001</v>
      </c>
      <c r="E95" s="133">
        <v>0.57499999999999996</v>
      </c>
      <c r="F95" s="134">
        <v>4.5999999999999999E-2</v>
      </c>
      <c r="G95" s="163"/>
      <c r="H95" s="163"/>
      <c r="I95" s="166"/>
      <c r="J95" s="41"/>
    </row>
    <row r="96" spans="1:10" ht="27.75" customHeight="1">
      <c r="A96" s="160" t="s">
        <v>606</v>
      </c>
      <c r="B96" s="24"/>
      <c r="C96" s="161">
        <v>0</v>
      </c>
      <c r="D96" s="132">
        <v>1.706</v>
      </c>
      <c r="E96" s="133">
        <v>0.38700000000000001</v>
      </c>
      <c r="F96" s="134">
        <v>3.1E-2</v>
      </c>
      <c r="G96" s="162">
        <v>5.88</v>
      </c>
      <c r="H96" s="162">
        <v>1.35</v>
      </c>
      <c r="I96" s="167">
        <v>2.42</v>
      </c>
      <c r="J96" s="40">
        <v>5.2999999999999999E-2</v>
      </c>
    </row>
    <row r="97" spans="1:10" ht="27.75" customHeight="1">
      <c r="A97" s="160" t="s">
        <v>607</v>
      </c>
      <c r="B97" s="24"/>
      <c r="C97" s="161">
        <v>0</v>
      </c>
      <c r="D97" s="132">
        <v>1.706</v>
      </c>
      <c r="E97" s="133">
        <v>0.38700000000000001</v>
      </c>
      <c r="F97" s="134">
        <v>3.1E-2</v>
      </c>
      <c r="G97" s="162">
        <v>150.97999999999999</v>
      </c>
      <c r="H97" s="162">
        <v>1.35</v>
      </c>
      <c r="I97" s="167">
        <v>2.42</v>
      </c>
      <c r="J97" s="40">
        <v>5.2999999999999999E-2</v>
      </c>
    </row>
    <row r="98" spans="1:10" ht="27.75" customHeight="1">
      <c r="A98" s="160" t="s">
        <v>608</v>
      </c>
      <c r="B98" s="24"/>
      <c r="C98" s="161">
        <v>0</v>
      </c>
      <c r="D98" s="132">
        <v>1.706</v>
      </c>
      <c r="E98" s="133">
        <v>0.38700000000000001</v>
      </c>
      <c r="F98" s="134">
        <v>3.1E-2</v>
      </c>
      <c r="G98" s="162">
        <v>249.13</v>
      </c>
      <c r="H98" s="162">
        <v>1.35</v>
      </c>
      <c r="I98" s="167">
        <v>2.42</v>
      </c>
      <c r="J98" s="40">
        <v>5.2999999999999999E-2</v>
      </c>
    </row>
    <row r="99" spans="1:10" ht="27.75" customHeight="1">
      <c r="A99" s="160" t="s">
        <v>609</v>
      </c>
      <c r="B99" s="24"/>
      <c r="C99" s="161">
        <v>0</v>
      </c>
      <c r="D99" s="132">
        <v>1.706</v>
      </c>
      <c r="E99" s="133">
        <v>0.38700000000000001</v>
      </c>
      <c r="F99" s="134">
        <v>3.1E-2</v>
      </c>
      <c r="G99" s="162">
        <v>395.31</v>
      </c>
      <c r="H99" s="162">
        <v>1.35</v>
      </c>
      <c r="I99" s="167">
        <v>2.42</v>
      </c>
      <c r="J99" s="40">
        <v>5.2999999999999999E-2</v>
      </c>
    </row>
    <row r="100" spans="1:10" ht="27.75" customHeight="1">
      <c r="A100" s="160" t="s">
        <v>610</v>
      </c>
      <c r="B100" s="24"/>
      <c r="C100" s="161">
        <v>0</v>
      </c>
      <c r="D100" s="132">
        <v>1.706</v>
      </c>
      <c r="E100" s="133">
        <v>0.38700000000000001</v>
      </c>
      <c r="F100" s="134">
        <v>3.1E-2</v>
      </c>
      <c r="G100" s="162">
        <v>844.76</v>
      </c>
      <c r="H100" s="162">
        <v>1.35</v>
      </c>
      <c r="I100" s="167">
        <v>2.42</v>
      </c>
      <c r="J100" s="40">
        <v>5.2999999999999999E-2</v>
      </c>
    </row>
    <row r="101" spans="1:10" ht="27.75" customHeight="1">
      <c r="A101" s="160" t="s">
        <v>611</v>
      </c>
      <c r="B101" s="24"/>
      <c r="C101" s="161">
        <v>0</v>
      </c>
      <c r="D101" s="132">
        <v>1.7350000000000001</v>
      </c>
      <c r="E101" s="133">
        <v>0.37</v>
      </c>
      <c r="F101" s="134">
        <v>2.8000000000000001E-2</v>
      </c>
      <c r="G101" s="162">
        <v>6.67</v>
      </c>
      <c r="H101" s="162">
        <v>2.42</v>
      </c>
      <c r="I101" s="167">
        <v>3.47</v>
      </c>
      <c r="J101" s="40">
        <v>5.3999999999999999E-2</v>
      </c>
    </row>
    <row r="102" spans="1:10" ht="27.75" customHeight="1">
      <c r="A102" s="160" t="s">
        <v>612</v>
      </c>
      <c r="B102" s="24"/>
      <c r="C102" s="161">
        <v>0</v>
      </c>
      <c r="D102" s="132">
        <v>1.7350000000000001</v>
      </c>
      <c r="E102" s="133">
        <v>0.37</v>
      </c>
      <c r="F102" s="134">
        <v>2.8000000000000001E-2</v>
      </c>
      <c r="G102" s="162">
        <v>219.59</v>
      </c>
      <c r="H102" s="162">
        <v>2.42</v>
      </c>
      <c r="I102" s="167">
        <v>3.47</v>
      </c>
      <c r="J102" s="40">
        <v>5.3999999999999999E-2</v>
      </c>
    </row>
    <row r="103" spans="1:10" ht="27.75" customHeight="1">
      <c r="A103" s="160" t="s">
        <v>613</v>
      </c>
      <c r="B103" s="24"/>
      <c r="C103" s="161">
        <v>0</v>
      </c>
      <c r="D103" s="132">
        <v>1.7350000000000001</v>
      </c>
      <c r="E103" s="133">
        <v>0.37</v>
      </c>
      <c r="F103" s="134">
        <v>2.8000000000000001E-2</v>
      </c>
      <c r="G103" s="162">
        <v>363.62</v>
      </c>
      <c r="H103" s="162">
        <v>2.42</v>
      </c>
      <c r="I103" s="167">
        <v>3.47</v>
      </c>
      <c r="J103" s="40">
        <v>5.3999999999999999E-2</v>
      </c>
    </row>
    <row r="104" spans="1:10" ht="27.75" customHeight="1">
      <c r="A104" s="160" t="s">
        <v>614</v>
      </c>
      <c r="B104" s="24"/>
      <c r="C104" s="161">
        <v>0</v>
      </c>
      <c r="D104" s="132">
        <v>1.7350000000000001</v>
      </c>
      <c r="E104" s="133">
        <v>0.37</v>
      </c>
      <c r="F104" s="134">
        <v>2.8000000000000001E-2</v>
      </c>
      <c r="G104" s="162">
        <v>578.11</v>
      </c>
      <c r="H104" s="162">
        <v>2.42</v>
      </c>
      <c r="I104" s="167">
        <v>3.47</v>
      </c>
      <c r="J104" s="40">
        <v>5.3999999999999999E-2</v>
      </c>
    </row>
    <row r="105" spans="1:10" ht="27.75" customHeight="1">
      <c r="A105" s="160" t="s">
        <v>615</v>
      </c>
      <c r="B105" s="24"/>
      <c r="C105" s="161">
        <v>0</v>
      </c>
      <c r="D105" s="132">
        <v>1.7350000000000001</v>
      </c>
      <c r="E105" s="133">
        <v>0.37</v>
      </c>
      <c r="F105" s="134">
        <v>2.8000000000000001E-2</v>
      </c>
      <c r="G105" s="162">
        <v>1237.6400000000001</v>
      </c>
      <c r="H105" s="162">
        <v>2.42</v>
      </c>
      <c r="I105" s="167">
        <v>3.47</v>
      </c>
      <c r="J105" s="40">
        <v>5.3999999999999999E-2</v>
      </c>
    </row>
    <row r="106" spans="1:10" ht="27.75" customHeight="1">
      <c r="A106" s="160" t="s">
        <v>616</v>
      </c>
      <c r="B106" s="24"/>
      <c r="C106" s="161">
        <v>0</v>
      </c>
      <c r="D106" s="132">
        <v>1.165</v>
      </c>
      <c r="E106" s="133">
        <v>0.221</v>
      </c>
      <c r="F106" s="134">
        <v>1.6E-2</v>
      </c>
      <c r="G106" s="162">
        <v>64.84</v>
      </c>
      <c r="H106" s="162">
        <v>3.27</v>
      </c>
      <c r="I106" s="167">
        <v>4.53</v>
      </c>
      <c r="J106" s="40">
        <v>3.1E-2</v>
      </c>
    </row>
    <row r="107" spans="1:10" ht="27.75" customHeight="1">
      <c r="A107" s="160" t="s">
        <v>617</v>
      </c>
      <c r="B107" s="24"/>
      <c r="C107" s="161">
        <v>0</v>
      </c>
      <c r="D107" s="132">
        <v>1.165</v>
      </c>
      <c r="E107" s="133">
        <v>0.221</v>
      </c>
      <c r="F107" s="134">
        <v>1.6E-2</v>
      </c>
      <c r="G107" s="162">
        <v>1254.76</v>
      </c>
      <c r="H107" s="162">
        <v>3.27</v>
      </c>
      <c r="I107" s="167">
        <v>4.53</v>
      </c>
      <c r="J107" s="40">
        <v>3.1E-2</v>
      </c>
    </row>
    <row r="108" spans="1:10" ht="27.75" customHeight="1">
      <c r="A108" s="160" t="s">
        <v>618</v>
      </c>
      <c r="B108" s="24"/>
      <c r="C108" s="161">
        <v>0</v>
      </c>
      <c r="D108" s="132">
        <v>1.165</v>
      </c>
      <c r="E108" s="133">
        <v>0.221</v>
      </c>
      <c r="F108" s="134">
        <v>1.6E-2</v>
      </c>
      <c r="G108" s="162">
        <v>3751</v>
      </c>
      <c r="H108" s="162">
        <v>3.27</v>
      </c>
      <c r="I108" s="167">
        <v>4.53</v>
      </c>
      <c r="J108" s="40">
        <v>3.1E-2</v>
      </c>
    </row>
    <row r="109" spans="1:10" ht="27.75" customHeight="1">
      <c r="A109" s="160" t="s">
        <v>619</v>
      </c>
      <c r="B109" s="24"/>
      <c r="C109" s="161">
        <v>0</v>
      </c>
      <c r="D109" s="132">
        <v>1.165</v>
      </c>
      <c r="E109" s="133">
        <v>0.221</v>
      </c>
      <c r="F109" s="134">
        <v>1.6E-2</v>
      </c>
      <c r="G109" s="162">
        <v>8534.4</v>
      </c>
      <c r="H109" s="162">
        <v>3.27</v>
      </c>
      <c r="I109" s="167">
        <v>4.53</v>
      </c>
      <c r="J109" s="40">
        <v>3.1E-2</v>
      </c>
    </row>
    <row r="110" spans="1:10" ht="27.75" customHeight="1">
      <c r="A110" s="160" t="s">
        <v>620</v>
      </c>
      <c r="B110" s="24"/>
      <c r="C110" s="161">
        <v>0</v>
      </c>
      <c r="D110" s="132">
        <v>1.165</v>
      </c>
      <c r="E110" s="133">
        <v>0.221</v>
      </c>
      <c r="F110" s="134">
        <v>1.6E-2</v>
      </c>
      <c r="G110" s="162">
        <v>22468.52</v>
      </c>
      <c r="H110" s="162">
        <v>3.27</v>
      </c>
      <c r="I110" s="167">
        <v>4.53</v>
      </c>
      <c r="J110" s="40">
        <v>3.1E-2</v>
      </c>
    </row>
    <row r="111" spans="1:10" ht="27.75" customHeight="1">
      <c r="A111" s="160" t="s">
        <v>621</v>
      </c>
      <c r="B111" s="24"/>
      <c r="C111" s="161" t="s">
        <v>118</v>
      </c>
      <c r="D111" s="135">
        <v>5.907</v>
      </c>
      <c r="E111" s="136">
        <v>1.5740000000000001</v>
      </c>
      <c r="F111" s="134">
        <v>0.98099999999999998</v>
      </c>
      <c r="G111" s="163"/>
      <c r="H111" s="163"/>
      <c r="I111" s="166"/>
      <c r="J111" s="41"/>
    </row>
    <row r="112" spans="1:10" ht="27.75" customHeight="1">
      <c r="A112" s="160" t="s">
        <v>622</v>
      </c>
      <c r="B112" s="24"/>
      <c r="C112" s="161">
        <v>0</v>
      </c>
      <c r="D112" s="132">
        <v>-2.3969999999999998</v>
      </c>
      <c r="E112" s="133">
        <v>-0.55900000000000005</v>
      </c>
      <c r="F112" s="134">
        <v>-4.4999999999999998E-2</v>
      </c>
      <c r="G112" s="162">
        <v>0</v>
      </c>
      <c r="H112" s="163"/>
      <c r="I112" s="166"/>
      <c r="J112" s="41"/>
    </row>
    <row r="113" spans="1:10" ht="27.75" customHeight="1">
      <c r="A113" s="160" t="s">
        <v>623</v>
      </c>
      <c r="B113" s="24"/>
      <c r="C113" s="161">
        <v>0</v>
      </c>
      <c r="D113" s="132">
        <v>-2.351</v>
      </c>
      <c r="E113" s="133">
        <v>-0.54</v>
      </c>
      <c r="F113" s="134">
        <v>-4.2999999999999997E-2</v>
      </c>
      <c r="G113" s="162">
        <v>0</v>
      </c>
      <c r="H113" s="163"/>
      <c r="I113" s="166"/>
      <c r="J113" s="41"/>
    </row>
    <row r="114" spans="1:10" ht="27.75" customHeight="1">
      <c r="A114" s="160" t="s">
        <v>624</v>
      </c>
      <c r="B114" s="24"/>
      <c r="C114" s="161">
        <v>0</v>
      </c>
      <c r="D114" s="132">
        <v>-2.3969999999999998</v>
      </c>
      <c r="E114" s="133">
        <v>-0.55900000000000005</v>
      </c>
      <c r="F114" s="134">
        <v>-4.4999999999999998E-2</v>
      </c>
      <c r="G114" s="162">
        <v>0</v>
      </c>
      <c r="H114" s="163"/>
      <c r="I114" s="166"/>
      <c r="J114" s="40">
        <v>7.8E-2</v>
      </c>
    </row>
    <row r="115" spans="1:10" ht="27.75" customHeight="1">
      <c r="A115" s="160" t="s">
        <v>625</v>
      </c>
      <c r="B115" s="24"/>
      <c r="C115" s="161">
        <v>0</v>
      </c>
      <c r="D115" s="132">
        <v>-2.351</v>
      </c>
      <c r="E115" s="133">
        <v>-0.54</v>
      </c>
      <c r="F115" s="134">
        <v>-4.2999999999999997E-2</v>
      </c>
      <c r="G115" s="162">
        <v>0</v>
      </c>
      <c r="H115" s="163"/>
      <c r="I115" s="166"/>
      <c r="J115" s="40">
        <v>7.1999999999999995E-2</v>
      </c>
    </row>
    <row r="116" spans="1:10" ht="27.75" customHeight="1">
      <c r="A116" s="160" t="s">
        <v>626</v>
      </c>
      <c r="B116" s="24"/>
      <c r="C116" s="161">
        <v>0</v>
      </c>
      <c r="D116" s="132">
        <v>-2.1850000000000001</v>
      </c>
      <c r="E116" s="133">
        <v>-0.45900000000000002</v>
      </c>
      <c r="F116" s="134">
        <v>-3.5000000000000003E-2</v>
      </c>
      <c r="G116" s="162">
        <v>58.28</v>
      </c>
      <c r="H116" s="163"/>
      <c r="I116" s="166"/>
      <c r="J116" s="40">
        <v>8.4000000000000005E-2</v>
      </c>
    </row>
    <row r="117" spans="1:10" ht="27.75" customHeight="1">
      <c r="A117" s="160" t="s">
        <v>627</v>
      </c>
      <c r="B117" s="24"/>
      <c r="C117" s="161" t="s">
        <v>70</v>
      </c>
      <c r="D117" s="132">
        <v>2.2570000000000001</v>
      </c>
      <c r="E117" s="133">
        <v>0.52700000000000002</v>
      </c>
      <c r="F117" s="134">
        <v>4.2000000000000003E-2</v>
      </c>
      <c r="G117" s="162">
        <v>6.86</v>
      </c>
      <c r="H117" s="163"/>
      <c r="I117" s="166"/>
      <c r="J117" s="41"/>
    </row>
    <row r="118" spans="1:10" ht="27.75" customHeight="1">
      <c r="A118" s="160" t="s">
        <v>628</v>
      </c>
      <c r="B118" s="24"/>
      <c r="C118" s="161" t="s">
        <v>72</v>
      </c>
      <c r="D118" s="132">
        <v>2.2570000000000001</v>
      </c>
      <c r="E118" s="133">
        <v>0.52700000000000002</v>
      </c>
      <c r="F118" s="134">
        <v>4.2000000000000003E-2</v>
      </c>
      <c r="G118" s="163"/>
      <c r="H118" s="163"/>
      <c r="I118" s="166"/>
      <c r="J118" s="41"/>
    </row>
    <row r="119" spans="1:10" ht="27.75" customHeight="1">
      <c r="A119" s="160" t="s">
        <v>629</v>
      </c>
      <c r="B119" s="24"/>
      <c r="C119" s="161" t="s">
        <v>75</v>
      </c>
      <c r="D119" s="132">
        <v>2.2999999999999998</v>
      </c>
      <c r="E119" s="133">
        <v>0.53700000000000003</v>
      </c>
      <c r="F119" s="134">
        <v>4.2999999999999997E-2</v>
      </c>
      <c r="G119" s="162">
        <v>3.65</v>
      </c>
      <c r="H119" s="163"/>
      <c r="I119" s="166"/>
      <c r="J119" s="41"/>
    </row>
    <row r="120" spans="1:10" ht="27.75" customHeight="1">
      <c r="A120" s="160" t="s">
        <v>630</v>
      </c>
      <c r="B120" s="24"/>
      <c r="C120" s="161" t="s">
        <v>75</v>
      </c>
      <c r="D120" s="132">
        <v>2.2999999999999998</v>
      </c>
      <c r="E120" s="133">
        <v>0.53700000000000003</v>
      </c>
      <c r="F120" s="134">
        <v>4.2999999999999997E-2</v>
      </c>
      <c r="G120" s="162">
        <v>5.52</v>
      </c>
      <c r="H120" s="163"/>
      <c r="I120" s="166"/>
      <c r="J120" s="41"/>
    </row>
    <row r="121" spans="1:10" ht="27.75" customHeight="1">
      <c r="A121" s="160" t="s">
        <v>631</v>
      </c>
      <c r="B121" s="24"/>
      <c r="C121" s="161" t="s">
        <v>75</v>
      </c>
      <c r="D121" s="132">
        <v>2.2999999999999998</v>
      </c>
      <c r="E121" s="133">
        <v>0.53700000000000003</v>
      </c>
      <c r="F121" s="134">
        <v>4.2999999999999997E-2</v>
      </c>
      <c r="G121" s="162">
        <v>13.91</v>
      </c>
      <c r="H121" s="163"/>
      <c r="I121" s="166"/>
      <c r="J121" s="41"/>
    </row>
    <row r="122" spans="1:10" ht="27.75" customHeight="1">
      <c r="A122" s="160" t="s">
        <v>632</v>
      </c>
      <c r="B122" s="24"/>
      <c r="C122" s="161" t="s">
        <v>75</v>
      </c>
      <c r="D122" s="132">
        <v>2.2999999999999998</v>
      </c>
      <c r="E122" s="133">
        <v>0.53700000000000003</v>
      </c>
      <c r="F122" s="134">
        <v>4.2999999999999997E-2</v>
      </c>
      <c r="G122" s="162">
        <v>29.33</v>
      </c>
      <c r="H122" s="163"/>
      <c r="I122" s="166"/>
      <c r="J122" s="41"/>
    </row>
    <row r="123" spans="1:10" ht="27.75" customHeight="1">
      <c r="A123" s="160" t="s">
        <v>633</v>
      </c>
      <c r="B123" s="24"/>
      <c r="C123" s="161" t="s">
        <v>75</v>
      </c>
      <c r="D123" s="132">
        <v>2.2999999999999998</v>
      </c>
      <c r="E123" s="133">
        <v>0.53700000000000003</v>
      </c>
      <c r="F123" s="134">
        <v>4.2999999999999997E-2</v>
      </c>
      <c r="G123" s="162">
        <v>86.78</v>
      </c>
      <c r="H123" s="163"/>
      <c r="I123" s="166"/>
      <c r="J123" s="41"/>
    </row>
    <row r="124" spans="1:10" ht="27.75" customHeight="1">
      <c r="A124" s="160" t="s">
        <v>634</v>
      </c>
      <c r="B124" s="24"/>
      <c r="C124" s="161" t="s">
        <v>85</v>
      </c>
      <c r="D124" s="132">
        <v>2.2999999999999998</v>
      </c>
      <c r="E124" s="133">
        <v>0.53700000000000003</v>
      </c>
      <c r="F124" s="134">
        <v>4.2999999999999997E-2</v>
      </c>
      <c r="G124" s="163"/>
      <c r="H124" s="163"/>
      <c r="I124" s="166"/>
      <c r="J124" s="41"/>
    </row>
    <row r="125" spans="1:10" ht="27.75" customHeight="1">
      <c r="A125" s="160" t="s">
        <v>635</v>
      </c>
      <c r="B125" s="24"/>
      <c r="C125" s="161">
        <v>0</v>
      </c>
      <c r="D125" s="132">
        <v>1.5940000000000001</v>
      </c>
      <c r="E125" s="133">
        <v>0.36199999999999999</v>
      </c>
      <c r="F125" s="134">
        <v>2.9000000000000001E-2</v>
      </c>
      <c r="G125" s="162">
        <v>5.52</v>
      </c>
      <c r="H125" s="162">
        <v>1.26</v>
      </c>
      <c r="I125" s="167">
        <v>2.2599999999999998</v>
      </c>
      <c r="J125" s="40">
        <v>0.05</v>
      </c>
    </row>
    <row r="126" spans="1:10" ht="27.75" customHeight="1">
      <c r="A126" s="160" t="s">
        <v>636</v>
      </c>
      <c r="B126" s="24"/>
      <c r="C126" s="161">
        <v>0</v>
      </c>
      <c r="D126" s="132">
        <v>1.5940000000000001</v>
      </c>
      <c r="E126" s="133">
        <v>0.36199999999999999</v>
      </c>
      <c r="F126" s="134">
        <v>2.9000000000000001E-2</v>
      </c>
      <c r="G126" s="162">
        <v>141.05000000000001</v>
      </c>
      <c r="H126" s="162">
        <v>1.26</v>
      </c>
      <c r="I126" s="167">
        <v>2.2599999999999998</v>
      </c>
      <c r="J126" s="40">
        <v>0.05</v>
      </c>
    </row>
    <row r="127" spans="1:10" ht="27.75" customHeight="1">
      <c r="A127" s="160" t="s">
        <v>637</v>
      </c>
      <c r="B127" s="24"/>
      <c r="C127" s="161">
        <v>0</v>
      </c>
      <c r="D127" s="132">
        <v>1.5940000000000001</v>
      </c>
      <c r="E127" s="133">
        <v>0.36199999999999999</v>
      </c>
      <c r="F127" s="134">
        <v>2.9000000000000001E-2</v>
      </c>
      <c r="G127" s="162">
        <v>232.73</v>
      </c>
      <c r="H127" s="162">
        <v>1.26</v>
      </c>
      <c r="I127" s="167">
        <v>2.2599999999999998</v>
      </c>
      <c r="J127" s="40">
        <v>0.05</v>
      </c>
    </row>
    <row r="128" spans="1:10" ht="27.75" customHeight="1">
      <c r="A128" s="160" t="s">
        <v>638</v>
      </c>
      <c r="B128" s="24"/>
      <c r="C128" s="161">
        <v>0</v>
      </c>
      <c r="D128" s="132">
        <v>1.5940000000000001</v>
      </c>
      <c r="E128" s="133">
        <v>0.36199999999999999</v>
      </c>
      <c r="F128" s="134">
        <v>2.9000000000000001E-2</v>
      </c>
      <c r="G128" s="162">
        <v>369.26</v>
      </c>
      <c r="H128" s="162">
        <v>1.26</v>
      </c>
      <c r="I128" s="167">
        <v>2.2599999999999998</v>
      </c>
      <c r="J128" s="40">
        <v>0.05</v>
      </c>
    </row>
    <row r="129" spans="1:10" ht="27.75" customHeight="1">
      <c r="A129" s="160" t="s">
        <v>639</v>
      </c>
      <c r="B129" s="24"/>
      <c r="C129" s="161">
        <v>0</v>
      </c>
      <c r="D129" s="132">
        <v>1.5940000000000001</v>
      </c>
      <c r="E129" s="133">
        <v>0.36199999999999999</v>
      </c>
      <c r="F129" s="134">
        <v>2.9000000000000001E-2</v>
      </c>
      <c r="G129" s="162">
        <v>789.06</v>
      </c>
      <c r="H129" s="162">
        <v>1.26</v>
      </c>
      <c r="I129" s="167">
        <v>2.2599999999999998</v>
      </c>
      <c r="J129" s="40">
        <v>0.05</v>
      </c>
    </row>
    <row r="130" spans="1:10" ht="27.75" customHeight="1">
      <c r="A130" s="160" t="s">
        <v>640</v>
      </c>
      <c r="B130" s="24"/>
      <c r="C130" s="161">
        <v>0</v>
      </c>
      <c r="D130" s="132">
        <v>1.62</v>
      </c>
      <c r="E130" s="133">
        <v>0.34499999999999997</v>
      </c>
      <c r="F130" s="134">
        <v>2.7E-2</v>
      </c>
      <c r="G130" s="162">
        <v>6.26</v>
      </c>
      <c r="H130" s="162">
        <v>2.2599999999999998</v>
      </c>
      <c r="I130" s="167">
        <v>3.24</v>
      </c>
      <c r="J130" s="40">
        <v>5.0999999999999997E-2</v>
      </c>
    </row>
    <row r="131" spans="1:10" ht="27.75" customHeight="1">
      <c r="A131" s="160" t="s">
        <v>641</v>
      </c>
      <c r="B131" s="24"/>
      <c r="C131" s="161">
        <v>0</v>
      </c>
      <c r="D131" s="132">
        <v>1.62</v>
      </c>
      <c r="E131" s="133">
        <v>0.34499999999999997</v>
      </c>
      <c r="F131" s="134">
        <v>2.7E-2</v>
      </c>
      <c r="G131" s="162">
        <v>205.14</v>
      </c>
      <c r="H131" s="162">
        <v>2.2599999999999998</v>
      </c>
      <c r="I131" s="167">
        <v>3.24</v>
      </c>
      <c r="J131" s="40">
        <v>5.0999999999999997E-2</v>
      </c>
    </row>
    <row r="132" spans="1:10" ht="27.75" customHeight="1">
      <c r="A132" s="160" t="s">
        <v>642</v>
      </c>
      <c r="B132" s="24"/>
      <c r="C132" s="161">
        <v>0</v>
      </c>
      <c r="D132" s="132">
        <v>1.62</v>
      </c>
      <c r="E132" s="133">
        <v>0.34499999999999997</v>
      </c>
      <c r="F132" s="134">
        <v>2.7E-2</v>
      </c>
      <c r="G132" s="162">
        <v>339.66</v>
      </c>
      <c r="H132" s="162">
        <v>2.2599999999999998</v>
      </c>
      <c r="I132" s="167">
        <v>3.24</v>
      </c>
      <c r="J132" s="40">
        <v>5.0999999999999997E-2</v>
      </c>
    </row>
    <row r="133" spans="1:10" ht="27.75" customHeight="1">
      <c r="A133" s="160" t="s">
        <v>643</v>
      </c>
      <c r="B133" s="24"/>
      <c r="C133" s="161">
        <v>0</v>
      </c>
      <c r="D133" s="132">
        <v>1.62</v>
      </c>
      <c r="E133" s="133">
        <v>0.34499999999999997</v>
      </c>
      <c r="F133" s="134">
        <v>2.7E-2</v>
      </c>
      <c r="G133" s="162">
        <v>540.01</v>
      </c>
      <c r="H133" s="162">
        <v>2.2599999999999998</v>
      </c>
      <c r="I133" s="167">
        <v>3.24</v>
      </c>
      <c r="J133" s="40">
        <v>5.0999999999999997E-2</v>
      </c>
    </row>
    <row r="134" spans="1:10" ht="27.75" customHeight="1">
      <c r="A134" s="160" t="s">
        <v>644</v>
      </c>
      <c r="B134" s="24"/>
      <c r="C134" s="161">
        <v>0</v>
      </c>
      <c r="D134" s="132">
        <v>1.62</v>
      </c>
      <c r="E134" s="133">
        <v>0.34499999999999997</v>
      </c>
      <c r="F134" s="134">
        <v>2.7E-2</v>
      </c>
      <c r="G134" s="162">
        <v>1156.03</v>
      </c>
      <c r="H134" s="162">
        <v>2.2599999999999998</v>
      </c>
      <c r="I134" s="167">
        <v>3.24</v>
      </c>
      <c r="J134" s="40">
        <v>5.0999999999999997E-2</v>
      </c>
    </row>
    <row r="135" spans="1:10" ht="27.75" customHeight="1">
      <c r="A135" s="160" t="s">
        <v>645</v>
      </c>
      <c r="B135" s="24"/>
      <c r="C135" s="161">
        <v>0</v>
      </c>
      <c r="D135" s="132">
        <v>1.0880000000000001</v>
      </c>
      <c r="E135" s="133">
        <v>0.20599999999999999</v>
      </c>
      <c r="F135" s="134">
        <v>1.4999999999999999E-2</v>
      </c>
      <c r="G135" s="162">
        <v>60.59</v>
      </c>
      <c r="H135" s="162">
        <v>3.05</v>
      </c>
      <c r="I135" s="167">
        <v>4.2300000000000004</v>
      </c>
      <c r="J135" s="40">
        <v>2.9000000000000001E-2</v>
      </c>
    </row>
    <row r="136" spans="1:10" ht="27.75" customHeight="1">
      <c r="A136" s="160" t="s">
        <v>646</v>
      </c>
      <c r="B136" s="24"/>
      <c r="C136" s="161">
        <v>0</v>
      </c>
      <c r="D136" s="132">
        <v>1.0880000000000001</v>
      </c>
      <c r="E136" s="133">
        <v>0.20599999999999999</v>
      </c>
      <c r="F136" s="134">
        <v>1.4999999999999999E-2</v>
      </c>
      <c r="G136" s="162">
        <v>1172.01</v>
      </c>
      <c r="H136" s="162">
        <v>3.05</v>
      </c>
      <c r="I136" s="167">
        <v>4.2300000000000004</v>
      </c>
      <c r="J136" s="40">
        <v>2.9000000000000001E-2</v>
      </c>
    </row>
    <row r="137" spans="1:10" ht="27.75" customHeight="1">
      <c r="A137" s="160" t="s">
        <v>647</v>
      </c>
      <c r="B137" s="24"/>
      <c r="C137" s="161">
        <v>0</v>
      </c>
      <c r="D137" s="132">
        <v>1.0880000000000001</v>
      </c>
      <c r="E137" s="133">
        <v>0.20599999999999999</v>
      </c>
      <c r="F137" s="134">
        <v>1.4999999999999999E-2</v>
      </c>
      <c r="G137" s="162">
        <v>3503.58</v>
      </c>
      <c r="H137" s="162">
        <v>3.05</v>
      </c>
      <c r="I137" s="167">
        <v>4.2300000000000004</v>
      </c>
      <c r="J137" s="40">
        <v>2.9000000000000001E-2</v>
      </c>
    </row>
    <row r="138" spans="1:10" ht="27.75" customHeight="1">
      <c r="A138" s="160" t="s">
        <v>648</v>
      </c>
      <c r="B138" s="24"/>
      <c r="C138" s="161">
        <v>0</v>
      </c>
      <c r="D138" s="132">
        <v>1.0880000000000001</v>
      </c>
      <c r="E138" s="133">
        <v>0.20599999999999999</v>
      </c>
      <c r="F138" s="134">
        <v>1.4999999999999999E-2</v>
      </c>
      <c r="G138" s="162">
        <v>7971.43</v>
      </c>
      <c r="H138" s="162">
        <v>3.05</v>
      </c>
      <c r="I138" s="167">
        <v>4.2300000000000004</v>
      </c>
      <c r="J138" s="40">
        <v>2.9000000000000001E-2</v>
      </c>
    </row>
    <row r="139" spans="1:10" ht="27.75" customHeight="1">
      <c r="A139" s="160" t="s">
        <v>649</v>
      </c>
      <c r="B139" s="24"/>
      <c r="C139" s="161">
        <v>0</v>
      </c>
      <c r="D139" s="132">
        <v>1.0880000000000001</v>
      </c>
      <c r="E139" s="133">
        <v>0.20599999999999999</v>
      </c>
      <c r="F139" s="134">
        <v>1.4999999999999999E-2</v>
      </c>
      <c r="G139" s="162">
        <v>20986.31</v>
      </c>
      <c r="H139" s="162">
        <v>3.05</v>
      </c>
      <c r="I139" s="167">
        <v>4.2300000000000004</v>
      </c>
      <c r="J139" s="40">
        <v>2.9000000000000001E-2</v>
      </c>
    </row>
    <row r="140" spans="1:10" ht="27.75" customHeight="1">
      <c r="A140" s="160" t="s">
        <v>650</v>
      </c>
      <c r="B140" s="24"/>
      <c r="C140" s="161" t="s">
        <v>118</v>
      </c>
      <c r="D140" s="135">
        <v>5.5170000000000003</v>
      </c>
      <c r="E140" s="136">
        <v>1.47</v>
      </c>
      <c r="F140" s="134">
        <v>0.91600000000000004</v>
      </c>
      <c r="G140" s="163"/>
      <c r="H140" s="163"/>
      <c r="I140" s="166"/>
      <c r="J140" s="41"/>
    </row>
    <row r="141" spans="1:10" ht="27.75" customHeight="1">
      <c r="A141" s="160" t="s">
        <v>651</v>
      </c>
      <c r="B141" s="24"/>
      <c r="C141" s="161">
        <v>0</v>
      </c>
      <c r="D141" s="132">
        <v>-2.2389999999999999</v>
      </c>
      <c r="E141" s="133">
        <v>-0.52200000000000002</v>
      </c>
      <c r="F141" s="134">
        <v>-4.2000000000000003E-2</v>
      </c>
      <c r="G141" s="162">
        <v>0</v>
      </c>
      <c r="H141" s="163"/>
      <c r="I141" s="166"/>
      <c r="J141" s="41"/>
    </row>
    <row r="142" spans="1:10" ht="27.75" customHeight="1">
      <c r="A142" s="160" t="s">
        <v>652</v>
      </c>
      <c r="B142" s="24"/>
      <c r="C142" s="161">
        <v>0</v>
      </c>
      <c r="D142" s="132">
        <v>-2.1960000000000002</v>
      </c>
      <c r="E142" s="133">
        <v>-0.504</v>
      </c>
      <c r="F142" s="134">
        <v>-0.04</v>
      </c>
      <c r="G142" s="162">
        <v>0</v>
      </c>
      <c r="H142" s="163"/>
      <c r="I142" s="166"/>
      <c r="J142" s="41"/>
    </row>
    <row r="143" spans="1:10" ht="27.75" customHeight="1">
      <c r="A143" s="160" t="s">
        <v>653</v>
      </c>
      <c r="B143" s="24"/>
      <c r="C143" s="161">
        <v>0</v>
      </c>
      <c r="D143" s="132">
        <v>-2.2389999999999999</v>
      </c>
      <c r="E143" s="133">
        <v>-0.52200000000000002</v>
      </c>
      <c r="F143" s="134">
        <v>-4.2000000000000003E-2</v>
      </c>
      <c r="G143" s="162">
        <v>0</v>
      </c>
      <c r="H143" s="163"/>
      <c r="I143" s="166"/>
      <c r="J143" s="40">
        <v>7.2999999999999995E-2</v>
      </c>
    </row>
    <row r="144" spans="1:10" ht="27.75" customHeight="1">
      <c r="A144" s="160" t="s">
        <v>654</v>
      </c>
      <c r="B144" s="24"/>
      <c r="C144" s="161">
        <v>0</v>
      </c>
      <c r="D144" s="132">
        <v>-2.1960000000000002</v>
      </c>
      <c r="E144" s="133">
        <v>-0.504</v>
      </c>
      <c r="F144" s="134">
        <v>-0.04</v>
      </c>
      <c r="G144" s="162">
        <v>0</v>
      </c>
      <c r="H144" s="163"/>
      <c r="I144" s="166"/>
      <c r="J144" s="40">
        <v>6.8000000000000005E-2</v>
      </c>
    </row>
    <row r="145" spans="1:10" ht="27.75" customHeight="1">
      <c r="A145" s="160" t="s">
        <v>655</v>
      </c>
      <c r="B145" s="24"/>
      <c r="C145" s="161">
        <v>0</v>
      </c>
      <c r="D145" s="132">
        <v>-2.0409999999999999</v>
      </c>
      <c r="E145" s="133">
        <v>-0.42899999999999999</v>
      </c>
      <c r="F145" s="134">
        <v>-3.3000000000000002E-2</v>
      </c>
      <c r="G145" s="162">
        <v>54.43</v>
      </c>
      <c r="H145" s="163"/>
      <c r="I145" s="166"/>
      <c r="J145" s="40">
        <v>7.9000000000000001E-2</v>
      </c>
    </row>
    <row r="146" spans="1:10" ht="27.75" customHeight="1">
      <c r="A146" s="160" t="s">
        <v>656</v>
      </c>
      <c r="B146" s="24"/>
      <c r="C146" s="161" t="s">
        <v>70</v>
      </c>
      <c r="D146" s="132">
        <v>1.681</v>
      </c>
      <c r="E146" s="133">
        <v>0.39200000000000002</v>
      </c>
      <c r="F146" s="134">
        <v>3.1E-2</v>
      </c>
      <c r="G146" s="162">
        <v>5.27</v>
      </c>
      <c r="H146" s="163"/>
      <c r="I146" s="166"/>
      <c r="J146" s="41"/>
    </row>
    <row r="147" spans="1:10" ht="27.75" customHeight="1">
      <c r="A147" s="160" t="s">
        <v>657</v>
      </c>
      <c r="B147" s="24"/>
      <c r="C147" s="161" t="s">
        <v>72</v>
      </c>
      <c r="D147" s="132">
        <v>1.681</v>
      </c>
      <c r="E147" s="133">
        <v>0.39200000000000002</v>
      </c>
      <c r="F147" s="134">
        <v>3.1E-2</v>
      </c>
      <c r="G147" s="163"/>
      <c r="H147" s="163"/>
      <c r="I147" s="166"/>
      <c r="J147" s="41"/>
    </row>
    <row r="148" spans="1:10" ht="27.75" customHeight="1">
      <c r="A148" s="160" t="s">
        <v>658</v>
      </c>
      <c r="B148" s="24"/>
      <c r="C148" s="161" t="s">
        <v>75</v>
      </c>
      <c r="D148" s="132">
        <v>1.7130000000000001</v>
      </c>
      <c r="E148" s="133">
        <v>0.4</v>
      </c>
      <c r="F148" s="134">
        <v>3.2000000000000001E-2</v>
      </c>
      <c r="G148" s="162">
        <v>2.84</v>
      </c>
      <c r="H148" s="163"/>
      <c r="I148" s="166"/>
      <c r="J148" s="41"/>
    </row>
    <row r="149" spans="1:10" ht="27.75" customHeight="1">
      <c r="A149" s="160" t="s">
        <v>659</v>
      </c>
      <c r="B149" s="24"/>
      <c r="C149" s="161" t="s">
        <v>75</v>
      </c>
      <c r="D149" s="132">
        <v>1.7130000000000001</v>
      </c>
      <c r="E149" s="133">
        <v>0.4</v>
      </c>
      <c r="F149" s="134">
        <v>3.2000000000000001E-2</v>
      </c>
      <c r="G149" s="162">
        <v>4.2300000000000004</v>
      </c>
      <c r="H149" s="163"/>
      <c r="I149" s="166"/>
      <c r="J149" s="41"/>
    </row>
    <row r="150" spans="1:10" ht="27.75" customHeight="1">
      <c r="A150" s="160" t="s">
        <v>660</v>
      </c>
      <c r="B150" s="24"/>
      <c r="C150" s="161" t="s">
        <v>75</v>
      </c>
      <c r="D150" s="132">
        <v>1.7130000000000001</v>
      </c>
      <c r="E150" s="133">
        <v>0.4</v>
      </c>
      <c r="F150" s="134">
        <v>3.2000000000000001E-2</v>
      </c>
      <c r="G150" s="162">
        <v>10.48</v>
      </c>
      <c r="H150" s="163"/>
      <c r="I150" s="166"/>
      <c r="J150" s="41"/>
    </row>
    <row r="151" spans="1:10" ht="27.75" customHeight="1">
      <c r="A151" s="160" t="s">
        <v>661</v>
      </c>
      <c r="B151" s="24"/>
      <c r="C151" s="161" t="s">
        <v>75</v>
      </c>
      <c r="D151" s="132">
        <v>1.7130000000000001</v>
      </c>
      <c r="E151" s="133">
        <v>0.4</v>
      </c>
      <c r="F151" s="134">
        <v>3.2000000000000001E-2</v>
      </c>
      <c r="G151" s="162">
        <v>21.95</v>
      </c>
      <c r="H151" s="163"/>
      <c r="I151" s="166"/>
      <c r="J151" s="41"/>
    </row>
    <row r="152" spans="1:10" ht="27.75" customHeight="1">
      <c r="A152" s="160" t="s">
        <v>662</v>
      </c>
      <c r="B152" s="24"/>
      <c r="C152" s="161" t="s">
        <v>75</v>
      </c>
      <c r="D152" s="132">
        <v>1.7130000000000001</v>
      </c>
      <c r="E152" s="133">
        <v>0.4</v>
      </c>
      <c r="F152" s="134">
        <v>3.2000000000000001E-2</v>
      </c>
      <c r="G152" s="162">
        <v>64.73</v>
      </c>
      <c r="H152" s="163"/>
      <c r="I152" s="166"/>
      <c r="J152" s="41"/>
    </row>
    <row r="153" spans="1:10" ht="27.75" customHeight="1">
      <c r="A153" s="160" t="s">
        <v>663</v>
      </c>
      <c r="B153" s="24"/>
      <c r="C153" s="161" t="s">
        <v>85</v>
      </c>
      <c r="D153" s="132">
        <v>1.7130000000000001</v>
      </c>
      <c r="E153" s="133">
        <v>0.4</v>
      </c>
      <c r="F153" s="134">
        <v>3.2000000000000001E-2</v>
      </c>
      <c r="G153" s="163"/>
      <c r="H153" s="163"/>
      <c r="I153" s="166"/>
      <c r="J153" s="41"/>
    </row>
    <row r="154" spans="1:10" ht="27.75" customHeight="1">
      <c r="A154" s="160" t="s">
        <v>664</v>
      </c>
      <c r="B154" s="24"/>
      <c r="C154" s="161">
        <v>0</v>
      </c>
      <c r="D154" s="132">
        <v>1.1870000000000001</v>
      </c>
      <c r="E154" s="133">
        <v>0.26900000000000002</v>
      </c>
      <c r="F154" s="134">
        <v>2.1000000000000001E-2</v>
      </c>
      <c r="G154" s="162">
        <v>4.2300000000000004</v>
      </c>
      <c r="H154" s="162">
        <v>0.94</v>
      </c>
      <c r="I154" s="167">
        <v>1.68</v>
      </c>
      <c r="J154" s="40">
        <v>3.6999999999999998E-2</v>
      </c>
    </row>
    <row r="155" spans="1:10" ht="27.75" customHeight="1">
      <c r="A155" s="160" t="s">
        <v>665</v>
      </c>
      <c r="B155" s="24"/>
      <c r="C155" s="161">
        <v>0</v>
      </c>
      <c r="D155" s="132">
        <v>1.1870000000000001</v>
      </c>
      <c r="E155" s="133">
        <v>0.26900000000000002</v>
      </c>
      <c r="F155" s="134">
        <v>2.1000000000000001E-2</v>
      </c>
      <c r="G155" s="162">
        <v>105.15</v>
      </c>
      <c r="H155" s="162">
        <v>0.94</v>
      </c>
      <c r="I155" s="167">
        <v>1.68</v>
      </c>
      <c r="J155" s="40">
        <v>3.6999999999999998E-2</v>
      </c>
    </row>
    <row r="156" spans="1:10" ht="27.75" customHeight="1">
      <c r="A156" s="160" t="s">
        <v>666</v>
      </c>
      <c r="B156" s="24"/>
      <c r="C156" s="161">
        <v>0</v>
      </c>
      <c r="D156" s="132">
        <v>1.1870000000000001</v>
      </c>
      <c r="E156" s="133">
        <v>0.26900000000000002</v>
      </c>
      <c r="F156" s="134">
        <v>2.1000000000000001E-2</v>
      </c>
      <c r="G156" s="162">
        <v>173.4</v>
      </c>
      <c r="H156" s="162">
        <v>0.94</v>
      </c>
      <c r="I156" s="167">
        <v>1.68</v>
      </c>
      <c r="J156" s="40">
        <v>3.6999999999999998E-2</v>
      </c>
    </row>
    <row r="157" spans="1:10" ht="27.75" customHeight="1">
      <c r="A157" s="160" t="s">
        <v>667</v>
      </c>
      <c r="B157" s="24"/>
      <c r="C157" s="161">
        <v>0</v>
      </c>
      <c r="D157" s="132">
        <v>1.1870000000000001</v>
      </c>
      <c r="E157" s="133">
        <v>0.26900000000000002</v>
      </c>
      <c r="F157" s="134">
        <v>2.1000000000000001E-2</v>
      </c>
      <c r="G157" s="162">
        <v>275.06</v>
      </c>
      <c r="H157" s="162">
        <v>0.94</v>
      </c>
      <c r="I157" s="167">
        <v>1.68</v>
      </c>
      <c r="J157" s="40">
        <v>3.6999999999999998E-2</v>
      </c>
    </row>
    <row r="158" spans="1:10" ht="27.75" customHeight="1">
      <c r="A158" s="160" t="s">
        <v>668</v>
      </c>
      <c r="B158" s="24"/>
      <c r="C158" s="161">
        <v>0</v>
      </c>
      <c r="D158" s="132">
        <v>1.1870000000000001</v>
      </c>
      <c r="E158" s="133">
        <v>0.26900000000000002</v>
      </c>
      <c r="F158" s="134">
        <v>2.1000000000000001E-2</v>
      </c>
      <c r="G158" s="162">
        <v>587.64</v>
      </c>
      <c r="H158" s="162">
        <v>0.94</v>
      </c>
      <c r="I158" s="167">
        <v>1.68</v>
      </c>
      <c r="J158" s="40">
        <v>3.6999999999999998E-2</v>
      </c>
    </row>
    <row r="159" spans="1:10" ht="27.75" customHeight="1">
      <c r="A159" s="160" t="s">
        <v>669</v>
      </c>
      <c r="B159" s="24"/>
      <c r="C159" s="161">
        <v>0</v>
      </c>
      <c r="D159" s="132">
        <v>1.206</v>
      </c>
      <c r="E159" s="133">
        <v>0.25700000000000001</v>
      </c>
      <c r="F159" s="134">
        <v>0.02</v>
      </c>
      <c r="G159" s="162">
        <v>4.78</v>
      </c>
      <c r="H159" s="162">
        <v>1.68</v>
      </c>
      <c r="I159" s="167">
        <v>2.41</v>
      </c>
      <c r="J159" s="40">
        <v>3.7999999999999999E-2</v>
      </c>
    </row>
    <row r="160" spans="1:10" ht="27.75" customHeight="1">
      <c r="A160" s="160" t="s">
        <v>670</v>
      </c>
      <c r="B160" s="24"/>
      <c r="C160" s="161">
        <v>0</v>
      </c>
      <c r="D160" s="132">
        <v>1.206</v>
      </c>
      <c r="E160" s="133">
        <v>0.25700000000000001</v>
      </c>
      <c r="F160" s="134">
        <v>0.02</v>
      </c>
      <c r="G160" s="162">
        <v>152.86000000000001</v>
      </c>
      <c r="H160" s="162">
        <v>1.68</v>
      </c>
      <c r="I160" s="167">
        <v>2.41</v>
      </c>
      <c r="J160" s="40">
        <v>3.7999999999999999E-2</v>
      </c>
    </row>
    <row r="161" spans="1:10" ht="27.75" customHeight="1">
      <c r="A161" s="160" t="s">
        <v>671</v>
      </c>
      <c r="B161" s="24"/>
      <c r="C161" s="161">
        <v>0</v>
      </c>
      <c r="D161" s="132">
        <v>1.206</v>
      </c>
      <c r="E161" s="133">
        <v>0.25700000000000001</v>
      </c>
      <c r="F161" s="134">
        <v>0.02</v>
      </c>
      <c r="G161" s="162">
        <v>253.03</v>
      </c>
      <c r="H161" s="162">
        <v>1.68</v>
      </c>
      <c r="I161" s="167">
        <v>2.41</v>
      </c>
      <c r="J161" s="40">
        <v>3.7999999999999999E-2</v>
      </c>
    </row>
    <row r="162" spans="1:10" ht="27.75" customHeight="1">
      <c r="A162" s="160" t="s">
        <v>672</v>
      </c>
      <c r="B162" s="24"/>
      <c r="C162" s="161">
        <v>0</v>
      </c>
      <c r="D162" s="132">
        <v>1.206</v>
      </c>
      <c r="E162" s="133">
        <v>0.25700000000000001</v>
      </c>
      <c r="F162" s="134">
        <v>0.02</v>
      </c>
      <c r="G162" s="162">
        <v>402.2</v>
      </c>
      <c r="H162" s="162">
        <v>1.68</v>
      </c>
      <c r="I162" s="167">
        <v>2.41</v>
      </c>
      <c r="J162" s="40">
        <v>3.7999999999999999E-2</v>
      </c>
    </row>
    <row r="163" spans="1:10" ht="27.75" customHeight="1">
      <c r="A163" s="160" t="s">
        <v>673</v>
      </c>
      <c r="B163" s="24"/>
      <c r="C163" s="161">
        <v>0</v>
      </c>
      <c r="D163" s="132">
        <v>1.206</v>
      </c>
      <c r="E163" s="133">
        <v>0.25700000000000001</v>
      </c>
      <c r="F163" s="134">
        <v>0.02</v>
      </c>
      <c r="G163" s="162">
        <v>860.88</v>
      </c>
      <c r="H163" s="162">
        <v>1.68</v>
      </c>
      <c r="I163" s="167">
        <v>2.41</v>
      </c>
      <c r="J163" s="40">
        <v>3.7999999999999999E-2</v>
      </c>
    </row>
    <row r="164" spans="1:10" ht="27.75" customHeight="1">
      <c r="A164" s="160" t="s">
        <v>674</v>
      </c>
      <c r="B164" s="24"/>
      <c r="C164" s="161">
        <v>0</v>
      </c>
      <c r="D164" s="132">
        <v>0.81</v>
      </c>
      <c r="E164" s="133">
        <v>0.154</v>
      </c>
      <c r="F164" s="134">
        <v>1.0999999999999999E-2</v>
      </c>
      <c r="G164" s="162">
        <v>45.23</v>
      </c>
      <c r="H164" s="162">
        <v>2.27</v>
      </c>
      <c r="I164" s="167">
        <v>3.15</v>
      </c>
      <c r="J164" s="40">
        <v>2.1999999999999999E-2</v>
      </c>
    </row>
    <row r="165" spans="1:10" ht="27.75" customHeight="1">
      <c r="A165" s="160" t="s">
        <v>675</v>
      </c>
      <c r="B165" s="24"/>
      <c r="C165" s="161">
        <v>0</v>
      </c>
      <c r="D165" s="132">
        <v>0.81</v>
      </c>
      <c r="E165" s="133">
        <v>0.154</v>
      </c>
      <c r="F165" s="134">
        <v>1.0999999999999999E-2</v>
      </c>
      <c r="G165" s="162">
        <v>872.78</v>
      </c>
      <c r="H165" s="162">
        <v>2.27</v>
      </c>
      <c r="I165" s="167">
        <v>3.15</v>
      </c>
      <c r="J165" s="40">
        <v>2.1999999999999999E-2</v>
      </c>
    </row>
    <row r="166" spans="1:10" ht="27.75" customHeight="1">
      <c r="A166" s="160" t="s">
        <v>676</v>
      </c>
      <c r="B166" s="24"/>
      <c r="C166" s="161">
        <v>0</v>
      </c>
      <c r="D166" s="132">
        <v>0.81</v>
      </c>
      <c r="E166" s="133">
        <v>0.154</v>
      </c>
      <c r="F166" s="134">
        <v>1.0999999999999999E-2</v>
      </c>
      <c r="G166" s="162">
        <v>2608.83</v>
      </c>
      <c r="H166" s="162">
        <v>2.27</v>
      </c>
      <c r="I166" s="167">
        <v>3.15</v>
      </c>
      <c r="J166" s="40">
        <v>2.1999999999999999E-2</v>
      </c>
    </row>
    <row r="167" spans="1:10" ht="27.75" customHeight="1">
      <c r="A167" s="160" t="s">
        <v>677</v>
      </c>
      <c r="B167" s="24"/>
      <c r="C167" s="161">
        <v>0</v>
      </c>
      <c r="D167" s="132">
        <v>0.81</v>
      </c>
      <c r="E167" s="133">
        <v>0.154</v>
      </c>
      <c r="F167" s="134">
        <v>1.0999999999999999E-2</v>
      </c>
      <c r="G167" s="162">
        <v>5935.52</v>
      </c>
      <c r="H167" s="162">
        <v>2.27</v>
      </c>
      <c r="I167" s="167">
        <v>3.15</v>
      </c>
      <c r="J167" s="40">
        <v>2.1999999999999999E-2</v>
      </c>
    </row>
    <row r="168" spans="1:10" ht="27.75" customHeight="1">
      <c r="A168" s="160" t="s">
        <v>678</v>
      </c>
      <c r="B168" s="24"/>
      <c r="C168" s="161">
        <v>0</v>
      </c>
      <c r="D168" s="132">
        <v>0.81</v>
      </c>
      <c r="E168" s="133">
        <v>0.154</v>
      </c>
      <c r="F168" s="134">
        <v>1.0999999999999999E-2</v>
      </c>
      <c r="G168" s="162">
        <v>15626.22</v>
      </c>
      <c r="H168" s="162">
        <v>2.27</v>
      </c>
      <c r="I168" s="167">
        <v>3.15</v>
      </c>
      <c r="J168" s="40">
        <v>2.1999999999999999E-2</v>
      </c>
    </row>
    <row r="169" spans="1:10" ht="27.75" customHeight="1">
      <c r="A169" s="160" t="s">
        <v>679</v>
      </c>
      <c r="B169" s="24"/>
      <c r="C169" s="161" t="s">
        <v>118</v>
      </c>
      <c r="D169" s="135">
        <v>4.1079999999999997</v>
      </c>
      <c r="E169" s="136">
        <v>1.0940000000000001</v>
      </c>
      <c r="F169" s="134">
        <v>0.68200000000000005</v>
      </c>
      <c r="G169" s="163"/>
      <c r="H169" s="163"/>
      <c r="I169" s="166"/>
      <c r="J169" s="41"/>
    </row>
    <row r="170" spans="1:10" ht="27.75" customHeight="1">
      <c r="A170" s="160" t="s">
        <v>680</v>
      </c>
      <c r="B170" s="24"/>
      <c r="C170" s="161">
        <v>0</v>
      </c>
      <c r="D170" s="132">
        <v>-1.667</v>
      </c>
      <c r="E170" s="133">
        <v>-0.38900000000000001</v>
      </c>
      <c r="F170" s="134">
        <v>-3.1E-2</v>
      </c>
      <c r="G170" s="162">
        <v>0</v>
      </c>
      <c r="H170" s="163"/>
      <c r="I170" s="166"/>
      <c r="J170" s="41"/>
    </row>
    <row r="171" spans="1:10" ht="27.75" customHeight="1">
      <c r="A171" s="160" t="s">
        <v>681</v>
      </c>
      <c r="B171" s="24"/>
      <c r="C171" s="161">
        <v>0</v>
      </c>
      <c r="D171" s="132">
        <v>-1.635</v>
      </c>
      <c r="E171" s="133">
        <v>-0.375</v>
      </c>
      <c r="F171" s="134">
        <v>-0.03</v>
      </c>
      <c r="G171" s="162">
        <v>0</v>
      </c>
      <c r="H171" s="163"/>
      <c r="I171" s="166"/>
      <c r="J171" s="41"/>
    </row>
    <row r="172" spans="1:10" ht="27.75" customHeight="1">
      <c r="A172" s="160" t="s">
        <v>682</v>
      </c>
      <c r="B172" s="24"/>
      <c r="C172" s="161">
        <v>0</v>
      </c>
      <c r="D172" s="132">
        <v>-1.667</v>
      </c>
      <c r="E172" s="133">
        <v>-0.38900000000000001</v>
      </c>
      <c r="F172" s="134">
        <v>-3.1E-2</v>
      </c>
      <c r="G172" s="162">
        <v>0</v>
      </c>
      <c r="H172" s="163"/>
      <c r="I172" s="166"/>
      <c r="J172" s="40">
        <v>5.3999999999999999E-2</v>
      </c>
    </row>
    <row r="173" spans="1:10" ht="27.75" customHeight="1">
      <c r="A173" s="160" t="s">
        <v>683</v>
      </c>
      <c r="B173" s="24"/>
      <c r="C173" s="161">
        <v>0</v>
      </c>
      <c r="D173" s="132">
        <v>-1.635</v>
      </c>
      <c r="E173" s="133">
        <v>-0.375</v>
      </c>
      <c r="F173" s="134">
        <v>-0.03</v>
      </c>
      <c r="G173" s="162">
        <v>0</v>
      </c>
      <c r="H173" s="163"/>
      <c r="I173" s="166"/>
      <c r="J173" s="40">
        <v>0.05</v>
      </c>
    </row>
    <row r="174" spans="1:10" ht="27.75" customHeight="1">
      <c r="A174" s="160" t="s">
        <v>684</v>
      </c>
      <c r="B174" s="24"/>
      <c r="C174" s="161">
        <v>0</v>
      </c>
      <c r="D174" s="132">
        <v>-1.52</v>
      </c>
      <c r="E174" s="133">
        <v>-0.31900000000000001</v>
      </c>
      <c r="F174" s="134">
        <v>-2.4E-2</v>
      </c>
      <c r="G174" s="162">
        <v>40.53</v>
      </c>
      <c r="H174" s="163"/>
      <c r="I174" s="166"/>
      <c r="J174" s="40">
        <v>5.8000000000000003E-2</v>
      </c>
    </row>
    <row r="175" spans="1:10" ht="27.75" customHeight="1">
      <c r="A175" s="160" t="s">
        <v>685</v>
      </c>
      <c r="B175" s="24"/>
      <c r="C175" s="161" t="s">
        <v>70</v>
      </c>
      <c r="D175" s="132">
        <v>0.58599999999999997</v>
      </c>
      <c r="E175" s="133">
        <v>0.13700000000000001</v>
      </c>
      <c r="F175" s="134">
        <v>1.0999999999999999E-2</v>
      </c>
      <c r="G175" s="162">
        <v>2.2599999999999998</v>
      </c>
      <c r="H175" s="163"/>
      <c r="I175" s="166"/>
      <c r="J175" s="41"/>
    </row>
    <row r="176" spans="1:10" ht="27.75" customHeight="1">
      <c r="A176" s="160" t="s">
        <v>686</v>
      </c>
      <c r="B176" s="24"/>
      <c r="C176" s="161" t="s">
        <v>72</v>
      </c>
      <c r="D176" s="132">
        <v>0.58599999999999997</v>
      </c>
      <c r="E176" s="133">
        <v>0.13700000000000001</v>
      </c>
      <c r="F176" s="134">
        <v>1.0999999999999999E-2</v>
      </c>
      <c r="G176" s="163"/>
      <c r="H176" s="163"/>
      <c r="I176" s="166"/>
      <c r="J176" s="41"/>
    </row>
    <row r="177" spans="1:10" ht="27.75" customHeight="1">
      <c r="A177" s="160" t="s">
        <v>687</v>
      </c>
      <c r="B177" s="24"/>
      <c r="C177" s="161" t="s">
        <v>75</v>
      </c>
      <c r="D177" s="132">
        <v>0.59699999999999998</v>
      </c>
      <c r="E177" s="133">
        <v>0.13900000000000001</v>
      </c>
      <c r="F177" s="134">
        <v>1.0999999999999999E-2</v>
      </c>
      <c r="G177" s="162">
        <v>1.29</v>
      </c>
      <c r="H177" s="163"/>
      <c r="I177" s="166"/>
      <c r="J177" s="41"/>
    </row>
    <row r="178" spans="1:10" ht="27.75" customHeight="1">
      <c r="A178" s="160" t="s">
        <v>688</v>
      </c>
      <c r="B178" s="24"/>
      <c r="C178" s="161" t="s">
        <v>75</v>
      </c>
      <c r="D178" s="132">
        <v>0.59699999999999998</v>
      </c>
      <c r="E178" s="133">
        <v>0.13900000000000001</v>
      </c>
      <c r="F178" s="134">
        <v>1.0999999999999999E-2</v>
      </c>
      <c r="G178" s="162">
        <v>1.78</v>
      </c>
      <c r="H178" s="163"/>
      <c r="I178" s="166"/>
      <c r="J178" s="41"/>
    </row>
    <row r="179" spans="1:10" ht="27.75" customHeight="1">
      <c r="A179" s="160" t="s">
        <v>689</v>
      </c>
      <c r="B179" s="24"/>
      <c r="C179" s="161" t="s">
        <v>75</v>
      </c>
      <c r="D179" s="132">
        <v>0.59699999999999998</v>
      </c>
      <c r="E179" s="133">
        <v>0.13900000000000001</v>
      </c>
      <c r="F179" s="134">
        <v>1.0999999999999999E-2</v>
      </c>
      <c r="G179" s="162">
        <v>3.96</v>
      </c>
      <c r="H179" s="163"/>
      <c r="I179" s="166"/>
      <c r="J179" s="41"/>
    </row>
    <row r="180" spans="1:10" ht="27.75" customHeight="1">
      <c r="A180" s="160" t="s">
        <v>690</v>
      </c>
      <c r="B180" s="24"/>
      <c r="C180" s="161" t="s">
        <v>75</v>
      </c>
      <c r="D180" s="132">
        <v>0.59699999999999998</v>
      </c>
      <c r="E180" s="133">
        <v>0.13900000000000001</v>
      </c>
      <c r="F180" s="134">
        <v>1.0999999999999999E-2</v>
      </c>
      <c r="G180" s="162">
        <v>7.96</v>
      </c>
      <c r="H180" s="163"/>
      <c r="I180" s="166"/>
      <c r="J180" s="41"/>
    </row>
    <row r="181" spans="1:10" ht="27.75" customHeight="1">
      <c r="A181" s="160" t="s">
        <v>691</v>
      </c>
      <c r="B181" s="24"/>
      <c r="C181" s="161" t="s">
        <v>75</v>
      </c>
      <c r="D181" s="132">
        <v>0.59699999999999998</v>
      </c>
      <c r="E181" s="133">
        <v>0.13900000000000001</v>
      </c>
      <c r="F181" s="134">
        <v>1.0999999999999999E-2</v>
      </c>
      <c r="G181" s="162">
        <v>22.87</v>
      </c>
      <c r="H181" s="163"/>
      <c r="I181" s="166"/>
      <c r="J181" s="41"/>
    </row>
    <row r="182" spans="1:10" ht="27.75" customHeight="1">
      <c r="A182" s="160" t="s">
        <v>692</v>
      </c>
      <c r="B182" s="24"/>
      <c r="C182" s="161" t="s">
        <v>85</v>
      </c>
      <c r="D182" s="132">
        <v>0.59699999999999998</v>
      </c>
      <c r="E182" s="133">
        <v>0.13900000000000001</v>
      </c>
      <c r="F182" s="134">
        <v>1.0999999999999999E-2</v>
      </c>
      <c r="G182" s="163"/>
      <c r="H182" s="163"/>
      <c r="I182" s="166"/>
      <c r="J182" s="41"/>
    </row>
    <row r="183" spans="1:10" ht="27.75" customHeight="1">
      <c r="A183" s="160" t="s">
        <v>693</v>
      </c>
      <c r="B183" s="24"/>
      <c r="C183" s="161">
        <v>0</v>
      </c>
      <c r="D183" s="132">
        <v>0.41399999999999998</v>
      </c>
      <c r="E183" s="133">
        <v>9.4E-2</v>
      </c>
      <c r="F183" s="134">
        <v>7.0000000000000001E-3</v>
      </c>
      <c r="G183" s="162">
        <v>1.78</v>
      </c>
      <c r="H183" s="162">
        <v>0.33</v>
      </c>
      <c r="I183" s="167">
        <v>0.59</v>
      </c>
      <c r="J183" s="40">
        <v>1.2999999999999999E-2</v>
      </c>
    </row>
    <row r="184" spans="1:10" ht="27.75" customHeight="1">
      <c r="A184" s="160" t="s">
        <v>694</v>
      </c>
      <c r="B184" s="24"/>
      <c r="C184" s="161">
        <v>0</v>
      </c>
      <c r="D184" s="132">
        <v>0.41399999999999998</v>
      </c>
      <c r="E184" s="133">
        <v>9.4E-2</v>
      </c>
      <c r="F184" s="134">
        <v>7.0000000000000001E-3</v>
      </c>
      <c r="G184" s="162">
        <v>36.96</v>
      </c>
      <c r="H184" s="162">
        <v>0.33</v>
      </c>
      <c r="I184" s="167">
        <v>0.59</v>
      </c>
      <c r="J184" s="40">
        <v>1.2999999999999999E-2</v>
      </c>
    </row>
    <row r="185" spans="1:10" ht="27.75" customHeight="1">
      <c r="A185" s="160" t="s">
        <v>695</v>
      </c>
      <c r="B185" s="24"/>
      <c r="C185" s="161">
        <v>0</v>
      </c>
      <c r="D185" s="132">
        <v>0.41399999999999998</v>
      </c>
      <c r="E185" s="133">
        <v>9.4E-2</v>
      </c>
      <c r="F185" s="134">
        <v>7.0000000000000001E-3</v>
      </c>
      <c r="G185" s="162">
        <v>60.75</v>
      </c>
      <c r="H185" s="162">
        <v>0.33</v>
      </c>
      <c r="I185" s="167">
        <v>0.59</v>
      </c>
      <c r="J185" s="40">
        <v>1.2999999999999999E-2</v>
      </c>
    </row>
    <row r="186" spans="1:10" ht="27.75" customHeight="1">
      <c r="A186" s="160" t="s">
        <v>696</v>
      </c>
      <c r="B186" s="24"/>
      <c r="C186" s="161">
        <v>0</v>
      </c>
      <c r="D186" s="132">
        <v>0.41399999999999998</v>
      </c>
      <c r="E186" s="133">
        <v>9.4E-2</v>
      </c>
      <c r="F186" s="134">
        <v>7.0000000000000001E-3</v>
      </c>
      <c r="G186" s="162">
        <v>96.19</v>
      </c>
      <c r="H186" s="162">
        <v>0.33</v>
      </c>
      <c r="I186" s="167">
        <v>0.59</v>
      </c>
      <c r="J186" s="40">
        <v>1.2999999999999999E-2</v>
      </c>
    </row>
    <row r="187" spans="1:10" ht="27.75" customHeight="1">
      <c r="A187" s="160" t="s">
        <v>697</v>
      </c>
      <c r="B187" s="24"/>
      <c r="C187" s="161">
        <v>0</v>
      </c>
      <c r="D187" s="132">
        <v>0.41399999999999998</v>
      </c>
      <c r="E187" s="133">
        <v>9.4E-2</v>
      </c>
      <c r="F187" s="134">
        <v>7.0000000000000001E-3</v>
      </c>
      <c r="G187" s="162">
        <v>205.15</v>
      </c>
      <c r="H187" s="162">
        <v>0.33</v>
      </c>
      <c r="I187" s="167">
        <v>0.59</v>
      </c>
      <c r="J187" s="40">
        <v>1.2999999999999999E-2</v>
      </c>
    </row>
    <row r="188" spans="1:10" ht="27.75" customHeight="1">
      <c r="A188" s="160" t="s">
        <v>698</v>
      </c>
      <c r="B188" s="24"/>
      <c r="C188" s="161">
        <v>0</v>
      </c>
      <c r="D188" s="132">
        <v>0.42099999999999999</v>
      </c>
      <c r="E188" s="133">
        <v>0.09</v>
      </c>
      <c r="F188" s="134">
        <v>7.0000000000000001E-3</v>
      </c>
      <c r="G188" s="162">
        <v>1.97</v>
      </c>
      <c r="H188" s="162">
        <v>0.59</v>
      </c>
      <c r="I188" s="167">
        <v>0.84</v>
      </c>
      <c r="J188" s="40">
        <v>1.2999999999999999E-2</v>
      </c>
    </row>
    <row r="189" spans="1:10" ht="27.75" customHeight="1">
      <c r="A189" s="160" t="s">
        <v>699</v>
      </c>
      <c r="B189" s="24"/>
      <c r="C189" s="161">
        <v>0</v>
      </c>
      <c r="D189" s="132">
        <v>0.42099999999999999</v>
      </c>
      <c r="E189" s="133">
        <v>0.09</v>
      </c>
      <c r="F189" s="134">
        <v>7.0000000000000001E-3</v>
      </c>
      <c r="G189" s="162">
        <v>53.59</v>
      </c>
      <c r="H189" s="162">
        <v>0.59</v>
      </c>
      <c r="I189" s="167">
        <v>0.84</v>
      </c>
      <c r="J189" s="40">
        <v>1.2999999999999999E-2</v>
      </c>
    </row>
    <row r="190" spans="1:10" ht="27.75" customHeight="1">
      <c r="A190" s="160" t="s">
        <v>700</v>
      </c>
      <c r="B190" s="24"/>
      <c r="C190" s="161">
        <v>0</v>
      </c>
      <c r="D190" s="132">
        <v>0.42099999999999999</v>
      </c>
      <c r="E190" s="133">
        <v>0.09</v>
      </c>
      <c r="F190" s="134">
        <v>7.0000000000000001E-3</v>
      </c>
      <c r="G190" s="162">
        <v>88.51</v>
      </c>
      <c r="H190" s="162">
        <v>0.59</v>
      </c>
      <c r="I190" s="167">
        <v>0.84</v>
      </c>
      <c r="J190" s="40">
        <v>1.2999999999999999E-2</v>
      </c>
    </row>
    <row r="191" spans="1:10" ht="27.75" customHeight="1">
      <c r="A191" s="160" t="s">
        <v>701</v>
      </c>
      <c r="B191" s="24"/>
      <c r="C191" s="161">
        <v>0</v>
      </c>
      <c r="D191" s="132">
        <v>0.42099999999999999</v>
      </c>
      <c r="E191" s="133">
        <v>0.09</v>
      </c>
      <c r="F191" s="134">
        <v>7.0000000000000001E-3</v>
      </c>
      <c r="G191" s="162">
        <v>140.51</v>
      </c>
      <c r="H191" s="162">
        <v>0.59</v>
      </c>
      <c r="I191" s="167">
        <v>0.84</v>
      </c>
      <c r="J191" s="40">
        <v>1.2999999999999999E-2</v>
      </c>
    </row>
    <row r="192" spans="1:10" ht="27.75" customHeight="1">
      <c r="A192" s="160" t="s">
        <v>702</v>
      </c>
      <c r="B192" s="24"/>
      <c r="C192" s="161">
        <v>0</v>
      </c>
      <c r="D192" s="132">
        <v>0.42099999999999999</v>
      </c>
      <c r="E192" s="133">
        <v>0.09</v>
      </c>
      <c r="F192" s="134">
        <v>7.0000000000000001E-3</v>
      </c>
      <c r="G192" s="162">
        <v>300.39999999999998</v>
      </c>
      <c r="H192" s="162">
        <v>0.59</v>
      </c>
      <c r="I192" s="167">
        <v>0.84</v>
      </c>
      <c r="J192" s="40">
        <v>1.2999999999999999E-2</v>
      </c>
    </row>
    <row r="193" spans="1:10" ht="27.75" customHeight="1">
      <c r="A193" s="160" t="s">
        <v>703</v>
      </c>
      <c r="B193" s="24"/>
      <c r="C193" s="161">
        <v>0</v>
      </c>
      <c r="D193" s="132">
        <v>0.28199999999999997</v>
      </c>
      <c r="E193" s="133">
        <v>5.3999999999999999E-2</v>
      </c>
      <c r="F193" s="134">
        <v>4.0000000000000001E-3</v>
      </c>
      <c r="G193" s="162">
        <v>16.07</v>
      </c>
      <c r="H193" s="162">
        <v>0.79</v>
      </c>
      <c r="I193" s="167">
        <v>1.1000000000000001</v>
      </c>
      <c r="J193" s="40">
        <v>8.0000000000000002E-3</v>
      </c>
    </row>
    <row r="194" spans="1:10" ht="27.75" customHeight="1">
      <c r="A194" s="160" t="s">
        <v>704</v>
      </c>
      <c r="B194" s="24"/>
      <c r="C194" s="161">
        <v>0</v>
      </c>
      <c r="D194" s="132">
        <v>0.28199999999999997</v>
      </c>
      <c r="E194" s="133">
        <v>5.3999999999999999E-2</v>
      </c>
      <c r="F194" s="134">
        <v>4.0000000000000001E-3</v>
      </c>
      <c r="G194" s="162">
        <v>304.55</v>
      </c>
      <c r="H194" s="162">
        <v>0.79</v>
      </c>
      <c r="I194" s="167">
        <v>1.1000000000000001</v>
      </c>
      <c r="J194" s="40">
        <v>8.0000000000000002E-3</v>
      </c>
    </row>
    <row r="195" spans="1:10" ht="27.75" customHeight="1">
      <c r="A195" s="160" t="s">
        <v>705</v>
      </c>
      <c r="B195" s="24"/>
      <c r="C195" s="161">
        <v>0</v>
      </c>
      <c r="D195" s="132">
        <v>0.28199999999999997</v>
      </c>
      <c r="E195" s="133">
        <v>5.3999999999999999E-2</v>
      </c>
      <c r="F195" s="134">
        <v>4.0000000000000001E-3</v>
      </c>
      <c r="G195" s="162">
        <v>909.73</v>
      </c>
      <c r="H195" s="162">
        <v>0.79</v>
      </c>
      <c r="I195" s="167">
        <v>1.1000000000000001</v>
      </c>
      <c r="J195" s="40">
        <v>8.0000000000000002E-3</v>
      </c>
    </row>
    <row r="196" spans="1:10" ht="27.75" customHeight="1">
      <c r="A196" s="160" t="s">
        <v>706</v>
      </c>
      <c r="B196" s="24"/>
      <c r="C196" s="161">
        <v>0</v>
      </c>
      <c r="D196" s="132">
        <v>0.28199999999999997</v>
      </c>
      <c r="E196" s="133">
        <v>5.3999999999999999E-2</v>
      </c>
      <c r="F196" s="134">
        <v>4.0000000000000001E-3</v>
      </c>
      <c r="G196" s="162">
        <v>2069.4</v>
      </c>
      <c r="H196" s="162">
        <v>0.79</v>
      </c>
      <c r="I196" s="167">
        <v>1.1000000000000001</v>
      </c>
      <c r="J196" s="40">
        <v>8.0000000000000002E-3</v>
      </c>
    </row>
    <row r="197" spans="1:10" ht="27.75" customHeight="1">
      <c r="A197" s="160" t="s">
        <v>707</v>
      </c>
      <c r="B197" s="24"/>
      <c r="C197" s="161">
        <v>0</v>
      </c>
      <c r="D197" s="132">
        <v>0.28199999999999997</v>
      </c>
      <c r="E197" s="133">
        <v>5.3999999999999999E-2</v>
      </c>
      <c r="F197" s="134">
        <v>4.0000000000000001E-3</v>
      </c>
      <c r="G197" s="162">
        <v>5447.53</v>
      </c>
      <c r="H197" s="162">
        <v>0.79</v>
      </c>
      <c r="I197" s="167">
        <v>1.1000000000000001</v>
      </c>
      <c r="J197" s="40">
        <v>8.0000000000000002E-3</v>
      </c>
    </row>
    <row r="198" spans="1:10" ht="27.75" customHeight="1">
      <c r="A198" s="160" t="s">
        <v>708</v>
      </c>
      <c r="B198" s="24"/>
      <c r="C198" s="161" t="s">
        <v>118</v>
      </c>
      <c r="D198" s="135">
        <v>1.4319999999999999</v>
      </c>
      <c r="E198" s="136">
        <v>0.38100000000000001</v>
      </c>
      <c r="F198" s="134">
        <v>0.23799999999999999</v>
      </c>
      <c r="G198" s="163"/>
      <c r="H198" s="163"/>
      <c r="I198" s="166"/>
      <c r="J198" s="41"/>
    </row>
    <row r="199" spans="1:10" ht="27.75" customHeight="1">
      <c r="A199" s="160" t="s">
        <v>709</v>
      </c>
      <c r="B199" s="24"/>
      <c r="C199" s="161">
        <v>0</v>
      </c>
      <c r="D199" s="132">
        <v>-0.58099999999999996</v>
      </c>
      <c r="E199" s="133">
        <v>-0.13600000000000001</v>
      </c>
      <c r="F199" s="134">
        <v>-1.0999999999999999E-2</v>
      </c>
      <c r="G199" s="162">
        <v>0</v>
      </c>
      <c r="H199" s="163"/>
      <c r="I199" s="166"/>
      <c r="J199" s="41"/>
    </row>
    <row r="200" spans="1:10" ht="27.75" customHeight="1">
      <c r="A200" s="160" t="s">
        <v>710</v>
      </c>
      <c r="B200" s="24"/>
      <c r="C200" s="161">
        <v>0</v>
      </c>
      <c r="D200" s="132">
        <v>-0.56999999999999995</v>
      </c>
      <c r="E200" s="133">
        <v>-0.13100000000000001</v>
      </c>
      <c r="F200" s="134">
        <v>-0.01</v>
      </c>
      <c r="G200" s="162">
        <v>0</v>
      </c>
      <c r="H200" s="163"/>
      <c r="I200" s="166"/>
      <c r="J200" s="41"/>
    </row>
    <row r="201" spans="1:10" ht="27.75" customHeight="1">
      <c r="A201" s="160" t="s">
        <v>711</v>
      </c>
      <c r="B201" s="24"/>
      <c r="C201" s="161">
        <v>0</v>
      </c>
      <c r="D201" s="132">
        <v>-0.58099999999999996</v>
      </c>
      <c r="E201" s="133">
        <v>-0.13600000000000001</v>
      </c>
      <c r="F201" s="134">
        <v>-1.0999999999999999E-2</v>
      </c>
      <c r="G201" s="162">
        <v>0</v>
      </c>
      <c r="H201" s="163"/>
      <c r="I201" s="166"/>
      <c r="J201" s="40">
        <v>1.9E-2</v>
      </c>
    </row>
    <row r="202" spans="1:10" ht="27.75" customHeight="1">
      <c r="A202" s="160" t="s">
        <v>712</v>
      </c>
      <c r="B202" s="24"/>
      <c r="C202" s="161">
        <v>0</v>
      </c>
      <c r="D202" s="132">
        <v>-0.56999999999999995</v>
      </c>
      <c r="E202" s="133">
        <v>-0.13100000000000001</v>
      </c>
      <c r="F202" s="134">
        <v>-0.01</v>
      </c>
      <c r="G202" s="162">
        <v>0</v>
      </c>
      <c r="H202" s="163"/>
      <c r="I202" s="166"/>
      <c r="J202" s="40">
        <v>1.7999999999999999E-2</v>
      </c>
    </row>
    <row r="203" spans="1:10" ht="27.75" customHeight="1">
      <c r="A203" s="160" t="s">
        <v>713</v>
      </c>
      <c r="B203" s="24"/>
      <c r="C203" s="161">
        <v>0</v>
      </c>
      <c r="D203" s="132">
        <v>-0.53</v>
      </c>
      <c r="E203" s="133">
        <v>-0.111</v>
      </c>
      <c r="F203" s="134">
        <v>-8.9999999999999993E-3</v>
      </c>
      <c r="G203" s="162">
        <v>14.13</v>
      </c>
      <c r="H203" s="163"/>
      <c r="I203" s="166"/>
      <c r="J203" s="40">
        <v>0.02</v>
      </c>
    </row>
  </sheetData>
  <mergeCells count="11">
    <mergeCell ref="B8:D8"/>
    <mergeCell ref="C9:D9"/>
    <mergeCell ref="H9:J9"/>
    <mergeCell ref="A2:J2"/>
    <mergeCell ref="A4:D4"/>
    <mergeCell ref="F4:J4"/>
    <mergeCell ref="F5:G5"/>
    <mergeCell ref="F6:G6"/>
    <mergeCell ref="F7:G7"/>
    <mergeCell ref="F8:G8"/>
    <mergeCell ref="F9:G9"/>
  </mergeCells>
  <hyperlinks>
    <hyperlink ref="A1" location="Overview!A1" display="Back to Overview" xr:uid="{00000000-0004-0000-11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UKPN LPN Area (GSP Group _C)"</f>
        <v>Southern Electric Power Distribution plc - Effective from 1 April 2024 - Final LDNO tariffs in UKPN LPN Area (GSP Group _C)</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232" t="s">
        <v>46</v>
      </c>
      <c r="B6" s="20" t="s">
        <v>174</v>
      </c>
      <c r="C6" s="239" t="s">
        <v>175</v>
      </c>
      <c r="D6" s="177" t="s">
        <v>49</v>
      </c>
      <c r="E6" s="169"/>
      <c r="F6" s="357" t="s">
        <v>176</v>
      </c>
      <c r="G6" s="357"/>
      <c r="H6" s="20" t="s">
        <v>177</v>
      </c>
      <c r="I6" s="231" t="s">
        <v>178</v>
      </c>
      <c r="J6" s="177" t="s">
        <v>49</v>
      </c>
      <c r="K6" s="169"/>
      <c r="L6" s="4"/>
      <c r="M6" s="4"/>
    </row>
    <row r="7" spans="1:13" ht="45" customHeight="1">
      <c r="A7" s="232" t="s">
        <v>51</v>
      </c>
      <c r="B7" s="234"/>
      <c r="C7" s="195"/>
      <c r="D7" s="231" t="s">
        <v>52</v>
      </c>
      <c r="E7" s="169"/>
      <c r="F7" s="357" t="s">
        <v>50</v>
      </c>
      <c r="G7" s="357"/>
      <c r="H7" s="231" t="s">
        <v>47</v>
      </c>
      <c r="I7" s="231" t="s">
        <v>48</v>
      </c>
      <c r="J7" s="177" t="s">
        <v>49</v>
      </c>
      <c r="K7" s="169"/>
      <c r="L7" s="4"/>
      <c r="M7" s="4"/>
    </row>
    <row r="8" spans="1:13" ht="60" customHeight="1">
      <c r="A8" s="241" t="s">
        <v>55</v>
      </c>
      <c r="B8" s="362" t="s">
        <v>56</v>
      </c>
      <c r="C8" s="363"/>
      <c r="D8" s="364"/>
      <c r="E8" s="169"/>
      <c r="F8" s="357" t="s">
        <v>179</v>
      </c>
      <c r="G8" s="357"/>
      <c r="H8" s="234"/>
      <c r="I8" s="231" t="s">
        <v>54</v>
      </c>
      <c r="J8" s="177" t="s">
        <v>49</v>
      </c>
      <c r="K8" s="169"/>
      <c r="L8" s="4"/>
      <c r="M8" s="4"/>
    </row>
    <row r="9" spans="1:13" s="76" customFormat="1" ht="45" customHeight="1">
      <c r="B9" s="169"/>
      <c r="C9" s="169"/>
      <c r="D9" s="169"/>
      <c r="E9" s="196"/>
      <c r="F9" s="357" t="s">
        <v>180</v>
      </c>
      <c r="G9" s="357"/>
      <c r="H9" s="234"/>
      <c r="I9" s="234"/>
      <c r="J9" s="231" t="s">
        <v>52</v>
      </c>
      <c r="K9" s="169"/>
      <c r="L9" s="49"/>
      <c r="M9" s="49"/>
    </row>
    <row r="10" spans="1:13" ht="18.75" customHeight="1">
      <c r="A10" s="76"/>
      <c r="B10" s="169"/>
      <c r="C10" s="169"/>
      <c r="D10" s="169"/>
      <c r="E10" s="169"/>
      <c r="F10" s="357" t="s">
        <v>55</v>
      </c>
      <c r="G10" s="357"/>
      <c r="H10" s="357" t="s">
        <v>56</v>
      </c>
      <c r="I10" s="357"/>
      <c r="J10" s="357"/>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132">
        <v>7.6470000000000002</v>
      </c>
      <c r="E14" s="133">
        <v>0.65</v>
      </c>
      <c r="F14" s="134">
        <v>0.10299999999999999</v>
      </c>
      <c r="G14" s="162">
        <v>3.23</v>
      </c>
      <c r="H14" s="163"/>
      <c r="I14" s="166"/>
      <c r="J14" s="41"/>
    </row>
    <row r="15" spans="1:13" ht="27.75" customHeight="1">
      <c r="A15" s="160" t="s">
        <v>525</v>
      </c>
      <c r="B15" s="24"/>
      <c r="C15" s="161" t="s">
        <v>72</v>
      </c>
      <c r="D15" s="132">
        <v>7.6470000000000002</v>
      </c>
      <c r="E15" s="133">
        <v>0.65</v>
      </c>
      <c r="F15" s="134">
        <v>0.10299999999999999</v>
      </c>
      <c r="G15" s="163"/>
      <c r="H15" s="163"/>
      <c r="I15" s="166"/>
      <c r="J15" s="41"/>
    </row>
    <row r="16" spans="1:13" ht="27.75" customHeight="1">
      <c r="A16" s="160" t="s">
        <v>526</v>
      </c>
      <c r="B16" s="24"/>
      <c r="C16" s="161" t="s">
        <v>75</v>
      </c>
      <c r="D16" s="132">
        <v>5.8280000000000003</v>
      </c>
      <c r="E16" s="133">
        <v>0.495</v>
      </c>
      <c r="F16" s="134">
        <v>7.9000000000000001E-2</v>
      </c>
      <c r="G16" s="162">
        <v>3.19</v>
      </c>
      <c r="H16" s="163"/>
      <c r="I16" s="166"/>
      <c r="J16" s="41"/>
    </row>
    <row r="17" spans="1:10" ht="27.75" customHeight="1">
      <c r="A17" s="160" t="s">
        <v>527</v>
      </c>
      <c r="B17" s="24"/>
      <c r="C17" s="161" t="s">
        <v>75</v>
      </c>
      <c r="D17" s="132">
        <v>5.8280000000000003</v>
      </c>
      <c r="E17" s="133">
        <v>0.495</v>
      </c>
      <c r="F17" s="134">
        <v>7.9000000000000001E-2</v>
      </c>
      <c r="G17" s="162">
        <v>3.24</v>
      </c>
      <c r="H17" s="163"/>
      <c r="I17" s="166"/>
      <c r="J17" s="41"/>
    </row>
    <row r="18" spans="1:10" ht="27.75" customHeight="1">
      <c r="A18" s="160" t="s">
        <v>528</v>
      </c>
      <c r="B18" s="24"/>
      <c r="C18" s="161" t="s">
        <v>75</v>
      </c>
      <c r="D18" s="132">
        <v>5.8280000000000003</v>
      </c>
      <c r="E18" s="133">
        <v>0.495</v>
      </c>
      <c r="F18" s="134">
        <v>7.9000000000000001E-2</v>
      </c>
      <c r="G18" s="162">
        <v>3.46</v>
      </c>
      <c r="H18" s="163"/>
      <c r="I18" s="166"/>
      <c r="J18" s="41"/>
    </row>
    <row r="19" spans="1:10" ht="27.75" customHeight="1">
      <c r="A19" s="160" t="s">
        <v>529</v>
      </c>
      <c r="B19" s="24"/>
      <c r="C19" s="161" t="s">
        <v>75</v>
      </c>
      <c r="D19" s="132">
        <v>5.8280000000000003</v>
      </c>
      <c r="E19" s="133">
        <v>0.495</v>
      </c>
      <c r="F19" s="134">
        <v>7.9000000000000001E-2</v>
      </c>
      <c r="G19" s="162">
        <v>3.94</v>
      </c>
      <c r="H19" s="163"/>
      <c r="I19" s="166"/>
      <c r="J19" s="41"/>
    </row>
    <row r="20" spans="1:10" ht="27.75" customHeight="1">
      <c r="A20" s="160" t="s">
        <v>530</v>
      </c>
      <c r="B20" s="24"/>
      <c r="C20" s="161" t="s">
        <v>75</v>
      </c>
      <c r="D20" s="132">
        <v>5.8280000000000003</v>
      </c>
      <c r="E20" s="133">
        <v>0.495</v>
      </c>
      <c r="F20" s="134">
        <v>7.9000000000000001E-2</v>
      </c>
      <c r="G20" s="162">
        <v>5.72</v>
      </c>
      <c r="H20" s="163"/>
      <c r="I20" s="166"/>
      <c r="J20" s="41"/>
    </row>
    <row r="21" spans="1:10" ht="27.75" customHeight="1">
      <c r="A21" s="160" t="s">
        <v>531</v>
      </c>
      <c r="B21" s="24"/>
      <c r="C21" s="161" t="s">
        <v>85</v>
      </c>
      <c r="D21" s="132">
        <v>5.8280000000000003</v>
      </c>
      <c r="E21" s="133">
        <v>0.495</v>
      </c>
      <c r="F21" s="134">
        <v>7.9000000000000001E-2</v>
      </c>
      <c r="G21" s="163"/>
      <c r="H21" s="163"/>
      <c r="I21" s="166"/>
      <c r="J21" s="41"/>
    </row>
    <row r="22" spans="1:10" ht="27.75" customHeight="1">
      <c r="A22" s="160" t="s">
        <v>532</v>
      </c>
      <c r="B22" s="24"/>
      <c r="C22" s="161">
        <v>0</v>
      </c>
      <c r="D22" s="132">
        <v>4.734</v>
      </c>
      <c r="E22" s="133">
        <v>0.40300000000000002</v>
      </c>
      <c r="F22" s="134">
        <v>5.1999999999999998E-2</v>
      </c>
      <c r="G22" s="162">
        <v>8.94</v>
      </c>
      <c r="H22" s="162">
        <v>3.25</v>
      </c>
      <c r="I22" s="167">
        <v>4.9400000000000004</v>
      </c>
      <c r="J22" s="40">
        <v>0.35</v>
      </c>
    </row>
    <row r="23" spans="1:10" ht="27.75" customHeight="1">
      <c r="A23" s="160" t="s">
        <v>533</v>
      </c>
      <c r="B23" s="24"/>
      <c r="C23" s="161">
        <v>0</v>
      </c>
      <c r="D23" s="132">
        <v>4.734</v>
      </c>
      <c r="E23" s="133">
        <v>0.40300000000000002</v>
      </c>
      <c r="F23" s="134">
        <v>5.1999999999999998E-2</v>
      </c>
      <c r="G23" s="162">
        <v>13.33</v>
      </c>
      <c r="H23" s="162">
        <v>3.25</v>
      </c>
      <c r="I23" s="167">
        <v>4.9400000000000004</v>
      </c>
      <c r="J23" s="40">
        <v>0.35</v>
      </c>
    </row>
    <row r="24" spans="1:10" ht="27.75" customHeight="1">
      <c r="A24" s="160" t="s">
        <v>534</v>
      </c>
      <c r="B24" s="24"/>
      <c r="C24" s="161">
        <v>0</v>
      </c>
      <c r="D24" s="132">
        <v>4.734</v>
      </c>
      <c r="E24" s="133">
        <v>0.40300000000000002</v>
      </c>
      <c r="F24" s="134">
        <v>5.1999999999999998E-2</v>
      </c>
      <c r="G24" s="162">
        <v>15.42</v>
      </c>
      <c r="H24" s="162">
        <v>3.25</v>
      </c>
      <c r="I24" s="167">
        <v>4.9400000000000004</v>
      </c>
      <c r="J24" s="40">
        <v>0.35</v>
      </c>
    </row>
    <row r="25" spans="1:10" ht="27.75" customHeight="1">
      <c r="A25" s="160" t="s">
        <v>535</v>
      </c>
      <c r="B25" s="24"/>
      <c r="C25" s="161">
        <v>0</v>
      </c>
      <c r="D25" s="132">
        <v>4.734</v>
      </c>
      <c r="E25" s="133">
        <v>0.40300000000000002</v>
      </c>
      <c r="F25" s="134">
        <v>5.1999999999999998E-2</v>
      </c>
      <c r="G25" s="162">
        <v>20.41</v>
      </c>
      <c r="H25" s="162">
        <v>3.25</v>
      </c>
      <c r="I25" s="167">
        <v>4.9400000000000004</v>
      </c>
      <c r="J25" s="40">
        <v>0.35</v>
      </c>
    </row>
    <row r="26" spans="1:10" ht="27.75" customHeight="1">
      <c r="A26" s="160" t="s">
        <v>536</v>
      </c>
      <c r="B26" s="24"/>
      <c r="C26" s="161">
        <v>0</v>
      </c>
      <c r="D26" s="132">
        <v>4.734</v>
      </c>
      <c r="E26" s="133">
        <v>0.40300000000000002</v>
      </c>
      <c r="F26" s="134">
        <v>5.1999999999999998E-2</v>
      </c>
      <c r="G26" s="162">
        <v>39.4</v>
      </c>
      <c r="H26" s="162">
        <v>3.25</v>
      </c>
      <c r="I26" s="167">
        <v>4.9400000000000004</v>
      </c>
      <c r="J26" s="40">
        <v>0.35</v>
      </c>
    </row>
    <row r="27" spans="1:10" ht="27.75" customHeight="1">
      <c r="A27" s="160" t="s">
        <v>537</v>
      </c>
      <c r="B27" s="24"/>
      <c r="C27" s="161" t="s">
        <v>118</v>
      </c>
      <c r="D27" s="135">
        <v>26.312000000000001</v>
      </c>
      <c r="E27" s="136">
        <v>1.883</v>
      </c>
      <c r="F27" s="134">
        <v>0.77700000000000002</v>
      </c>
      <c r="G27" s="163"/>
      <c r="H27" s="163"/>
      <c r="I27" s="166"/>
      <c r="J27" s="41"/>
    </row>
    <row r="28" spans="1:10" ht="27.75" customHeight="1">
      <c r="A28" s="160" t="s">
        <v>538</v>
      </c>
      <c r="B28" s="24"/>
      <c r="C28" s="161">
        <v>0</v>
      </c>
      <c r="D28" s="132">
        <v>-6.4749999999999996</v>
      </c>
      <c r="E28" s="133">
        <v>-0.55000000000000004</v>
      </c>
      <c r="F28" s="134">
        <v>-8.7999999999999995E-2</v>
      </c>
      <c r="G28" s="162">
        <v>0</v>
      </c>
      <c r="H28" s="163"/>
      <c r="I28" s="166"/>
      <c r="J28" s="41"/>
    </row>
    <row r="29" spans="1:10" ht="27.75" customHeight="1">
      <c r="A29" s="160" t="s">
        <v>539</v>
      </c>
      <c r="B29" s="24"/>
      <c r="C29" s="161">
        <v>0</v>
      </c>
      <c r="D29" s="132">
        <v>-6.4749999999999996</v>
      </c>
      <c r="E29" s="133">
        <v>-0.55000000000000004</v>
      </c>
      <c r="F29" s="134">
        <v>-8.7999999999999995E-2</v>
      </c>
      <c r="G29" s="162">
        <v>0</v>
      </c>
      <c r="H29" s="163"/>
      <c r="I29" s="166"/>
      <c r="J29" s="40">
        <v>0.40300000000000002</v>
      </c>
    </row>
    <row r="30" spans="1:10" ht="27.75" customHeight="1">
      <c r="A30" s="164" t="s">
        <v>540</v>
      </c>
      <c r="B30" s="24"/>
      <c r="C30" s="161" t="s">
        <v>70</v>
      </c>
      <c r="D30" s="132">
        <v>5.92</v>
      </c>
      <c r="E30" s="133">
        <v>0.503</v>
      </c>
      <c r="F30" s="134">
        <v>0.08</v>
      </c>
      <c r="G30" s="162">
        <v>2.64</v>
      </c>
      <c r="H30" s="163"/>
      <c r="I30" s="166"/>
      <c r="J30" s="41"/>
    </row>
    <row r="31" spans="1:10" ht="27.75" customHeight="1">
      <c r="A31" s="164" t="s">
        <v>541</v>
      </c>
      <c r="B31" s="24"/>
      <c r="C31" s="161" t="s">
        <v>72</v>
      </c>
      <c r="D31" s="132">
        <v>5.92</v>
      </c>
      <c r="E31" s="133">
        <v>0.503</v>
      </c>
      <c r="F31" s="134">
        <v>0.08</v>
      </c>
      <c r="G31" s="163"/>
      <c r="H31" s="163"/>
      <c r="I31" s="166"/>
      <c r="J31" s="41"/>
    </row>
    <row r="32" spans="1:10" ht="27.75" customHeight="1">
      <c r="A32" s="164" t="s">
        <v>542</v>
      </c>
      <c r="B32" s="24"/>
      <c r="C32" s="161" t="s">
        <v>75</v>
      </c>
      <c r="D32" s="132">
        <v>4.5110000000000001</v>
      </c>
      <c r="E32" s="133">
        <v>0.38300000000000001</v>
      </c>
      <c r="F32" s="134">
        <v>6.0999999999999999E-2</v>
      </c>
      <c r="G32" s="162">
        <v>2.56</v>
      </c>
      <c r="H32" s="163"/>
      <c r="I32" s="166"/>
      <c r="J32" s="41"/>
    </row>
    <row r="33" spans="1:10" ht="27.75" customHeight="1">
      <c r="A33" s="164" t="s">
        <v>543</v>
      </c>
      <c r="B33" s="24"/>
      <c r="C33" s="161" t="s">
        <v>75</v>
      </c>
      <c r="D33" s="132">
        <v>4.5110000000000001</v>
      </c>
      <c r="E33" s="133">
        <v>0.38300000000000001</v>
      </c>
      <c r="F33" s="134">
        <v>6.0999999999999999E-2</v>
      </c>
      <c r="G33" s="162">
        <v>2.61</v>
      </c>
      <c r="H33" s="163"/>
      <c r="I33" s="166"/>
      <c r="J33" s="41"/>
    </row>
    <row r="34" spans="1:10" ht="27.75" customHeight="1">
      <c r="A34" s="164" t="s">
        <v>544</v>
      </c>
      <c r="B34" s="24"/>
      <c r="C34" s="161" t="s">
        <v>75</v>
      </c>
      <c r="D34" s="132">
        <v>4.5110000000000001</v>
      </c>
      <c r="E34" s="133">
        <v>0.38300000000000001</v>
      </c>
      <c r="F34" s="134">
        <v>6.0999999999999999E-2</v>
      </c>
      <c r="G34" s="162">
        <v>2.78</v>
      </c>
      <c r="H34" s="163"/>
      <c r="I34" s="166"/>
      <c r="J34" s="41"/>
    </row>
    <row r="35" spans="1:10" ht="27.75" customHeight="1">
      <c r="A35" s="164" t="s">
        <v>545</v>
      </c>
      <c r="B35" s="24"/>
      <c r="C35" s="161" t="s">
        <v>75</v>
      </c>
      <c r="D35" s="132">
        <v>4.5110000000000001</v>
      </c>
      <c r="E35" s="133">
        <v>0.38300000000000001</v>
      </c>
      <c r="F35" s="134">
        <v>6.0999999999999999E-2</v>
      </c>
      <c r="G35" s="162">
        <v>3.15</v>
      </c>
      <c r="H35" s="163"/>
      <c r="I35" s="166"/>
      <c r="J35" s="41"/>
    </row>
    <row r="36" spans="1:10" ht="27.75" customHeight="1">
      <c r="A36" s="164" t="s">
        <v>546</v>
      </c>
      <c r="B36" s="24"/>
      <c r="C36" s="161" t="s">
        <v>75</v>
      </c>
      <c r="D36" s="132">
        <v>4.5110000000000001</v>
      </c>
      <c r="E36" s="133">
        <v>0.38300000000000001</v>
      </c>
      <c r="F36" s="134">
        <v>6.0999999999999999E-2</v>
      </c>
      <c r="G36" s="162">
        <v>4.5199999999999996</v>
      </c>
      <c r="H36" s="163"/>
      <c r="I36" s="166"/>
      <c r="J36" s="41"/>
    </row>
    <row r="37" spans="1:10" ht="27.75" customHeight="1">
      <c r="A37" s="164" t="s">
        <v>547</v>
      </c>
      <c r="B37" s="24"/>
      <c r="C37" s="161" t="s">
        <v>85</v>
      </c>
      <c r="D37" s="132">
        <v>4.5110000000000001</v>
      </c>
      <c r="E37" s="133">
        <v>0.38300000000000001</v>
      </c>
      <c r="F37" s="134">
        <v>6.0999999999999999E-2</v>
      </c>
      <c r="G37" s="163"/>
      <c r="H37" s="163"/>
      <c r="I37" s="166"/>
      <c r="J37" s="41"/>
    </row>
    <row r="38" spans="1:10" ht="27.75" customHeight="1">
      <c r="A38" s="164" t="s">
        <v>548</v>
      </c>
      <c r="B38" s="24"/>
      <c r="C38" s="161">
        <v>0</v>
      </c>
      <c r="D38" s="132">
        <v>3.665</v>
      </c>
      <c r="E38" s="133">
        <v>0.312</v>
      </c>
      <c r="F38" s="134">
        <v>0.04</v>
      </c>
      <c r="G38" s="162">
        <v>7.02</v>
      </c>
      <c r="H38" s="162">
        <v>2.52</v>
      </c>
      <c r="I38" s="167">
        <v>3.83</v>
      </c>
      <c r="J38" s="40">
        <v>0.27100000000000002</v>
      </c>
    </row>
    <row r="39" spans="1:10" ht="27.75" customHeight="1">
      <c r="A39" s="164" t="s">
        <v>549</v>
      </c>
      <c r="B39" s="24"/>
      <c r="C39" s="161">
        <v>0</v>
      </c>
      <c r="D39" s="132">
        <v>3.665</v>
      </c>
      <c r="E39" s="133">
        <v>0.312</v>
      </c>
      <c r="F39" s="134">
        <v>0.04</v>
      </c>
      <c r="G39" s="162">
        <v>10.42</v>
      </c>
      <c r="H39" s="162">
        <v>2.52</v>
      </c>
      <c r="I39" s="167">
        <v>3.83</v>
      </c>
      <c r="J39" s="40">
        <v>0.27100000000000002</v>
      </c>
    </row>
    <row r="40" spans="1:10" ht="27.75" customHeight="1">
      <c r="A40" s="164" t="s">
        <v>550</v>
      </c>
      <c r="B40" s="24"/>
      <c r="C40" s="161">
        <v>0</v>
      </c>
      <c r="D40" s="132">
        <v>3.665</v>
      </c>
      <c r="E40" s="133">
        <v>0.312</v>
      </c>
      <c r="F40" s="134">
        <v>0.04</v>
      </c>
      <c r="G40" s="162">
        <v>12.03</v>
      </c>
      <c r="H40" s="162">
        <v>2.52</v>
      </c>
      <c r="I40" s="167">
        <v>3.83</v>
      </c>
      <c r="J40" s="40">
        <v>0.27100000000000002</v>
      </c>
    </row>
    <row r="41" spans="1:10" ht="27.75" customHeight="1">
      <c r="A41" s="164" t="s">
        <v>551</v>
      </c>
      <c r="B41" s="24"/>
      <c r="C41" s="161">
        <v>0</v>
      </c>
      <c r="D41" s="132">
        <v>3.665</v>
      </c>
      <c r="E41" s="133">
        <v>0.312</v>
      </c>
      <c r="F41" s="134">
        <v>0.04</v>
      </c>
      <c r="G41" s="162">
        <v>15.9</v>
      </c>
      <c r="H41" s="162">
        <v>2.52</v>
      </c>
      <c r="I41" s="167">
        <v>3.83</v>
      </c>
      <c r="J41" s="40">
        <v>0.27100000000000002</v>
      </c>
    </row>
    <row r="42" spans="1:10" ht="27.75" customHeight="1">
      <c r="A42" s="164" t="s">
        <v>552</v>
      </c>
      <c r="B42" s="24"/>
      <c r="C42" s="161">
        <v>0</v>
      </c>
      <c r="D42" s="132">
        <v>3.665</v>
      </c>
      <c r="E42" s="133">
        <v>0.312</v>
      </c>
      <c r="F42" s="134">
        <v>0.04</v>
      </c>
      <c r="G42" s="162">
        <v>30.6</v>
      </c>
      <c r="H42" s="162">
        <v>2.52</v>
      </c>
      <c r="I42" s="167">
        <v>3.83</v>
      </c>
      <c r="J42" s="40">
        <v>0.27100000000000002</v>
      </c>
    </row>
    <row r="43" spans="1:10" ht="27.75" customHeight="1">
      <c r="A43" s="164" t="s">
        <v>553</v>
      </c>
      <c r="B43" s="24"/>
      <c r="C43" s="161">
        <v>0</v>
      </c>
      <c r="D43" s="132">
        <v>3.4390000000000001</v>
      </c>
      <c r="E43" s="133">
        <v>0.29499999999999998</v>
      </c>
      <c r="F43" s="134">
        <v>1.4999999999999999E-2</v>
      </c>
      <c r="G43" s="162">
        <v>8.26</v>
      </c>
      <c r="H43" s="162">
        <v>5.99</v>
      </c>
      <c r="I43" s="167">
        <v>6.78</v>
      </c>
      <c r="J43" s="40">
        <v>0.24199999999999999</v>
      </c>
    </row>
    <row r="44" spans="1:10" ht="27.75" customHeight="1">
      <c r="A44" s="164" t="s">
        <v>554</v>
      </c>
      <c r="B44" s="24"/>
      <c r="C44" s="161">
        <v>0</v>
      </c>
      <c r="D44" s="132">
        <v>3.4390000000000001</v>
      </c>
      <c r="E44" s="133">
        <v>0.29499999999999998</v>
      </c>
      <c r="F44" s="134">
        <v>1.4999999999999999E-2</v>
      </c>
      <c r="G44" s="162">
        <v>13.07</v>
      </c>
      <c r="H44" s="162">
        <v>5.99</v>
      </c>
      <c r="I44" s="167">
        <v>6.78</v>
      </c>
      <c r="J44" s="40">
        <v>0.24199999999999999</v>
      </c>
    </row>
    <row r="45" spans="1:10" ht="27.75" customHeight="1">
      <c r="A45" s="164" t="s">
        <v>555</v>
      </c>
      <c r="B45" s="24"/>
      <c r="C45" s="161">
        <v>0</v>
      </c>
      <c r="D45" s="132">
        <v>3.4390000000000001</v>
      </c>
      <c r="E45" s="133">
        <v>0.29499999999999998</v>
      </c>
      <c r="F45" s="134">
        <v>1.4999999999999999E-2</v>
      </c>
      <c r="G45" s="162">
        <v>15.36</v>
      </c>
      <c r="H45" s="162">
        <v>5.99</v>
      </c>
      <c r="I45" s="167">
        <v>6.78</v>
      </c>
      <c r="J45" s="40">
        <v>0.24199999999999999</v>
      </c>
    </row>
    <row r="46" spans="1:10" ht="27.75" customHeight="1">
      <c r="A46" s="164" t="s">
        <v>556</v>
      </c>
      <c r="B46" s="24"/>
      <c r="C46" s="161">
        <v>0</v>
      </c>
      <c r="D46" s="132">
        <v>3.4390000000000001</v>
      </c>
      <c r="E46" s="133">
        <v>0.29499999999999998</v>
      </c>
      <c r="F46" s="134">
        <v>1.4999999999999999E-2</v>
      </c>
      <c r="G46" s="162">
        <v>20.84</v>
      </c>
      <c r="H46" s="162">
        <v>5.99</v>
      </c>
      <c r="I46" s="167">
        <v>6.78</v>
      </c>
      <c r="J46" s="40">
        <v>0.24199999999999999</v>
      </c>
    </row>
    <row r="47" spans="1:10" ht="27.75" customHeight="1">
      <c r="A47" s="164" t="s">
        <v>557</v>
      </c>
      <c r="B47" s="24"/>
      <c r="C47" s="161">
        <v>0</v>
      </c>
      <c r="D47" s="132">
        <v>3.4390000000000001</v>
      </c>
      <c r="E47" s="133">
        <v>0.29499999999999998</v>
      </c>
      <c r="F47" s="134">
        <v>1.4999999999999999E-2</v>
      </c>
      <c r="G47" s="162">
        <v>41.67</v>
      </c>
      <c r="H47" s="162">
        <v>5.99</v>
      </c>
      <c r="I47" s="167">
        <v>6.78</v>
      </c>
      <c r="J47" s="40">
        <v>0.24199999999999999</v>
      </c>
    </row>
    <row r="48" spans="1:10" ht="27.75" customHeight="1">
      <c r="A48" s="164" t="s">
        <v>558</v>
      </c>
      <c r="B48" s="24"/>
      <c r="C48" s="161">
        <v>0</v>
      </c>
      <c r="D48" s="132">
        <v>2.8929999999999998</v>
      </c>
      <c r="E48" s="133">
        <v>0.247</v>
      </c>
      <c r="F48" s="134">
        <v>1.0999999999999999E-2</v>
      </c>
      <c r="G48" s="162">
        <v>103.51</v>
      </c>
      <c r="H48" s="162">
        <v>6.86</v>
      </c>
      <c r="I48" s="167">
        <v>7.66</v>
      </c>
      <c r="J48" s="40">
        <v>0.20499999999999999</v>
      </c>
    </row>
    <row r="49" spans="1:10" ht="27.75" customHeight="1">
      <c r="A49" s="164" t="s">
        <v>559</v>
      </c>
      <c r="B49" s="24"/>
      <c r="C49" s="161">
        <v>0</v>
      </c>
      <c r="D49" s="132">
        <v>2.8929999999999998</v>
      </c>
      <c r="E49" s="133">
        <v>0.247</v>
      </c>
      <c r="F49" s="134">
        <v>1.0999999999999999E-2</v>
      </c>
      <c r="G49" s="162">
        <v>134.62</v>
      </c>
      <c r="H49" s="162">
        <v>6.86</v>
      </c>
      <c r="I49" s="167">
        <v>7.66</v>
      </c>
      <c r="J49" s="40">
        <v>0.20499999999999999</v>
      </c>
    </row>
    <row r="50" spans="1:10" ht="27.75" customHeight="1">
      <c r="A50" s="164" t="s">
        <v>560</v>
      </c>
      <c r="B50" s="24"/>
      <c r="C50" s="161">
        <v>0</v>
      </c>
      <c r="D50" s="132">
        <v>2.8929999999999998</v>
      </c>
      <c r="E50" s="133">
        <v>0.247</v>
      </c>
      <c r="F50" s="134">
        <v>1.0999999999999999E-2</v>
      </c>
      <c r="G50" s="162">
        <v>182.68</v>
      </c>
      <c r="H50" s="162">
        <v>6.86</v>
      </c>
      <c r="I50" s="167">
        <v>7.66</v>
      </c>
      <c r="J50" s="40">
        <v>0.20499999999999999</v>
      </c>
    </row>
    <row r="51" spans="1:10" ht="27.75" customHeight="1">
      <c r="A51" s="164" t="s">
        <v>561</v>
      </c>
      <c r="B51" s="24"/>
      <c r="C51" s="161">
        <v>0</v>
      </c>
      <c r="D51" s="132">
        <v>2.8929999999999998</v>
      </c>
      <c r="E51" s="133">
        <v>0.247</v>
      </c>
      <c r="F51" s="134">
        <v>1.0999999999999999E-2</v>
      </c>
      <c r="G51" s="162">
        <v>233.5</v>
      </c>
      <c r="H51" s="162">
        <v>6.86</v>
      </c>
      <c r="I51" s="167">
        <v>7.66</v>
      </c>
      <c r="J51" s="40">
        <v>0.20499999999999999</v>
      </c>
    </row>
    <row r="52" spans="1:10" ht="27.75" customHeight="1">
      <c r="A52" s="164" t="s">
        <v>562</v>
      </c>
      <c r="B52" s="24"/>
      <c r="C52" s="161">
        <v>0</v>
      </c>
      <c r="D52" s="132">
        <v>2.8929999999999998</v>
      </c>
      <c r="E52" s="133">
        <v>0.247</v>
      </c>
      <c r="F52" s="134">
        <v>1.0999999999999999E-2</v>
      </c>
      <c r="G52" s="162">
        <v>456.99</v>
      </c>
      <c r="H52" s="162">
        <v>6.86</v>
      </c>
      <c r="I52" s="167">
        <v>7.66</v>
      </c>
      <c r="J52" s="40">
        <v>0.20499999999999999</v>
      </c>
    </row>
    <row r="53" spans="1:10" ht="27.75" customHeight="1">
      <c r="A53" s="164" t="s">
        <v>563</v>
      </c>
      <c r="B53" s="24"/>
      <c r="C53" s="161" t="s">
        <v>118</v>
      </c>
      <c r="D53" s="135">
        <v>20.37</v>
      </c>
      <c r="E53" s="136">
        <v>1.458</v>
      </c>
      <c r="F53" s="134">
        <v>0.60199999999999998</v>
      </c>
      <c r="G53" s="163"/>
      <c r="H53" s="163"/>
      <c r="I53" s="166"/>
      <c r="J53" s="41"/>
    </row>
    <row r="54" spans="1:10" ht="27.75" customHeight="1">
      <c r="A54" s="164" t="s">
        <v>564</v>
      </c>
      <c r="B54" s="24"/>
      <c r="C54" s="161">
        <v>0</v>
      </c>
      <c r="D54" s="132">
        <v>-6.4749999999999996</v>
      </c>
      <c r="E54" s="133">
        <v>-0.55000000000000004</v>
      </c>
      <c r="F54" s="134">
        <v>-8.7999999999999995E-2</v>
      </c>
      <c r="G54" s="162">
        <v>0</v>
      </c>
      <c r="H54" s="163"/>
      <c r="I54" s="166"/>
      <c r="J54" s="41"/>
    </row>
    <row r="55" spans="1:10" ht="27.75" customHeight="1">
      <c r="A55" s="164" t="s">
        <v>565</v>
      </c>
      <c r="B55" s="24"/>
      <c r="C55" s="161">
        <v>0</v>
      </c>
      <c r="D55" s="132">
        <v>-5.6349999999999998</v>
      </c>
      <c r="E55" s="133">
        <v>-0.48</v>
      </c>
      <c r="F55" s="134">
        <v>-6.8000000000000005E-2</v>
      </c>
      <c r="G55" s="162">
        <v>0</v>
      </c>
      <c r="H55" s="163"/>
      <c r="I55" s="166"/>
      <c r="J55" s="41"/>
    </row>
    <row r="56" spans="1:10" ht="27.75" customHeight="1">
      <c r="A56" s="164" t="s">
        <v>566</v>
      </c>
      <c r="B56" s="24"/>
      <c r="C56" s="161">
        <v>0</v>
      </c>
      <c r="D56" s="132">
        <v>-6.4749999999999996</v>
      </c>
      <c r="E56" s="133">
        <v>-0.55000000000000004</v>
      </c>
      <c r="F56" s="134">
        <v>-8.7999999999999995E-2</v>
      </c>
      <c r="G56" s="162">
        <v>0</v>
      </c>
      <c r="H56" s="163"/>
      <c r="I56" s="166"/>
      <c r="J56" s="40">
        <v>0.40300000000000002</v>
      </c>
    </row>
    <row r="57" spans="1:10" ht="27.75" customHeight="1">
      <c r="A57" s="164" t="s">
        <v>567</v>
      </c>
      <c r="B57" s="24"/>
      <c r="C57" s="161">
        <v>0</v>
      </c>
      <c r="D57" s="132">
        <v>-5.6349999999999998</v>
      </c>
      <c r="E57" s="133">
        <v>-0.48</v>
      </c>
      <c r="F57" s="134">
        <v>-6.8000000000000005E-2</v>
      </c>
      <c r="G57" s="162">
        <v>0</v>
      </c>
      <c r="H57" s="163"/>
      <c r="I57" s="166"/>
      <c r="J57" s="40">
        <v>0.35099999999999998</v>
      </c>
    </row>
    <row r="58" spans="1:10" ht="27.75" customHeight="1">
      <c r="A58" s="164" t="s">
        <v>568</v>
      </c>
      <c r="B58" s="24"/>
      <c r="C58" s="161">
        <v>0</v>
      </c>
      <c r="D58" s="132">
        <v>-3.7869999999999999</v>
      </c>
      <c r="E58" s="133">
        <v>-0.32500000000000001</v>
      </c>
      <c r="F58" s="134">
        <v>-1.7000000000000001E-2</v>
      </c>
      <c r="G58" s="162">
        <v>0</v>
      </c>
      <c r="H58" s="163"/>
      <c r="I58" s="166"/>
      <c r="J58" s="40">
        <v>0.308</v>
      </c>
    </row>
    <row r="59" spans="1:10" ht="27.75" customHeight="1">
      <c r="A59" s="160" t="s">
        <v>569</v>
      </c>
      <c r="B59" s="24"/>
      <c r="C59" s="161" t="s">
        <v>70</v>
      </c>
      <c r="D59" s="132">
        <v>5.258</v>
      </c>
      <c r="E59" s="133">
        <v>0.44700000000000001</v>
      </c>
      <c r="F59" s="134">
        <v>7.0999999999999994E-2</v>
      </c>
      <c r="G59" s="162">
        <v>2.42</v>
      </c>
      <c r="H59" s="163"/>
      <c r="I59" s="166"/>
      <c r="J59" s="41"/>
    </row>
    <row r="60" spans="1:10" ht="27.75" customHeight="1">
      <c r="A60" s="160" t="s">
        <v>570</v>
      </c>
      <c r="B60" s="24"/>
      <c r="C60" s="161" t="s">
        <v>72</v>
      </c>
      <c r="D60" s="132">
        <v>5.258</v>
      </c>
      <c r="E60" s="133">
        <v>0.44700000000000001</v>
      </c>
      <c r="F60" s="134">
        <v>7.0999999999999994E-2</v>
      </c>
      <c r="G60" s="163"/>
      <c r="H60" s="163"/>
      <c r="I60" s="166"/>
      <c r="J60" s="41"/>
    </row>
    <row r="61" spans="1:10" ht="27.75" customHeight="1">
      <c r="A61" s="160" t="s">
        <v>571</v>
      </c>
      <c r="B61" s="24"/>
      <c r="C61" s="161" t="s">
        <v>75</v>
      </c>
      <c r="D61" s="132">
        <v>4.0069999999999997</v>
      </c>
      <c r="E61" s="133">
        <v>0.34</v>
      </c>
      <c r="F61" s="134">
        <v>5.3999999999999999E-2</v>
      </c>
      <c r="G61" s="162">
        <v>2.33</v>
      </c>
      <c r="H61" s="163"/>
      <c r="I61" s="166"/>
      <c r="J61" s="41"/>
    </row>
    <row r="62" spans="1:10" ht="27.75" customHeight="1">
      <c r="A62" s="160" t="s">
        <v>572</v>
      </c>
      <c r="B62" s="24"/>
      <c r="C62" s="161" t="s">
        <v>75</v>
      </c>
      <c r="D62" s="132">
        <v>4.0069999999999997</v>
      </c>
      <c r="E62" s="133">
        <v>0.34</v>
      </c>
      <c r="F62" s="134">
        <v>5.3999999999999999E-2</v>
      </c>
      <c r="G62" s="162">
        <v>2.36</v>
      </c>
      <c r="H62" s="163"/>
      <c r="I62" s="166"/>
      <c r="J62" s="41"/>
    </row>
    <row r="63" spans="1:10" ht="27.75" customHeight="1">
      <c r="A63" s="160" t="s">
        <v>573</v>
      </c>
      <c r="B63" s="24"/>
      <c r="C63" s="161" t="s">
        <v>75</v>
      </c>
      <c r="D63" s="132">
        <v>4.0069999999999997</v>
      </c>
      <c r="E63" s="133">
        <v>0.34</v>
      </c>
      <c r="F63" s="134">
        <v>5.3999999999999999E-2</v>
      </c>
      <c r="G63" s="162">
        <v>2.52</v>
      </c>
      <c r="H63" s="163"/>
      <c r="I63" s="166"/>
      <c r="J63" s="41"/>
    </row>
    <row r="64" spans="1:10" ht="27.75" customHeight="1">
      <c r="A64" s="160" t="s">
        <v>574</v>
      </c>
      <c r="B64" s="24"/>
      <c r="C64" s="161" t="s">
        <v>75</v>
      </c>
      <c r="D64" s="132">
        <v>4.0069999999999997</v>
      </c>
      <c r="E64" s="133">
        <v>0.34</v>
      </c>
      <c r="F64" s="134">
        <v>5.3999999999999999E-2</v>
      </c>
      <c r="G64" s="162">
        <v>2.84</v>
      </c>
      <c r="H64" s="163"/>
      <c r="I64" s="166"/>
      <c r="J64" s="41"/>
    </row>
    <row r="65" spans="1:10" ht="27.75" customHeight="1">
      <c r="A65" s="160" t="s">
        <v>575</v>
      </c>
      <c r="B65" s="24"/>
      <c r="C65" s="161" t="s">
        <v>75</v>
      </c>
      <c r="D65" s="132">
        <v>4.0069999999999997</v>
      </c>
      <c r="E65" s="133">
        <v>0.34</v>
      </c>
      <c r="F65" s="134">
        <v>5.3999999999999999E-2</v>
      </c>
      <c r="G65" s="162">
        <v>4.0599999999999996</v>
      </c>
      <c r="H65" s="163"/>
      <c r="I65" s="166"/>
      <c r="J65" s="41"/>
    </row>
    <row r="66" spans="1:10" ht="27.75" customHeight="1">
      <c r="A66" s="160" t="s">
        <v>576</v>
      </c>
      <c r="B66" s="24"/>
      <c r="C66" s="161" t="s">
        <v>85</v>
      </c>
      <c r="D66" s="132">
        <v>4.0069999999999997</v>
      </c>
      <c r="E66" s="133">
        <v>0.34</v>
      </c>
      <c r="F66" s="134">
        <v>5.3999999999999999E-2</v>
      </c>
      <c r="G66" s="163"/>
      <c r="H66" s="163"/>
      <c r="I66" s="166"/>
      <c r="J66" s="41"/>
    </row>
    <row r="67" spans="1:10" ht="27.75" customHeight="1">
      <c r="A67" s="160" t="s">
        <v>577</v>
      </c>
      <c r="B67" s="24"/>
      <c r="C67" s="161">
        <v>0</v>
      </c>
      <c r="D67" s="132">
        <v>3.2549999999999999</v>
      </c>
      <c r="E67" s="133">
        <v>0.27700000000000002</v>
      </c>
      <c r="F67" s="134">
        <v>3.5999999999999997E-2</v>
      </c>
      <c r="G67" s="162">
        <v>6.28</v>
      </c>
      <c r="H67" s="162">
        <v>2.2400000000000002</v>
      </c>
      <c r="I67" s="167">
        <v>3.4</v>
      </c>
      <c r="J67" s="40">
        <v>0.24099999999999999</v>
      </c>
    </row>
    <row r="68" spans="1:10" ht="27.75" customHeight="1">
      <c r="A68" s="160" t="s">
        <v>578</v>
      </c>
      <c r="B68" s="24"/>
      <c r="C68" s="161">
        <v>0</v>
      </c>
      <c r="D68" s="132">
        <v>3.2549999999999999</v>
      </c>
      <c r="E68" s="133">
        <v>0.27700000000000002</v>
      </c>
      <c r="F68" s="134">
        <v>3.5999999999999997E-2</v>
      </c>
      <c r="G68" s="162">
        <v>9.3000000000000007</v>
      </c>
      <c r="H68" s="162">
        <v>2.2400000000000002</v>
      </c>
      <c r="I68" s="167">
        <v>3.4</v>
      </c>
      <c r="J68" s="40">
        <v>0.24099999999999999</v>
      </c>
    </row>
    <row r="69" spans="1:10" ht="27.75" customHeight="1">
      <c r="A69" s="160" t="s">
        <v>579</v>
      </c>
      <c r="B69" s="24"/>
      <c r="C69" s="161">
        <v>0</v>
      </c>
      <c r="D69" s="132">
        <v>3.2549999999999999</v>
      </c>
      <c r="E69" s="133">
        <v>0.27700000000000002</v>
      </c>
      <c r="F69" s="134">
        <v>3.5999999999999997E-2</v>
      </c>
      <c r="G69" s="162">
        <v>10.74</v>
      </c>
      <c r="H69" s="162">
        <v>2.2400000000000002</v>
      </c>
      <c r="I69" s="167">
        <v>3.4</v>
      </c>
      <c r="J69" s="40">
        <v>0.24099999999999999</v>
      </c>
    </row>
    <row r="70" spans="1:10" ht="27.75" customHeight="1">
      <c r="A70" s="160" t="s">
        <v>580</v>
      </c>
      <c r="B70" s="24"/>
      <c r="C70" s="161">
        <v>0</v>
      </c>
      <c r="D70" s="132">
        <v>3.2549999999999999</v>
      </c>
      <c r="E70" s="133">
        <v>0.27700000000000002</v>
      </c>
      <c r="F70" s="134">
        <v>3.5999999999999997E-2</v>
      </c>
      <c r="G70" s="162">
        <v>14.17</v>
      </c>
      <c r="H70" s="162">
        <v>2.2400000000000002</v>
      </c>
      <c r="I70" s="167">
        <v>3.4</v>
      </c>
      <c r="J70" s="40">
        <v>0.24099999999999999</v>
      </c>
    </row>
    <row r="71" spans="1:10" ht="27.75" customHeight="1">
      <c r="A71" s="160" t="s">
        <v>581</v>
      </c>
      <c r="B71" s="24"/>
      <c r="C71" s="161">
        <v>0</v>
      </c>
      <c r="D71" s="132">
        <v>3.2549999999999999</v>
      </c>
      <c r="E71" s="133">
        <v>0.27700000000000002</v>
      </c>
      <c r="F71" s="134">
        <v>3.5999999999999997E-2</v>
      </c>
      <c r="G71" s="162">
        <v>27.23</v>
      </c>
      <c r="H71" s="162">
        <v>2.2400000000000002</v>
      </c>
      <c r="I71" s="167">
        <v>3.4</v>
      </c>
      <c r="J71" s="40">
        <v>0.24099999999999999</v>
      </c>
    </row>
    <row r="72" spans="1:10" ht="27.75" customHeight="1">
      <c r="A72" s="160" t="s">
        <v>582</v>
      </c>
      <c r="B72" s="24"/>
      <c r="C72" s="161">
        <v>0</v>
      </c>
      <c r="D72" s="132">
        <v>3.0310000000000001</v>
      </c>
      <c r="E72" s="133">
        <v>0.26</v>
      </c>
      <c r="F72" s="134">
        <v>1.2999999999999999E-2</v>
      </c>
      <c r="G72" s="162">
        <v>7.33</v>
      </c>
      <c r="H72" s="162">
        <v>5.28</v>
      </c>
      <c r="I72" s="167">
        <v>5.98</v>
      </c>
      <c r="J72" s="40">
        <v>0.21299999999999999</v>
      </c>
    </row>
    <row r="73" spans="1:10" ht="27.75" customHeight="1">
      <c r="A73" s="160" t="s">
        <v>583</v>
      </c>
      <c r="B73" s="24"/>
      <c r="C73" s="161">
        <v>0</v>
      </c>
      <c r="D73" s="132">
        <v>3.0310000000000001</v>
      </c>
      <c r="E73" s="133">
        <v>0.26</v>
      </c>
      <c r="F73" s="134">
        <v>1.2999999999999999E-2</v>
      </c>
      <c r="G73" s="162">
        <v>11.57</v>
      </c>
      <c r="H73" s="162">
        <v>5.28</v>
      </c>
      <c r="I73" s="167">
        <v>5.98</v>
      </c>
      <c r="J73" s="40">
        <v>0.21299999999999999</v>
      </c>
    </row>
    <row r="74" spans="1:10" ht="27.75" customHeight="1">
      <c r="A74" s="160" t="s">
        <v>584</v>
      </c>
      <c r="B74" s="24"/>
      <c r="C74" s="161">
        <v>0</v>
      </c>
      <c r="D74" s="132">
        <v>3.0310000000000001</v>
      </c>
      <c r="E74" s="133">
        <v>0.26</v>
      </c>
      <c r="F74" s="134">
        <v>1.2999999999999999E-2</v>
      </c>
      <c r="G74" s="162">
        <v>13.59</v>
      </c>
      <c r="H74" s="162">
        <v>5.28</v>
      </c>
      <c r="I74" s="167">
        <v>5.98</v>
      </c>
      <c r="J74" s="40">
        <v>0.21299999999999999</v>
      </c>
    </row>
    <row r="75" spans="1:10" ht="27.75" customHeight="1">
      <c r="A75" s="160" t="s">
        <v>585</v>
      </c>
      <c r="B75" s="24"/>
      <c r="C75" s="161">
        <v>0</v>
      </c>
      <c r="D75" s="132">
        <v>3.0310000000000001</v>
      </c>
      <c r="E75" s="133">
        <v>0.26</v>
      </c>
      <c r="F75" s="134">
        <v>1.2999999999999999E-2</v>
      </c>
      <c r="G75" s="162">
        <v>18.420000000000002</v>
      </c>
      <c r="H75" s="162">
        <v>5.28</v>
      </c>
      <c r="I75" s="167">
        <v>5.98</v>
      </c>
      <c r="J75" s="40">
        <v>0.21299999999999999</v>
      </c>
    </row>
    <row r="76" spans="1:10" ht="27.75" customHeight="1">
      <c r="A76" s="160" t="s">
        <v>586</v>
      </c>
      <c r="B76" s="24"/>
      <c r="C76" s="161">
        <v>0</v>
      </c>
      <c r="D76" s="132">
        <v>3.0310000000000001</v>
      </c>
      <c r="E76" s="133">
        <v>0.26</v>
      </c>
      <c r="F76" s="134">
        <v>1.2999999999999999E-2</v>
      </c>
      <c r="G76" s="162">
        <v>36.78</v>
      </c>
      <c r="H76" s="162">
        <v>5.28</v>
      </c>
      <c r="I76" s="167">
        <v>5.98</v>
      </c>
      <c r="J76" s="40">
        <v>0.21299999999999999</v>
      </c>
    </row>
    <row r="77" spans="1:10" ht="27.75" customHeight="1">
      <c r="A77" s="160" t="s">
        <v>587</v>
      </c>
      <c r="B77" s="24"/>
      <c r="C77" s="161">
        <v>0</v>
      </c>
      <c r="D77" s="132">
        <v>2.54</v>
      </c>
      <c r="E77" s="133">
        <v>0.217</v>
      </c>
      <c r="F77" s="134">
        <v>0.01</v>
      </c>
      <c r="G77" s="162">
        <v>90.91</v>
      </c>
      <c r="H77" s="162">
        <v>6.02</v>
      </c>
      <c r="I77" s="167">
        <v>6.72</v>
      </c>
      <c r="J77" s="40">
        <v>0.18</v>
      </c>
    </row>
    <row r="78" spans="1:10" ht="27.75" customHeight="1">
      <c r="A78" s="160" t="s">
        <v>588</v>
      </c>
      <c r="B78" s="24"/>
      <c r="C78" s="161">
        <v>0</v>
      </c>
      <c r="D78" s="132">
        <v>2.54</v>
      </c>
      <c r="E78" s="133">
        <v>0.217</v>
      </c>
      <c r="F78" s="134">
        <v>0.01</v>
      </c>
      <c r="G78" s="162">
        <v>118.21</v>
      </c>
      <c r="H78" s="162">
        <v>6.02</v>
      </c>
      <c r="I78" s="167">
        <v>6.72</v>
      </c>
      <c r="J78" s="40">
        <v>0.18</v>
      </c>
    </row>
    <row r="79" spans="1:10" ht="27.75" customHeight="1">
      <c r="A79" s="160" t="s">
        <v>589</v>
      </c>
      <c r="B79" s="24"/>
      <c r="C79" s="161">
        <v>0</v>
      </c>
      <c r="D79" s="132">
        <v>2.54</v>
      </c>
      <c r="E79" s="133">
        <v>0.217</v>
      </c>
      <c r="F79" s="134">
        <v>0.01</v>
      </c>
      <c r="G79" s="162">
        <v>160.38999999999999</v>
      </c>
      <c r="H79" s="162">
        <v>6.02</v>
      </c>
      <c r="I79" s="167">
        <v>6.72</v>
      </c>
      <c r="J79" s="40">
        <v>0.18</v>
      </c>
    </row>
    <row r="80" spans="1:10" ht="27.75" customHeight="1">
      <c r="A80" s="160" t="s">
        <v>590</v>
      </c>
      <c r="B80" s="24"/>
      <c r="C80" s="161">
        <v>0</v>
      </c>
      <c r="D80" s="132">
        <v>2.54</v>
      </c>
      <c r="E80" s="133">
        <v>0.217</v>
      </c>
      <c r="F80" s="134">
        <v>0.01</v>
      </c>
      <c r="G80" s="162">
        <v>205</v>
      </c>
      <c r="H80" s="162">
        <v>6.02</v>
      </c>
      <c r="I80" s="167">
        <v>6.72</v>
      </c>
      <c r="J80" s="40">
        <v>0.18</v>
      </c>
    </row>
    <row r="81" spans="1:10" ht="27.75" customHeight="1">
      <c r="A81" s="160" t="s">
        <v>591</v>
      </c>
      <c r="B81" s="24"/>
      <c r="C81" s="161">
        <v>0</v>
      </c>
      <c r="D81" s="132">
        <v>2.54</v>
      </c>
      <c r="E81" s="133">
        <v>0.217</v>
      </c>
      <c r="F81" s="134">
        <v>0.01</v>
      </c>
      <c r="G81" s="162">
        <v>401.16</v>
      </c>
      <c r="H81" s="162">
        <v>6.02</v>
      </c>
      <c r="I81" s="167">
        <v>6.72</v>
      </c>
      <c r="J81" s="40">
        <v>0.18</v>
      </c>
    </row>
    <row r="82" spans="1:10" ht="27.75" customHeight="1">
      <c r="A82" s="160" t="s">
        <v>592</v>
      </c>
      <c r="B82" s="24"/>
      <c r="C82" s="161" t="s">
        <v>118</v>
      </c>
      <c r="D82" s="135">
        <v>18.093</v>
      </c>
      <c r="E82" s="136">
        <v>1.2949999999999999</v>
      </c>
      <c r="F82" s="134">
        <v>0.53400000000000003</v>
      </c>
      <c r="G82" s="163"/>
      <c r="H82" s="163"/>
      <c r="I82" s="166"/>
      <c r="J82" s="41"/>
    </row>
    <row r="83" spans="1:10" ht="27.75" customHeight="1">
      <c r="A83" s="160" t="s">
        <v>593</v>
      </c>
      <c r="B83" s="24"/>
      <c r="C83" s="161">
        <v>0</v>
      </c>
      <c r="D83" s="132">
        <v>-4.4770000000000003</v>
      </c>
      <c r="E83" s="133">
        <v>-0.38</v>
      </c>
      <c r="F83" s="134">
        <v>-6.0999999999999999E-2</v>
      </c>
      <c r="G83" s="162">
        <v>0</v>
      </c>
      <c r="H83" s="163"/>
      <c r="I83" s="166"/>
      <c r="J83" s="41"/>
    </row>
    <row r="84" spans="1:10" ht="27.75" customHeight="1">
      <c r="A84" s="160" t="s">
        <v>594</v>
      </c>
      <c r="B84" s="24"/>
      <c r="C84" s="161">
        <v>0</v>
      </c>
      <c r="D84" s="132">
        <v>-4.3129999999999997</v>
      </c>
      <c r="E84" s="133">
        <v>-0.36699999999999999</v>
      </c>
      <c r="F84" s="134">
        <v>-5.1999999999999998E-2</v>
      </c>
      <c r="G84" s="162">
        <v>0</v>
      </c>
      <c r="H84" s="163"/>
      <c r="I84" s="166"/>
      <c r="J84" s="41"/>
    </row>
    <row r="85" spans="1:10" ht="27.75" customHeight="1">
      <c r="A85" s="160" t="s">
        <v>595</v>
      </c>
      <c r="B85" s="24"/>
      <c r="C85" s="161">
        <v>0</v>
      </c>
      <c r="D85" s="132">
        <v>-4.4770000000000003</v>
      </c>
      <c r="E85" s="133">
        <v>-0.38</v>
      </c>
      <c r="F85" s="134">
        <v>-6.0999999999999999E-2</v>
      </c>
      <c r="G85" s="162">
        <v>0</v>
      </c>
      <c r="H85" s="163"/>
      <c r="I85" s="166"/>
      <c r="J85" s="40">
        <v>0.27900000000000003</v>
      </c>
    </row>
    <row r="86" spans="1:10" ht="27.75" customHeight="1">
      <c r="A86" s="160" t="s">
        <v>596</v>
      </c>
      <c r="B86" s="24"/>
      <c r="C86" s="161">
        <v>0</v>
      </c>
      <c r="D86" s="132">
        <v>-4.3129999999999997</v>
      </c>
      <c r="E86" s="133">
        <v>-0.36699999999999999</v>
      </c>
      <c r="F86" s="134">
        <v>-5.1999999999999998E-2</v>
      </c>
      <c r="G86" s="162">
        <v>0</v>
      </c>
      <c r="H86" s="163"/>
      <c r="I86" s="166"/>
      <c r="J86" s="40">
        <v>0.26900000000000002</v>
      </c>
    </row>
    <row r="87" spans="1:10" ht="27.75" customHeight="1">
      <c r="A87" s="160" t="s">
        <v>597</v>
      </c>
      <c r="B87" s="24"/>
      <c r="C87" s="161">
        <v>0</v>
      </c>
      <c r="D87" s="132">
        <v>-3.7869999999999999</v>
      </c>
      <c r="E87" s="133">
        <v>-0.32500000000000001</v>
      </c>
      <c r="F87" s="134">
        <v>-1.7000000000000001E-2</v>
      </c>
      <c r="G87" s="162">
        <v>8.9600000000000009</v>
      </c>
      <c r="H87" s="163"/>
      <c r="I87" s="166"/>
      <c r="J87" s="40">
        <v>0.308</v>
      </c>
    </row>
    <row r="88" spans="1:10" ht="27.75" customHeight="1">
      <c r="A88" s="160" t="s">
        <v>598</v>
      </c>
      <c r="B88" s="24"/>
      <c r="C88" s="161" t="s">
        <v>70</v>
      </c>
      <c r="D88" s="132">
        <v>4.0540000000000003</v>
      </c>
      <c r="E88" s="133">
        <v>0.34399999999999997</v>
      </c>
      <c r="F88" s="134">
        <v>5.5E-2</v>
      </c>
      <c r="G88" s="162">
        <v>2</v>
      </c>
      <c r="H88" s="163"/>
      <c r="I88" s="166"/>
      <c r="J88" s="41"/>
    </row>
    <row r="89" spans="1:10" ht="27.75" customHeight="1">
      <c r="A89" s="160" t="s">
        <v>599</v>
      </c>
      <c r="B89" s="24"/>
      <c r="C89" s="161" t="s">
        <v>72</v>
      </c>
      <c r="D89" s="132">
        <v>4.0540000000000003</v>
      </c>
      <c r="E89" s="133">
        <v>0.34399999999999997</v>
      </c>
      <c r="F89" s="134">
        <v>5.5E-2</v>
      </c>
      <c r="G89" s="163"/>
      <c r="H89" s="163"/>
      <c r="I89" s="166"/>
      <c r="J89" s="41"/>
    </row>
    <row r="90" spans="1:10" ht="27.75" customHeight="1">
      <c r="A90" s="160" t="s">
        <v>600</v>
      </c>
      <c r="B90" s="24"/>
      <c r="C90" s="161" t="s">
        <v>75</v>
      </c>
      <c r="D90" s="132">
        <v>3.089</v>
      </c>
      <c r="E90" s="133">
        <v>0.26300000000000001</v>
      </c>
      <c r="F90" s="134">
        <v>4.2000000000000003E-2</v>
      </c>
      <c r="G90" s="162">
        <v>1.89</v>
      </c>
      <c r="H90" s="163"/>
      <c r="I90" s="166"/>
      <c r="J90" s="41"/>
    </row>
    <row r="91" spans="1:10" ht="27.75" customHeight="1">
      <c r="A91" s="160" t="s">
        <v>601</v>
      </c>
      <c r="B91" s="24"/>
      <c r="C91" s="161" t="s">
        <v>75</v>
      </c>
      <c r="D91" s="132">
        <v>3.089</v>
      </c>
      <c r="E91" s="133">
        <v>0.26300000000000001</v>
      </c>
      <c r="F91" s="134">
        <v>4.2000000000000003E-2</v>
      </c>
      <c r="G91" s="162">
        <v>1.92</v>
      </c>
      <c r="H91" s="163"/>
      <c r="I91" s="166"/>
      <c r="J91" s="41"/>
    </row>
    <row r="92" spans="1:10" ht="27.75" customHeight="1">
      <c r="A92" s="160" t="s">
        <v>602</v>
      </c>
      <c r="B92" s="24"/>
      <c r="C92" s="161" t="s">
        <v>75</v>
      </c>
      <c r="D92" s="132">
        <v>3.089</v>
      </c>
      <c r="E92" s="133">
        <v>0.26300000000000001</v>
      </c>
      <c r="F92" s="134">
        <v>4.2000000000000003E-2</v>
      </c>
      <c r="G92" s="162">
        <v>2.04</v>
      </c>
      <c r="H92" s="163"/>
      <c r="I92" s="166"/>
      <c r="J92" s="41"/>
    </row>
    <row r="93" spans="1:10" ht="27.75" customHeight="1">
      <c r="A93" s="160" t="s">
        <v>603</v>
      </c>
      <c r="B93" s="24"/>
      <c r="C93" s="161" t="s">
        <v>75</v>
      </c>
      <c r="D93" s="132">
        <v>3.089</v>
      </c>
      <c r="E93" s="133">
        <v>0.26300000000000001</v>
      </c>
      <c r="F93" s="134">
        <v>4.2000000000000003E-2</v>
      </c>
      <c r="G93" s="162">
        <v>2.29</v>
      </c>
      <c r="H93" s="163"/>
      <c r="I93" s="166"/>
      <c r="J93" s="41"/>
    </row>
    <row r="94" spans="1:10" ht="27.75" customHeight="1">
      <c r="A94" s="160" t="s">
        <v>604</v>
      </c>
      <c r="B94" s="24"/>
      <c r="C94" s="161" t="s">
        <v>75</v>
      </c>
      <c r="D94" s="132">
        <v>3.089</v>
      </c>
      <c r="E94" s="133">
        <v>0.26300000000000001</v>
      </c>
      <c r="F94" s="134">
        <v>4.2000000000000003E-2</v>
      </c>
      <c r="G94" s="162">
        <v>3.23</v>
      </c>
      <c r="H94" s="163"/>
      <c r="I94" s="166"/>
      <c r="J94" s="41"/>
    </row>
    <row r="95" spans="1:10" ht="27.75" customHeight="1">
      <c r="A95" s="160" t="s">
        <v>605</v>
      </c>
      <c r="B95" s="24"/>
      <c r="C95" s="161" t="s">
        <v>85</v>
      </c>
      <c r="D95" s="132">
        <v>3.089</v>
      </c>
      <c r="E95" s="133">
        <v>0.26300000000000001</v>
      </c>
      <c r="F95" s="134">
        <v>4.2000000000000003E-2</v>
      </c>
      <c r="G95" s="163"/>
      <c r="H95" s="163"/>
      <c r="I95" s="166"/>
      <c r="J95" s="41"/>
    </row>
    <row r="96" spans="1:10" ht="27.75" customHeight="1">
      <c r="A96" s="160" t="s">
        <v>606</v>
      </c>
      <c r="B96" s="24"/>
      <c r="C96" s="161">
        <v>0</v>
      </c>
      <c r="D96" s="132">
        <v>2.5099999999999998</v>
      </c>
      <c r="E96" s="133">
        <v>0.214</v>
      </c>
      <c r="F96" s="134">
        <v>2.8000000000000001E-2</v>
      </c>
      <c r="G96" s="162">
        <v>4.9400000000000004</v>
      </c>
      <c r="H96" s="162">
        <v>1.73</v>
      </c>
      <c r="I96" s="167">
        <v>2.62</v>
      </c>
      <c r="J96" s="40">
        <v>0.186</v>
      </c>
    </row>
    <row r="97" spans="1:10" ht="27.75" customHeight="1">
      <c r="A97" s="160" t="s">
        <v>607</v>
      </c>
      <c r="B97" s="24"/>
      <c r="C97" s="161">
        <v>0</v>
      </c>
      <c r="D97" s="132">
        <v>2.5099999999999998</v>
      </c>
      <c r="E97" s="133">
        <v>0.214</v>
      </c>
      <c r="F97" s="134">
        <v>2.8000000000000001E-2</v>
      </c>
      <c r="G97" s="162">
        <v>7.27</v>
      </c>
      <c r="H97" s="162">
        <v>1.73</v>
      </c>
      <c r="I97" s="167">
        <v>2.62</v>
      </c>
      <c r="J97" s="40">
        <v>0.186</v>
      </c>
    </row>
    <row r="98" spans="1:10" ht="27.75" customHeight="1">
      <c r="A98" s="160" t="s">
        <v>608</v>
      </c>
      <c r="B98" s="24"/>
      <c r="C98" s="161">
        <v>0</v>
      </c>
      <c r="D98" s="132">
        <v>2.5099999999999998</v>
      </c>
      <c r="E98" s="133">
        <v>0.214</v>
      </c>
      <c r="F98" s="134">
        <v>2.8000000000000001E-2</v>
      </c>
      <c r="G98" s="162">
        <v>8.3800000000000008</v>
      </c>
      <c r="H98" s="162">
        <v>1.73</v>
      </c>
      <c r="I98" s="167">
        <v>2.62</v>
      </c>
      <c r="J98" s="40">
        <v>0.186</v>
      </c>
    </row>
    <row r="99" spans="1:10" ht="27.75" customHeight="1">
      <c r="A99" s="160" t="s">
        <v>609</v>
      </c>
      <c r="B99" s="24"/>
      <c r="C99" s="161">
        <v>0</v>
      </c>
      <c r="D99" s="132">
        <v>2.5099999999999998</v>
      </c>
      <c r="E99" s="133">
        <v>0.214</v>
      </c>
      <c r="F99" s="134">
        <v>2.8000000000000001E-2</v>
      </c>
      <c r="G99" s="162">
        <v>11.02</v>
      </c>
      <c r="H99" s="162">
        <v>1.73</v>
      </c>
      <c r="I99" s="167">
        <v>2.62</v>
      </c>
      <c r="J99" s="40">
        <v>0.186</v>
      </c>
    </row>
    <row r="100" spans="1:10" ht="27.75" customHeight="1">
      <c r="A100" s="160" t="s">
        <v>610</v>
      </c>
      <c r="B100" s="24"/>
      <c r="C100" s="161">
        <v>0</v>
      </c>
      <c r="D100" s="132">
        <v>2.5099999999999998</v>
      </c>
      <c r="E100" s="133">
        <v>0.214</v>
      </c>
      <c r="F100" s="134">
        <v>2.8000000000000001E-2</v>
      </c>
      <c r="G100" s="162">
        <v>21.09</v>
      </c>
      <c r="H100" s="162">
        <v>1.73</v>
      </c>
      <c r="I100" s="167">
        <v>2.62</v>
      </c>
      <c r="J100" s="40">
        <v>0.186</v>
      </c>
    </row>
    <row r="101" spans="1:10" ht="27.75" customHeight="1">
      <c r="A101" s="160" t="s">
        <v>611</v>
      </c>
      <c r="B101" s="24"/>
      <c r="C101" s="161">
        <v>0</v>
      </c>
      <c r="D101" s="132">
        <v>2.3370000000000002</v>
      </c>
      <c r="E101" s="133">
        <v>0.20100000000000001</v>
      </c>
      <c r="F101" s="134">
        <v>0.01</v>
      </c>
      <c r="G101" s="162">
        <v>5.75</v>
      </c>
      <c r="H101" s="162">
        <v>4.07</v>
      </c>
      <c r="I101" s="167">
        <v>4.6100000000000003</v>
      </c>
      <c r="J101" s="40">
        <v>0.16400000000000001</v>
      </c>
    </row>
    <row r="102" spans="1:10" ht="27.75" customHeight="1">
      <c r="A102" s="160" t="s">
        <v>612</v>
      </c>
      <c r="B102" s="24"/>
      <c r="C102" s="161">
        <v>0</v>
      </c>
      <c r="D102" s="132">
        <v>2.3370000000000002</v>
      </c>
      <c r="E102" s="133">
        <v>0.20100000000000001</v>
      </c>
      <c r="F102" s="134">
        <v>0.01</v>
      </c>
      <c r="G102" s="162">
        <v>9.02</v>
      </c>
      <c r="H102" s="162">
        <v>4.07</v>
      </c>
      <c r="I102" s="167">
        <v>4.6100000000000003</v>
      </c>
      <c r="J102" s="40">
        <v>0.16400000000000001</v>
      </c>
    </row>
    <row r="103" spans="1:10" ht="27.75" customHeight="1">
      <c r="A103" s="160" t="s">
        <v>613</v>
      </c>
      <c r="B103" s="24"/>
      <c r="C103" s="161">
        <v>0</v>
      </c>
      <c r="D103" s="132">
        <v>2.3370000000000002</v>
      </c>
      <c r="E103" s="133">
        <v>0.20100000000000001</v>
      </c>
      <c r="F103" s="134">
        <v>0.01</v>
      </c>
      <c r="G103" s="162">
        <v>10.58</v>
      </c>
      <c r="H103" s="162">
        <v>4.07</v>
      </c>
      <c r="I103" s="167">
        <v>4.6100000000000003</v>
      </c>
      <c r="J103" s="40">
        <v>0.16400000000000001</v>
      </c>
    </row>
    <row r="104" spans="1:10" ht="27.75" customHeight="1">
      <c r="A104" s="160" t="s">
        <v>614</v>
      </c>
      <c r="B104" s="24"/>
      <c r="C104" s="161">
        <v>0</v>
      </c>
      <c r="D104" s="132">
        <v>2.3370000000000002</v>
      </c>
      <c r="E104" s="133">
        <v>0.20100000000000001</v>
      </c>
      <c r="F104" s="134">
        <v>0.01</v>
      </c>
      <c r="G104" s="162">
        <v>14.3</v>
      </c>
      <c r="H104" s="162">
        <v>4.07</v>
      </c>
      <c r="I104" s="167">
        <v>4.6100000000000003</v>
      </c>
      <c r="J104" s="40">
        <v>0.16400000000000001</v>
      </c>
    </row>
    <row r="105" spans="1:10" ht="27.75" customHeight="1">
      <c r="A105" s="160" t="s">
        <v>615</v>
      </c>
      <c r="B105" s="24"/>
      <c r="C105" s="161">
        <v>0</v>
      </c>
      <c r="D105" s="132">
        <v>2.3370000000000002</v>
      </c>
      <c r="E105" s="133">
        <v>0.20100000000000001</v>
      </c>
      <c r="F105" s="134">
        <v>0.01</v>
      </c>
      <c r="G105" s="162">
        <v>28.45</v>
      </c>
      <c r="H105" s="162">
        <v>4.07</v>
      </c>
      <c r="I105" s="167">
        <v>4.6100000000000003</v>
      </c>
      <c r="J105" s="40">
        <v>0.16400000000000001</v>
      </c>
    </row>
    <row r="106" spans="1:10" ht="27.75" customHeight="1">
      <c r="A106" s="160" t="s">
        <v>616</v>
      </c>
      <c r="B106" s="24"/>
      <c r="C106" s="161">
        <v>0</v>
      </c>
      <c r="D106" s="132">
        <v>1.958</v>
      </c>
      <c r="E106" s="133">
        <v>0.16700000000000001</v>
      </c>
      <c r="F106" s="134">
        <v>8.0000000000000002E-3</v>
      </c>
      <c r="G106" s="162">
        <v>70.180000000000007</v>
      </c>
      <c r="H106" s="162">
        <v>4.6399999999999997</v>
      </c>
      <c r="I106" s="167">
        <v>5.18</v>
      </c>
      <c r="J106" s="40">
        <v>0.13800000000000001</v>
      </c>
    </row>
    <row r="107" spans="1:10" ht="27.75" customHeight="1">
      <c r="A107" s="160" t="s">
        <v>617</v>
      </c>
      <c r="B107" s="24"/>
      <c r="C107" s="161">
        <v>0</v>
      </c>
      <c r="D107" s="132">
        <v>1.958</v>
      </c>
      <c r="E107" s="133">
        <v>0.16700000000000001</v>
      </c>
      <c r="F107" s="134">
        <v>8.0000000000000002E-3</v>
      </c>
      <c r="G107" s="162">
        <v>91.23</v>
      </c>
      <c r="H107" s="162">
        <v>4.6399999999999997</v>
      </c>
      <c r="I107" s="167">
        <v>5.18</v>
      </c>
      <c r="J107" s="40">
        <v>0.13800000000000001</v>
      </c>
    </row>
    <row r="108" spans="1:10" ht="27.75" customHeight="1">
      <c r="A108" s="160" t="s">
        <v>618</v>
      </c>
      <c r="B108" s="24"/>
      <c r="C108" s="161">
        <v>0</v>
      </c>
      <c r="D108" s="132">
        <v>1.958</v>
      </c>
      <c r="E108" s="133">
        <v>0.16700000000000001</v>
      </c>
      <c r="F108" s="134">
        <v>8.0000000000000002E-3</v>
      </c>
      <c r="G108" s="162">
        <v>123.76</v>
      </c>
      <c r="H108" s="162">
        <v>4.6399999999999997</v>
      </c>
      <c r="I108" s="167">
        <v>5.18</v>
      </c>
      <c r="J108" s="40">
        <v>0.13800000000000001</v>
      </c>
    </row>
    <row r="109" spans="1:10" ht="27.75" customHeight="1">
      <c r="A109" s="160" t="s">
        <v>619</v>
      </c>
      <c r="B109" s="24"/>
      <c r="C109" s="161">
        <v>0</v>
      </c>
      <c r="D109" s="132">
        <v>1.958</v>
      </c>
      <c r="E109" s="133">
        <v>0.16700000000000001</v>
      </c>
      <c r="F109" s="134">
        <v>8.0000000000000002E-3</v>
      </c>
      <c r="G109" s="162">
        <v>158.15</v>
      </c>
      <c r="H109" s="162">
        <v>4.6399999999999997</v>
      </c>
      <c r="I109" s="167">
        <v>5.18</v>
      </c>
      <c r="J109" s="40">
        <v>0.13800000000000001</v>
      </c>
    </row>
    <row r="110" spans="1:10" ht="27.75" customHeight="1">
      <c r="A110" s="160" t="s">
        <v>620</v>
      </c>
      <c r="B110" s="24"/>
      <c r="C110" s="161">
        <v>0</v>
      </c>
      <c r="D110" s="132">
        <v>1.958</v>
      </c>
      <c r="E110" s="133">
        <v>0.16700000000000001</v>
      </c>
      <c r="F110" s="134">
        <v>8.0000000000000002E-3</v>
      </c>
      <c r="G110" s="162">
        <v>309.38</v>
      </c>
      <c r="H110" s="162">
        <v>4.6399999999999997</v>
      </c>
      <c r="I110" s="167">
        <v>5.18</v>
      </c>
      <c r="J110" s="40">
        <v>0.13800000000000001</v>
      </c>
    </row>
    <row r="111" spans="1:10" ht="27.75" customHeight="1">
      <c r="A111" s="160" t="s">
        <v>621</v>
      </c>
      <c r="B111" s="24"/>
      <c r="C111" s="161" t="s">
        <v>118</v>
      </c>
      <c r="D111" s="135">
        <v>13.949</v>
      </c>
      <c r="E111" s="136">
        <v>0.998</v>
      </c>
      <c r="F111" s="134">
        <v>0.41199999999999998</v>
      </c>
      <c r="G111" s="163"/>
      <c r="H111" s="163"/>
      <c r="I111" s="166"/>
      <c r="J111" s="41"/>
    </row>
    <row r="112" spans="1:10" ht="27.75" customHeight="1">
      <c r="A112" s="160" t="s">
        <v>622</v>
      </c>
      <c r="B112" s="24"/>
      <c r="C112" s="161">
        <v>0</v>
      </c>
      <c r="D112" s="132">
        <v>-3.452</v>
      </c>
      <c r="E112" s="133">
        <v>-0.29299999999999998</v>
      </c>
      <c r="F112" s="134">
        <v>-4.7E-2</v>
      </c>
      <c r="G112" s="162">
        <v>0</v>
      </c>
      <c r="H112" s="163"/>
      <c r="I112" s="166"/>
      <c r="J112" s="41"/>
    </row>
    <row r="113" spans="1:10" ht="27.75" customHeight="1">
      <c r="A113" s="160" t="s">
        <v>623</v>
      </c>
      <c r="B113" s="24"/>
      <c r="C113" s="161">
        <v>0</v>
      </c>
      <c r="D113" s="132">
        <v>-3.3250000000000002</v>
      </c>
      <c r="E113" s="133">
        <v>-0.28299999999999997</v>
      </c>
      <c r="F113" s="134">
        <v>-0.04</v>
      </c>
      <c r="G113" s="162">
        <v>0</v>
      </c>
      <c r="H113" s="163"/>
      <c r="I113" s="166"/>
      <c r="J113" s="41"/>
    </row>
    <row r="114" spans="1:10" ht="27.75" customHeight="1">
      <c r="A114" s="160" t="s">
        <v>624</v>
      </c>
      <c r="B114" s="24"/>
      <c r="C114" s="161">
        <v>0</v>
      </c>
      <c r="D114" s="132">
        <v>-3.452</v>
      </c>
      <c r="E114" s="133">
        <v>-0.29299999999999998</v>
      </c>
      <c r="F114" s="134">
        <v>-4.7E-2</v>
      </c>
      <c r="G114" s="162">
        <v>0</v>
      </c>
      <c r="H114" s="163"/>
      <c r="I114" s="166"/>
      <c r="J114" s="40">
        <v>0.215</v>
      </c>
    </row>
    <row r="115" spans="1:10" ht="27.75" customHeight="1">
      <c r="A115" s="160" t="s">
        <v>625</v>
      </c>
      <c r="B115" s="24"/>
      <c r="C115" s="161">
        <v>0</v>
      </c>
      <c r="D115" s="132">
        <v>-3.3250000000000002</v>
      </c>
      <c r="E115" s="133">
        <v>-0.28299999999999997</v>
      </c>
      <c r="F115" s="134">
        <v>-0.04</v>
      </c>
      <c r="G115" s="162">
        <v>0</v>
      </c>
      <c r="H115" s="163"/>
      <c r="I115" s="166"/>
      <c r="J115" s="40">
        <v>0.20699999999999999</v>
      </c>
    </row>
    <row r="116" spans="1:10" ht="27.75" customHeight="1">
      <c r="A116" s="160" t="s">
        <v>626</v>
      </c>
      <c r="B116" s="24"/>
      <c r="C116" s="161">
        <v>0</v>
      </c>
      <c r="D116" s="132">
        <v>-2.92</v>
      </c>
      <c r="E116" s="133">
        <v>-0.251</v>
      </c>
      <c r="F116" s="134">
        <v>-1.2999999999999999E-2</v>
      </c>
      <c r="G116" s="162">
        <v>6.91</v>
      </c>
      <c r="H116" s="163"/>
      <c r="I116" s="166"/>
      <c r="J116" s="40">
        <v>0.23699999999999999</v>
      </c>
    </row>
    <row r="117" spans="1:10" ht="27.75" customHeight="1">
      <c r="A117" s="160" t="s">
        <v>627</v>
      </c>
      <c r="B117" s="24"/>
      <c r="C117" s="161" t="s">
        <v>70</v>
      </c>
      <c r="D117" s="132">
        <v>2.544</v>
      </c>
      <c r="E117" s="133">
        <v>0.216</v>
      </c>
      <c r="F117" s="134">
        <v>3.4000000000000002E-2</v>
      </c>
      <c r="G117" s="162">
        <v>1.49</v>
      </c>
      <c r="H117" s="163"/>
      <c r="I117" s="166"/>
      <c r="J117" s="41"/>
    </row>
    <row r="118" spans="1:10" ht="27.75" customHeight="1">
      <c r="A118" s="160" t="s">
        <v>628</v>
      </c>
      <c r="B118" s="24"/>
      <c r="C118" s="161" t="s">
        <v>72</v>
      </c>
      <c r="D118" s="132">
        <v>2.544</v>
      </c>
      <c r="E118" s="133">
        <v>0.216</v>
      </c>
      <c r="F118" s="134">
        <v>3.4000000000000002E-2</v>
      </c>
      <c r="G118" s="163"/>
      <c r="H118" s="163"/>
      <c r="I118" s="166"/>
      <c r="J118" s="41"/>
    </row>
    <row r="119" spans="1:10" ht="27.75" customHeight="1">
      <c r="A119" s="160" t="s">
        <v>629</v>
      </c>
      <c r="B119" s="24"/>
      <c r="C119" s="161" t="s">
        <v>75</v>
      </c>
      <c r="D119" s="132">
        <v>1.9379999999999999</v>
      </c>
      <c r="E119" s="133">
        <v>0.16500000000000001</v>
      </c>
      <c r="F119" s="134">
        <v>2.5999999999999999E-2</v>
      </c>
      <c r="G119" s="162">
        <v>1.35</v>
      </c>
      <c r="H119" s="163"/>
      <c r="I119" s="166"/>
      <c r="J119" s="41"/>
    </row>
    <row r="120" spans="1:10" ht="27.75" customHeight="1">
      <c r="A120" s="160" t="s">
        <v>630</v>
      </c>
      <c r="B120" s="24"/>
      <c r="C120" s="161" t="s">
        <v>75</v>
      </c>
      <c r="D120" s="132">
        <v>1.9379999999999999</v>
      </c>
      <c r="E120" s="133">
        <v>0.16500000000000001</v>
      </c>
      <c r="F120" s="134">
        <v>2.5999999999999999E-2</v>
      </c>
      <c r="G120" s="162">
        <v>1.36</v>
      </c>
      <c r="H120" s="163"/>
      <c r="I120" s="166"/>
      <c r="J120" s="41"/>
    </row>
    <row r="121" spans="1:10" ht="27.75" customHeight="1">
      <c r="A121" s="160" t="s">
        <v>631</v>
      </c>
      <c r="B121" s="24"/>
      <c r="C121" s="161" t="s">
        <v>75</v>
      </c>
      <c r="D121" s="132">
        <v>1.9379999999999999</v>
      </c>
      <c r="E121" s="133">
        <v>0.16500000000000001</v>
      </c>
      <c r="F121" s="134">
        <v>2.5999999999999999E-2</v>
      </c>
      <c r="G121" s="162">
        <v>1.44</v>
      </c>
      <c r="H121" s="163"/>
      <c r="I121" s="166"/>
      <c r="J121" s="41"/>
    </row>
    <row r="122" spans="1:10" ht="27.75" customHeight="1">
      <c r="A122" s="160" t="s">
        <v>632</v>
      </c>
      <c r="B122" s="24"/>
      <c r="C122" s="161" t="s">
        <v>75</v>
      </c>
      <c r="D122" s="132">
        <v>1.9379999999999999</v>
      </c>
      <c r="E122" s="133">
        <v>0.16500000000000001</v>
      </c>
      <c r="F122" s="134">
        <v>2.5999999999999999E-2</v>
      </c>
      <c r="G122" s="162">
        <v>1.6</v>
      </c>
      <c r="H122" s="163"/>
      <c r="I122" s="166"/>
      <c r="J122" s="41"/>
    </row>
    <row r="123" spans="1:10" ht="27.75" customHeight="1">
      <c r="A123" s="160" t="s">
        <v>633</v>
      </c>
      <c r="B123" s="24"/>
      <c r="C123" s="161" t="s">
        <v>75</v>
      </c>
      <c r="D123" s="132">
        <v>1.9379999999999999</v>
      </c>
      <c r="E123" s="133">
        <v>0.16500000000000001</v>
      </c>
      <c r="F123" s="134">
        <v>2.5999999999999999E-2</v>
      </c>
      <c r="G123" s="162">
        <v>2.19</v>
      </c>
      <c r="H123" s="163"/>
      <c r="I123" s="166"/>
      <c r="J123" s="41"/>
    </row>
    <row r="124" spans="1:10" ht="27.75" customHeight="1">
      <c r="A124" s="160" t="s">
        <v>634</v>
      </c>
      <c r="B124" s="24"/>
      <c r="C124" s="161" t="s">
        <v>85</v>
      </c>
      <c r="D124" s="132">
        <v>1.9379999999999999</v>
      </c>
      <c r="E124" s="133">
        <v>0.16500000000000001</v>
      </c>
      <c r="F124" s="134">
        <v>2.5999999999999999E-2</v>
      </c>
      <c r="G124" s="163"/>
      <c r="H124" s="163"/>
      <c r="I124" s="166"/>
      <c r="J124" s="41"/>
    </row>
    <row r="125" spans="1:10" ht="27.75" customHeight="1">
      <c r="A125" s="160" t="s">
        <v>635</v>
      </c>
      <c r="B125" s="24"/>
      <c r="C125" s="161">
        <v>0</v>
      </c>
      <c r="D125" s="132">
        <v>1.575</v>
      </c>
      <c r="E125" s="133">
        <v>0.13400000000000001</v>
      </c>
      <c r="F125" s="134">
        <v>1.7000000000000001E-2</v>
      </c>
      <c r="G125" s="162">
        <v>3.26</v>
      </c>
      <c r="H125" s="162">
        <v>1.08</v>
      </c>
      <c r="I125" s="167">
        <v>1.64</v>
      </c>
      <c r="J125" s="40">
        <v>0.11600000000000001</v>
      </c>
    </row>
    <row r="126" spans="1:10" ht="27.75" customHeight="1">
      <c r="A126" s="160" t="s">
        <v>636</v>
      </c>
      <c r="B126" s="24"/>
      <c r="C126" s="161">
        <v>0</v>
      </c>
      <c r="D126" s="132">
        <v>1.575</v>
      </c>
      <c r="E126" s="133">
        <v>0.13400000000000001</v>
      </c>
      <c r="F126" s="134">
        <v>1.7000000000000001E-2</v>
      </c>
      <c r="G126" s="162">
        <v>4.72</v>
      </c>
      <c r="H126" s="162">
        <v>1.08</v>
      </c>
      <c r="I126" s="167">
        <v>1.64</v>
      </c>
      <c r="J126" s="40">
        <v>0.11600000000000001</v>
      </c>
    </row>
    <row r="127" spans="1:10" ht="27.75" customHeight="1">
      <c r="A127" s="160" t="s">
        <v>637</v>
      </c>
      <c r="B127" s="24"/>
      <c r="C127" s="161">
        <v>0</v>
      </c>
      <c r="D127" s="132">
        <v>1.575</v>
      </c>
      <c r="E127" s="133">
        <v>0.13400000000000001</v>
      </c>
      <c r="F127" s="134">
        <v>1.7000000000000001E-2</v>
      </c>
      <c r="G127" s="162">
        <v>5.41</v>
      </c>
      <c r="H127" s="162">
        <v>1.08</v>
      </c>
      <c r="I127" s="167">
        <v>1.64</v>
      </c>
      <c r="J127" s="40">
        <v>0.11600000000000001</v>
      </c>
    </row>
    <row r="128" spans="1:10" ht="27.75" customHeight="1">
      <c r="A128" s="160" t="s">
        <v>638</v>
      </c>
      <c r="B128" s="24"/>
      <c r="C128" s="161">
        <v>0</v>
      </c>
      <c r="D128" s="132">
        <v>1.575</v>
      </c>
      <c r="E128" s="133">
        <v>0.13400000000000001</v>
      </c>
      <c r="F128" s="134">
        <v>1.7000000000000001E-2</v>
      </c>
      <c r="G128" s="162">
        <v>7.07</v>
      </c>
      <c r="H128" s="162">
        <v>1.08</v>
      </c>
      <c r="I128" s="167">
        <v>1.64</v>
      </c>
      <c r="J128" s="40">
        <v>0.11600000000000001</v>
      </c>
    </row>
    <row r="129" spans="1:10" ht="27.75" customHeight="1">
      <c r="A129" s="160" t="s">
        <v>639</v>
      </c>
      <c r="B129" s="24"/>
      <c r="C129" s="161">
        <v>0</v>
      </c>
      <c r="D129" s="132">
        <v>1.575</v>
      </c>
      <c r="E129" s="133">
        <v>0.13400000000000001</v>
      </c>
      <c r="F129" s="134">
        <v>1.7000000000000001E-2</v>
      </c>
      <c r="G129" s="162">
        <v>13.39</v>
      </c>
      <c r="H129" s="162">
        <v>1.08</v>
      </c>
      <c r="I129" s="167">
        <v>1.64</v>
      </c>
      <c r="J129" s="40">
        <v>0.11600000000000001</v>
      </c>
    </row>
    <row r="130" spans="1:10" ht="27.75" customHeight="1">
      <c r="A130" s="160" t="s">
        <v>640</v>
      </c>
      <c r="B130" s="24"/>
      <c r="C130" s="161">
        <v>0</v>
      </c>
      <c r="D130" s="132">
        <v>1.466</v>
      </c>
      <c r="E130" s="133">
        <v>0.126</v>
      </c>
      <c r="F130" s="134">
        <v>6.0000000000000001E-3</v>
      </c>
      <c r="G130" s="162">
        <v>3.77</v>
      </c>
      <c r="H130" s="162">
        <v>2.56</v>
      </c>
      <c r="I130" s="167">
        <v>2.89</v>
      </c>
      <c r="J130" s="40">
        <v>0.10299999999999999</v>
      </c>
    </row>
    <row r="131" spans="1:10" ht="27.75" customHeight="1">
      <c r="A131" s="160" t="s">
        <v>641</v>
      </c>
      <c r="B131" s="24"/>
      <c r="C131" s="161">
        <v>0</v>
      </c>
      <c r="D131" s="132">
        <v>1.466</v>
      </c>
      <c r="E131" s="133">
        <v>0.126</v>
      </c>
      <c r="F131" s="134">
        <v>6.0000000000000001E-3</v>
      </c>
      <c r="G131" s="162">
        <v>5.82</v>
      </c>
      <c r="H131" s="162">
        <v>2.56</v>
      </c>
      <c r="I131" s="167">
        <v>2.89</v>
      </c>
      <c r="J131" s="40">
        <v>0.10299999999999999</v>
      </c>
    </row>
    <row r="132" spans="1:10" ht="27.75" customHeight="1">
      <c r="A132" s="160" t="s">
        <v>642</v>
      </c>
      <c r="B132" s="24"/>
      <c r="C132" s="161">
        <v>0</v>
      </c>
      <c r="D132" s="132">
        <v>1.466</v>
      </c>
      <c r="E132" s="133">
        <v>0.126</v>
      </c>
      <c r="F132" s="134">
        <v>6.0000000000000001E-3</v>
      </c>
      <c r="G132" s="162">
        <v>6.8</v>
      </c>
      <c r="H132" s="162">
        <v>2.56</v>
      </c>
      <c r="I132" s="167">
        <v>2.89</v>
      </c>
      <c r="J132" s="40">
        <v>0.10299999999999999</v>
      </c>
    </row>
    <row r="133" spans="1:10" ht="27.75" customHeight="1">
      <c r="A133" s="160" t="s">
        <v>643</v>
      </c>
      <c r="B133" s="24"/>
      <c r="C133" s="161">
        <v>0</v>
      </c>
      <c r="D133" s="132">
        <v>1.466</v>
      </c>
      <c r="E133" s="133">
        <v>0.126</v>
      </c>
      <c r="F133" s="134">
        <v>6.0000000000000001E-3</v>
      </c>
      <c r="G133" s="162">
        <v>9.1300000000000008</v>
      </c>
      <c r="H133" s="162">
        <v>2.56</v>
      </c>
      <c r="I133" s="167">
        <v>2.89</v>
      </c>
      <c r="J133" s="40">
        <v>0.10299999999999999</v>
      </c>
    </row>
    <row r="134" spans="1:10" ht="27.75" customHeight="1">
      <c r="A134" s="160" t="s">
        <v>644</v>
      </c>
      <c r="B134" s="24"/>
      <c r="C134" s="161">
        <v>0</v>
      </c>
      <c r="D134" s="132">
        <v>1.466</v>
      </c>
      <c r="E134" s="133">
        <v>0.126</v>
      </c>
      <c r="F134" s="134">
        <v>6.0000000000000001E-3</v>
      </c>
      <c r="G134" s="162">
        <v>18.010000000000002</v>
      </c>
      <c r="H134" s="162">
        <v>2.56</v>
      </c>
      <c r="I134" s="167">
        <v>2.89</v>
      </c>
      <c r="J134" s="40">
        <v>0.10299999999999999</v>
      </c>
    </row>
    <row r="135" spans="1:10" ht="27.75" customHeight="1">
      <c r="A135" s="160" t="s">
        <v>645</v>
      </c>
      <c r="B135" s="24"/>
      <c r="C135" s="161">
        <v>0</v>
      </c>
      <c r="D135" s="132">
        <v>1.228</v>
      </c>
      <c r="E135" s="133">
        <v>0.105</v>
      </c>
      <c r="F135" s="134">
        <v>5.0000000000000001E-3</v>
      </c>
      <c r="G135" s="162">
        <v>44.2</v>
      </c>
      <c r="H135" s="162">
        <v>2.91</v>
      </c>
      <c r="I135" s="167">
        <v>3.25</v>
      </c>
      <c r="J135" s="40">
        <v>8.6999999999999994E-2</v>
      </c>
    </row>
    <row r="136" spans="1:10" ht="27.75" customHeight="1">
      <c r="A136" s="160" t="s">
        <v>646</v>
      </c>
      <c r="B136" s="24"/>
      <c r="C136" s="161">
        <v>0</v>
      </c>
      <c r="D136" s="132">
        <v>1.228</v>
      </c>
      <c r="E136" s="133">
        <v>0.105</v>
      </c>
      <c r="F136" s="134">
        <v>5.0000000000000001E-3</v>
      </c>
      <c r="G136" s="162">
        <v>57.4</v>
      </c>
      <c r="H136" s="162">
        <v>2.91</v>
      </c>
      <c r="I136" s="167">
        <v>3.25</v>
      </c>
      <c r="J136" s="40">
        <v>8.6999999999999994E-2</v>
      </c>
    </row>
    <row r="137" spans="1:10" ht="27.75" customHeight="1">
      <c r="A137" s="160" t="s">
        <v>647</v>
      </c>
      <c r="B137" s="24"/>
      <c r="C137" s="161">
        <v>0</v>
      </c>
      <c r="D137" s="132">
        <v>1.228</v>
      </c>
      <c r="E137" s="133">
        <v>0.105</v>
      </c>
      <c r="F137" s="134">
        <v>5.0000000000000001E-3</v>
      </c>
      <c r="G137" s="162">
        <v>77.81</v>
      </c>
      <c r="H137" s="162">
        <v>2.91</v>
      </c>
      <c r="I137" s="167">
        <v>3.25</v>
      </c>
      <c r="J137" s="40">
        <v>8.6999999999999994E-2</v>
      </c>
    </row>
    <row r="138" spans="1:10" ht="27.75" customHeight="1">
      <c r="A138" s="160" t="s">
        <v>648</v>
      </c>
      <c r="B138" s="24"/>
      <c r="C138" s="161">
        <v>0</v>
      </c>
      <c r="D138" s="132">
        <v>1.228</v>
      </c>
      <c r="E138" s="133">
        <v>0.105</v>
      </c>
      <c r="F138" s="134">
        <v>5.0000000000000001E-3</v>
      </c>
      <c r="G138" s="162">
        <v>99.38</v>
      </c>
      <c r="H138" s="162">
        <v>2.91</v>
      </c>
      <c r="I138" s="167">
        <v>3.25</v>
      </c>
      <c r="J138" s="40">
        <v>8.6999999999999994E-2</v>
      </c>
    </row>
    <row r="139" spans="1:10" ht="27.75" customHeight="1">
      <c r="A139" s="160" t="s">
        <v>649</v>
      </c>
      <c r="B139" s="24"/>
      <c r="C139" s="161">
        <v>0</v>
      </c>
      <c r="D139" s="132">
        <v>1.228</v>
      </c>
      <c r="E139" s="133">
        <v>0.105</v>
      </c>
      <c r="F139" s="134">
        <v>5.0000000000000001E-3</v>
      </c>
      <c r="G139" s="162">
        <v>194.27</v>
      </c>
      <c r="H139" s="162">
        <v>2.91</v>
      </c>
      <c r="I139" s="167">
        <v>3.25</v>
      </c>
      <c r="J139" s="40">
        <v>8.6999999999999994E-2</v>
      </c>
    </row>
    <row r="140" spans="1:10" ht="27.75" customHeight="1">
      <c r="A140" s="160" t="s">
        <v>650</v>
      </c>
      <c r="B140" s="24"/>
      <c r="C140" s="161" t="s">
        <v>118</v>
      </c>
      <c r="D140" s="135">
        <v>8.7520000000000007</v>
      </c>
      <c r="E140" s="136">
        <v>0.626</v>
      </c>
      <c r="F140" s="134">
        <v>0.25900000000000001</v>
      </c>
      <c r="G140" s="163"/>
      <c r="H140" s="163"/>
      <c r="I140" s="166"/>
      <c r="J140" s="41"/>
    </row>
    <row r="141" spans="1:10" ht="27.75" customHeight="1">
      <c r="A141" s="160" t="s">
        <v>651</v>
      </c>
      <c r="B141" s="24"/>
      <c r="C141" s="161">
        <v>0</v>
      </c>
      <c r="D141" s="132">
        <v>-2.1659999999999999</v>
      </c>
      <c r="E141" s="133">
        <v>-0.184</v>
      </c>
      <c r="F141" s="134">
        <v>-2.9000000000000001E-2</v>
      </c>
      <c r="G141" s="162">
        <v>0</v>
      </c>
      <c r="H141" s="163"/>
      <c r="I141" s="166"/>
      <c r="J141" s="41"/>
    </row>
    <row r="142" spans="1:10" ht="27.75" customHeight="1">
      <c r="A142" s="160" t="s">
        <v>652</v>
      </c>
      <c r="B142" s="24"/>
      <c r="C142" s="161">
        <v>0</v>
      </c>
      <c r="D142" s="132">
        <v>-2.0859999999999999</v>
      </c>
      <c r="E142" s="133">
        <v>-0.17799999999999999</v>
      </c>
      <c r="F142" s="134">
        <v>-2.5000000000000001E-2</v>
      </c>
      <c r="G142" s="162">
        <v>0</v>
      </c>
      <c r="H142" s="163"/>
      <c r="I142" s="166"/>
      <c r="J142" s="41"/>
    </row>
    <row r="143" spans="1:10" ht="27.75" customHeight="1">
      <c r="A143" s="160" t="s">
        <v>653</v>
      </c>
      <c r="B143" s="24"/>
      <c r="C143" s="161">
        <v>0</v>
      </c>
      <c r="D143" s="132">
        <v>-2.1659999999999999</v>
      </c>
      <c r="E143" s="133">
        <v>-0.184</v>
      </c>
      <c r="F143" s="134">
        <v>-2.9000000000000001E-2</v>
      </c>
      <c r="G143" s="162">
        <v>0</v>
      </c>
      <c r="H143" s="163"/>
      <c r="I143" s="166"/>
      <c r="J143" s="40">
        <v>0.13500000000000001</v>
      </c>
    </row>
    <row r="144" spans="1:10" ht="27.75" customHeight="1">
      <c r="A144" s="160" t="s">
        <v>654</v>
      </c>
      <c r="B144" s="24"/>
      <c r="C144" s="161">
        <v>0</v>
      </c>
      <c r="D144" s="132">
        <v>-2.0859999999999999</v>
      </c>
      <c r="E144" s="133">
        <v>-0.17799999999999999</v>
      </c>
      <c r="F144" s="134">
        <v>-2.5000000000000001E-2</v>
      </c>
      <c r="G144" s="162">
        <v>0</v>
      </c>
      <c r="H144" s="163"/>
      <c r="I144" s="166"/>
      <c r="J144" s="40">
        <v>0.13</v>
      </c>
    </row>
    <row r="145" spans="1:10" ht="27.75" customHeight="1">
      <c r="A145" s="160" t="s">
        <v>655</v>
      </c>
      <c r="B145" s="24"/>
      <c r="C145" s="161">
        <v>0</v>
      </c>
      <c r="D145" s="132">
        <v>-1.8320000000000001</v>
      </c>
      <c r="E145" s="133">
        <v>-0.157</v>
      </c>
      <c r="F145" s="134">
        <v>-8.0000000000000002E-3</v>
      </c>
      <c r="G145" s="162">
        <v>4.34</v>
      </c>
      <c r="H145" s="163"/>
      <c r="I145" s="166"/>
      <c r="J145" s="40">
        <v>0.14899999999999999</v>
      </c>
    </row>
    <row r="146" spans="1:10" ht="27.75" customHeight="1">
      <c r="A146" s="160" t="s">
        <v>656</v>
      </c>
      <c r="B146" s="24"/>
      <c r="C146" s="161" t="s">
        <v>70</v>
      </c>
      <c r="D146" s="132">
        <v>1.8140000000000001</v>
      </c>
      <c r="E146" s="133">
        <v>0.154</v>
      </c>
      <c r="F146" s="134">
        <v>2.5000000000000001E-2</v>
      </c>
      <c r="G146" s="162">
        <v>1.23</v>
      </c>
      <c r="H146" s="163"/>
      <c r="I146" s="166"/>
      <c r="J146" s="41"/>
    </row>
    <row r="147" spans="1:10" ht="27.75" customHeight="1">
      <c r="A147" s="160" t="s">
        <v>657</v>
      </c>
      <c r="B147" s="24"/>
      <c r="C147" s="161" t="s">
        <v>72</v>
      </c>
      <c r="D147" s="132">
        <v>1.8140000000000001</v>
      </c>
      <c r="E147" s="133">
        <v>0.154</v>
      </c>
      <c r="F147" s="134">
        <v>2.5000000000000001E-2</v>
      </c>
      <c r="G147" s="163"/>
      <c r="H147" s="163"/>
      <c r="I147" s="166"/>
      <c r="J147" s="41"/>
    </row>
    <row r="148" spans="1:10" ht="27.75" customHeight="1">
      <c r="A148" s="160" t="s">
        <v>658</v>
      </c>
      <c r="B148" s="24"/>
      <c r="C148" s="161" t="s">
        <v>75</v>
      </c>
      <c r="D148" s="132">
        <v>1.3819999999999999</v>
      </c>
      <c r="E148" s="133">
        <v>0.11700000000000001</v>
      </c>
      <c r="F148" s="134">
        <v>1.9E-2</v>
      </c>
      <c r="G148" s="162">
        <v>1.08</v>
      </c>
      <c r="H148" s="163"/>
      <c r="I148" s="166"/>
      <c r="J148" s="41"/>
    </row>
    <row r="149" spans="1:10" ht="27.75" customHeight="1">
      <c r="A149" s="160" t="s">
        <v>659</v>
      </c>
      <c r="B149" s="24"/>
      <c r="C149" s="161" t="s">
        <v>75</v>
      </c>
      <c r="D149" s="132">
        <v>1.3819999999999999</v>
      </c>
      <c r="E149" s="133">
        <v>0.11700000000000001</v>
      </c>
      <c r="F149" s="134">
        <v>1.9E-2</v>
      </c>
      <c r="G149" s="162">
        <v>1.1000000000000001</v>
      </c>
      <c r="H149" s="163"/>
      <c r="I149" s="166"/>
      <c r="J149" s="41"/>
    </row>
    <row r="150" spans="1:10" ht="27.75" customHeight="1">
      <c r="A150" s="160" t="s">
        <v>660</v>
      </c>
      <c r="B150" s="24"/>
      <c r="C150" s="161" t="s">
        <v>75</v>
      </c>
      <c r="D150" s="132">
        <v>1.3819999999999999</v>
      </c>
      <c r="E150" s="133">
        <v>0.11700000000000001</v>
      </c>
      <c r="F150" s="134">
        <v>1.9E-2</v>
      </c>
      <c r="G150" s="162">
        <v>1.1499999999999999</v>
      </c>
      <c r="H150" s="163"/>
      <c r="I150" s="166"/>
      <c r="J150" s="41"/>
    </row>
    <row r="151" spans="1:10" ht="27.75" customHeight="1">
      <c r="A151" s="160" t="s">
        <v>661</v>
      </c>
      <c r="B151" s="24"/>
      <c r="C151" s="161" t="s">
        <v>75</v>
      </c>
      <c r="D151" s="132">
        <v>1.3819999999999999</v>
      </c>
      <c r="E151" s="133">
        <v>0.11700000000000001</v>
      </c>
      <c r="F151" s="134">
        <v>1.9E-2</v>
      </c>
      <c r="G151" s="162">
        <v>1.26</v>
      </c>
      <c r="H151" s="163"/>
      <c r="I151" s="166"/>
      <c r="J151" s="41"/>
    </row>
    <row r="152" spans="1:10" ht="27.75" customHeight="1">
      <c r="A152" s="160" t="s">
        <v>662</v>
      </c>
      <c r="B152" s="24"/>
      <c r="C152" s="161" t="s">
        <v>75</v>
      </c>
      <c r="D152" s="132">
        <v>1.3819999999999999</v>
      </c>
      <c r="E152" s="133">
        <v>0.11700000000000001</v>
      </c>
      <c r="F152" s="134">
        <v>1.9E-2</v>
      </c>
      <c r="G152" s="162">
        <v>1.68</v>
      </c>
      <c r="H152" s="163"/>
      <c r="I152" s="166"/>
      <c r="J152" s="41"/>
    </row>
    <row r="153" spans="1:10" ht="27.75" customHeight="1">
      <c r="A153" s="160" t="s">
        <v>663</v>
      </c>
      <c r="B153" s="24"/>
      <c r="C153" s="161" t="s">
        <v>85</v>
      </c>
      <c r="D153" s="132">
        <v>1.3819999999999999</v>
      </c>
      <c r="E153" s="133">
        <v>0.11700000000000001</v>
      </c>
      <c r="F153" s="134">
        <v>1.9E-2</v>
      </c>
      <c r="G153" s="163"/>
      <c r="H153" s="163"/>
      <c r="I153" s="166"/>
      <c r="J153" s="41"/>
    </row>
    <row r="154" spans="1:10" ht="27.75" customHeight="1">
      <c r="A154" s="160" t="s">
        <v>664</v>
      </c>
      <c r="B154" s="24"/>
      <c r="C154" s="161">
        <v>0</v>
      </c>
      <c r="D154" s="132">
        <v>1.123</v>
      </c>
      <c r="E154" s="133">
        <v>9.6000000000000002E-2</v>
      </c>
      <c r="F154" s="134">
        <v>1.2E-2</v>
      </c>
      <c r="G154" s="162">
        <v>2.4500000000000002</v>
      </c>
      <c r="H154" s="162">
        <v>0.77</v>
      </c>
      <c r="I154" s="167">
        <v>1.17</v>
      </c>
      <c r="J154" s="40">
        <v>8.3000000000000004E-2</v>
      </c>
    </row>
    <row r="155" spans="1:10" ht="27.75" customHeight="1">
      <c r="A155" s="160" t="s">
        <v>665</v>
      </c>
      <c r="B155" s="24"/>
      <c r="C155" s="161">
        <v>0</v>
      </c>
      <c r="D155" s="132">
        <v>1.123</v>
      </c>
      <c r="E155" s="133">
        <v>9.6000000000000002E-2</v>
      </c>
      <c r="F155" s="134">
        <v>1.2E-2</v>
      </c>
      <c r="G155" s="162">
        <v>3.49</v>
      </c>
      <c r="H155" s="162">
        <v>0.77</v>
      </c>
      <c r="I155" s="167">
        <v>1.17</v>
      </c>
      <c r="J155" s="40">
        <v>8.3000000000000004E-2</v>
      </c>
    </row>
    <row r="156" spans="1:10" ht="27.75" customHeight="1">
      <c r="A156" s="160" t="s">
        <v>666</v>
      </c>
      <c r="B156" s="24"/>
      <c r="C156" s="161">
        <v>0</v>
      </c>
      <c r="D156" s="132">
        <v>1.123</v>
      </c>
      <c r="E156" s="133">
        <v>9.6000000000000002E-2</v>
      </c>
      <c r="F156" s="134">
        <v>1.2E-2</v>
      </c>
      <c r="G156" s="162">
        <v>3.98</v>
      </c>
      <c r="H156" s="162">
        <v>0.77</v>
      </c>
      <c r="I156" s="167">
        <v>1.17</v>
      </c>
      <c r="J156" s="40">
        <v>8.3000000000000004E-2</v>
      </c>
    </row>
    <row r="157" spans="1:10" ht="27.75" customHeight="1">
      <c r="A157" s="160" t="s">
        <v>667</v>
      </c>
      <c r="B157" s="24"/>
      <c r="C157" s="161">
        <v>0</v>
      </c>
      <c r="D157" s="132">
        <v>1.123</v>
      </c>
      <c r="E157" s="133">
        <v>9.6000000000000002E-2</v>
      </c>
      <c r="F157" s="134">
        <v>1.2E-2</v>
      </c>
      <c r="G157" s="162">
        <v>5.17</v>
      </c>
      <c r="H157" s="162">
        <v>0.77</v>
      </c>
      <c r="I157" s="167">
        <v>1.17</v>
      </c>
      <c r="J157" s="40">
        <v>8.3000000000000004E-2</v>
      </c>
    </row>
    <row r="158" spans="1:10" ht="27.75" customHeight="1">
      <c r="A158" s="160" t="s">
        <v>668</v>
      </c>
      <c r="B158" s="24"/>
      <c r="C158" s="161">
        <v>0</v>
      </c>
      <c r="D158" s="132">
        <v>1.123</v>
      </c>
      <c r="E158" s="133">
        <v>9.6000000000000002E-2</v>
      </c>
      <c r="F158" s="134">
        <v>1.2E-2</v>
      </c>
      <c r="G158" s="162">
        <v>9.67</v>
      </c>
      <c r="H158" s="162">
        <v>0.77</v>
      </c>
      <c r="I158" s="167">
        <v>1.17</v>
      </c>
      <c r="J158" s="40">
        <v>8.3000000000000004E-2</v>
      </c>
    </row>
    <row r="159" spans="1:10" ht="27.75" customHeight="1">
      <c r="A159" s="160" t="s">
        <v>669</v>
      </c>
      <c r="B159" s="24"/>
      <c r="C159" s="161">
        <v>0</v>
      </c>
      <c r="D159" s="132">
        <v>1.046</v>
      </c>
      <c r="E159" s="133">
        <v>0.09</v>
      </c>
      <c r="F159" s="134">
        <v>5.0000000000000001E-3</v>
      </c>
      <c r="G159" s="162">
        <v>2.81</v>
      </c>
      <c r="H159" s="162">
        <v>1.82</v>
      </c>
      <c r="I159" s="167">
        <v>2.06</v>
      </c>
      <c r="J159" s="40">
        <v>7.2999999999999995E-2</v>
      </c>
    </row>
    <row r="160" spans="1:10" ht="27.75" customHeight="1">
      <c r="A160" s="160" t="s">
        <v>670</v>
      </c>
      <c r="B160" s="24"/>
      <c r="C160" s="161">
        <v>0</v>
      </c>
      <c r="D160" s="132">
        <v>1.046</v>
      </c>
      <c r="E160" s="133">
        <v>0.09</v>
      </c>
      <c r="F160" s="134">
        <v>5.0000000000000001E-3</v>
      </c>
      <c r="G160" s="162">
        <v>4.2699999999999996</v>
      </c>
      <c r="H160" s="162">
        <v>1.82</v>
      </c>
      <c r="I160" s="167">
        <v>2.06</v>
      </c>
      <c r="J160" s="40">
        <v>7.2999999999999995E-2</v>
      </c>
    </row>
    <row r="161" spans="1:10" ht="27.75" customHeight="1">
      <c r="A161" s="160" t="s">
        <v>671</v>
      </c>
      <c r="B161" s="24"/>
      <c r="C161" s="161">
        <v>0</v>
      </c>
      <c r="D161" s="132">
        <v>1.046</v>
      </c>
      <c r="E161" s="133">
        <v>0.09</v>
      </c>
      <c r="F161" s="134">
        <v>5.0000000000000001E-3</v>
      </c>
      <c r="G161" s="162">
        <v>4.97</v>
      </c>
      <c r="H161" s="162">
        <v>1.82</v>
      </c>
      <c r="I161" s="167">
        <v>2.06</v>
      </c>
      <c r="J161" s="40">
        <v>7.2999999999999995E-2</v>
      </c>
    </row>
    <row r="162" spans="1:10" ht="27.75" customHeight="1">
      <c r="A162" s="160" t="s">
        <v>672</v>
      </c>
      <c r="B162" s="24"/>
      <c r="C162" s="161">
        <v>0</v>
      </c>
      <c r="D162" s="132">
        <v>1.046</v>
      </c>
      <c r="E162" s="133">
        <v>0.09</v>
      </c>
      <c r="F162" s="134">
        <v>5.0000000000000001E-3</v>
      </c>
      <c r="G162" s="162">
        <v>6.63</v>
      </c>
      <c r="H162" s="162">
        <v>1.82</v>
      </c>
      <c r="I162" s="167">
        <v>2.06</v>
      </c>
      <c r="J162" s="40">
        <v>7.2999999999999995E-2</v>
      </c>
    </row>
    <row r="163" spans="1:10" ht="27.75" customHeight="1">
      <c r="A163" s="160" t="s">
        <v>673</v>
      </c>
      <c r="B163" s="24"/>
      <c r="C163" s="161">
        <v>0</v>
      </c>
      <c r="D163" s="132">
        <v>1.046</v>
      </c>
      <c r="E163" s="133">
        <v>0.09</v>
      </c>
      <c r="F163" s="134">
        <v>5.0000000000000001E-3</v>
      </c>
      <c r="G163" s="162">
        <v>12.97</v>
      </c>
      <c r="H163" s="162">
        <v>1.82</v>
      </c>
      <c r="I163" s="167">
        <v>2.06</v>
      </c>
      <c r="J163" s="40">
        <v>7.2999999999999995E-2</v>
      </c>
    </row>
    <row r="164" spans="1:10" ht="27.75" customHeight="1">
      <c r="A164" s="160" t="s">
        <v>674</v>
      </c>
      <c r="B164" s="24"/>
      <c r="C164" s="161">
        <v>0</v>
      </c>
      <c r="D164" s="132">
        <v>0.876</v>
      </c>
      <c r="E164" s="133">
        <v>7.4999999999999997E-2</v>
      </c>
      <c r="F164" s="134">
        <v>3.0000000000000001E-3</v>
      </c>
      <c r="G164" s="162">
        <v>31.63</v>
      </c>
      <c r="H164" s="162">
        <v>2.08</v>
      </c>
      <c r="I164" s="167">
        <v>2.3199999999999998</v>
      </c>
      <c r="J164" s="40">
        <v>6.2E-2</v>
      </c>
    </row>
    <row r="165" spans="1:10" ht="27.75" customHeight="1">
      <c r="A165" s="160" t="s">
        <v>675</v>
      </c>
      <c r="B165" s="24"/>
      <c r="C165" s="161">
        <v>0</v>
      </c>
      <c r="D165" s="132">
        <v>0.876</v>
      </c>
      <c r="E165" s="133">
        <v>7.4999999999999997E-2</v>
      </c>
      <c r="F165" s="134">
        <v>3.0000000000000001E-3</v>
      </c>
      <c r="G165" s="162">
        <v>41.05</v>
      </c>
      <c r="H165" s="162">
        <v>2.08</v>
      </c>
      <c r="I165" s="167">
        <v>2.3199999999999998</v>
      </c>
      <c r="J165" s="40">
        <v>6.2E-2</v>
      </c>
    </row>
    <row r="166" spans="1:10" ht="27.75" customHeight="1">
      <c r="A166" s="160" t="s">
        <v>676</v>
      </c>
      <c r="B166" s="24"/>
      <c r="C166" s="161">
        <v>0</v>
      </c>
      <c r="D166" s="132">
        <v>0.876</v>
      </c>
      <c r="E166" s="133">
        <v>7.4999999999999997E-2</v>
      </c>
      <c r="F166" s="134">
        <v>3.0000000000000001E-3</v>
      </c>
      <c r="G166" s="162">
        <v>55.6</v>
      </c>
      <c r="H166" s="162">
        <v>2.08</v>
      </c>
      <c r="I166" s="167">
        <v>2.3199999999999998</v>
      </c>
      <c r="J166" s="40">
        <v>6.2E-2</v>
      </c>
    </row>
    <row r="167" spans="1:10" ht="27.75" customHeight="1">
      <c r="A167" s="160" t="s">
        <v>677</v>
      </c>
      <c r="B167" s="24"/>
      <c r="C167" s="161">
        <v>0</v>
      </c>
      <c r="D167" s="132">
        <v>0.876</v>
      </c>
      <c r="E167" s="133">
        <v>7.4999999999999997E-2</v>
      </c>
      <c r="F167" s="134">
        <v>3.0000000000000001E-3</v>
      </c>
      <c r="G167" s="162">
        <v>70.98</v>
      </c>
      <c r="H167" s="162">
        <v>2.08</v>
      </c>
      <c r="I167" s="167">
        <v>2.3199999999999998</v>
      </c>
      <c r="J167" s="40">
        <v>6.2E-2</v>
      </c>
    </row>
    <row r="168" spans="1:10" ht="27.75" customHeight="1">
      <c r="A168" s="160" t="s">
        <v>678</v>
      </c>
      <c r="B168" s="24"/>
      <c r="C168" s="161">
        <v>0</v>
      </c>
      <c r="D168" s="132">
        <v>0.876</v>
      </c>
      <c r="E168" s="133">
        <v>7.4999999999999997E-2</v>
      </c>
      <c r="F168" s="134">
        <v>3.0000000000000001E-3</v>
      </c>
      <c r="G168" s="162">
        <v>138.63999999999999</v>
      </c>
      <c r="H168" s="162">
        <v>2.08</v>
      </c>
      <c r="I168" s="167">
        <v>2.3199999999999998</v>
      </c>
      <c r="J168" s="40">
        <v>6.2E-2</v>
      </c>
    </row>
    <row r="169" spans="1:10" ht="27.75" customHeight="1">
      <c r="A169" s="160" t="s">
        <v>679</v>
      </c>
      <c r="B169" s="24"/>
      <c r="C169" s="161" t="s">
        <v>118</v>
      </c>
      <c r="D169" s="135">
        <v>6.24</v>
      </c>
      <c r="E169" s="136">
        <v>0.44700000000000001</v>
      </c>
      <c r="F169" s="134">
        <v>0.184</v>
      </c>
      <c r="G169" s="163"/>
      <c r="H169" s="163"/>
      <c r="I169" s="166"/>
      <c r="J169" s="41"/>
    </row>
    <row r="170" spans="1:10" ht="27.75" customHeight="1">
      <c r="A170" s="160" t="s">
        <v>680</v>
      </c>
      <c r="B170" s="24"/>
      <c r="C170" s="161">
        <v>0</v>
      </c>
      <c r="D170" s="132">
        <v>-1.544</v>
      </c>
      <c r="E170" s="133">
        <v>-0.13100000000000001</v>
      </c>
      <c r="F170" s="134">
        <v>-2.1000000000000001E-2</v>
      </c>
      <c r="G170" s="162">
        <v>0</v>
      </c>
      <c r="H170" s="163"/>
      <c r="I170" s="166"/>
      <c r="J170" s="41"/>
    </row>
    <row r="171" spans="1:10" ht="27.75" customHeight="1">
      <c r="A171" s="160" t="s">
        <v>681</v>
      </c>
      <c r="B171" s="24"/>
      <c r="C171" s="161">
        <v>0</v>
      </c>
      <c r="D171" s="132">
        <v>-1.488</v>
      </c>
      <c r="E171" s="133">
        <v>-0.127</v>
      </c>
      <c r="F171" s="134">
        <v>-1.7999999999999999E-2</v>
      </c>
      <c r="G171" s="162">
        <v>0</v>
      </c>
      <c r="H171" s="163"/>
      <c r="I171" s="166"/>
      <c r="J171" s="41"/>
    </row>
    <row r="172" spans="1:10" ht="27.75" customHeight="1">
      <c r="A172" s="160" t="s">
        <v>682</v>
      </c>
      <c r="B172" s="24"/>
      <c r="C172" s="161">
        <v>0</v>
      </c>
      <c r="D172" s="132">
        <v>-1.544</v>
      </c>
      <c r="E172" s="133">
        <v>-0.13100000000000001</v>
      </c>
      <c r="F172" s="134">
        <v>-2.1000000000000001E-2</v>
      </c>
      <c r="G172" s="162">
        <v>0</v>
      </c>
      <c r="H172" s="163"/>
      <c r="I172" s="166"/>
      <c r="J172" s="40">
        <v>9.6000000000000002E-2</v>
      </c>
    </row>
    <row r="173" spans="1:10" ht="27.75" customHeight="1">
      <c r="A173" s="160" t="s">
        <v>683</v>
      </c>
      <c r="B173" s="24"/>
      <c r="C173" s="161">
        <v>0</v>
      </c>
      <c r="D173" s="132">
        <v>-1.488</v>
      </c>
      <c r="E173" s="133">
        <v>-0.127</v>
      </c>
      <c r="F173" s="134">
        <v>-1.7999999999999999E-2</v>
      </c>
      <c r="G173" s="162">
        <v>0</v>
      </c>
      <c r="H173" s="163"/>
      <c r="I173" s="166"/>
      <c r="J173" s="40">
        <v>9.2999999999999999E-2</v>
      </c>
    </row>
    <row r="174" spans="1:10" ht="27.75" customHeight="1">
      <c r="A174" s="160" t="s">
        <v>684</v>
      </c>
      <c r="B174" s="24"/>
      <c r="C174" s="161">
        <v>0</v>
      </c>
      <c r="D174" s="132">
        <v>-1.306</v>
      </c>
      <c r="E174" s="133">
        <v>-0.112</v>
      </c>
      <c r="F174" s="134">
        <v>-6.0000000000000001E-3</v>
      </c>
      <c r="G174" s="162">
        <v>3.09</v>
      </c>
      <c r="H174" s="163"/>
      <c r="I174" s="166"/>
      <c r="J174" s="40">
        <v>0.106</v>
      </c>
    </row>
    <row r="175" spans="1:10" ht="27.75" customHeight="1">
      <c r="A175" s="160" t="s">
        <v>685</v>
      </c>
      <c r="B175" s="24"/>
      <c r="C175" s="161" t="s">
        <v>70</v>
      </c>
      <c r="D175" s="132">
        <v>0.79400000000000004</v>
      </c>
      <c r="E175" s="133">
        <v>6.7000000000000004E-2</v>
      </c>
      <c r="F175" s="134">
        <v>1.0999999999999999E-2</v>
      </c>
      <c r="G175" s="162">
        <v>0.89</v>
      </c>
      <c r="H175" s="163"/>
      <c r="I175" s="166"/>
      <c r="J175" s="41"/>
    </row>
    <row r="176" spans="1:10" ht="27.75" customHeight="1">
      <c r="A176" s="160" t="s">
        <v>686</v>
      </c>
      <c r="B176" s="24"/>
      <c r="C176" s="161" t="s">
        <v>72</v>
      </c>
      <c r="D176" s="132">
        <v>0.79400000000000004</v>
      </c>
      <c r="E176" s="133">
        <v>6.7000000000000004E-2</v>
      </c>
      <c r="F176" s="134">
        <v>1.0999999999999999E-2</v>
      </c>
      <c r="G176" s="163"/>
      <c r="H176" s="163"/>
      <c r="I176" s="166"/>
      <c r="J176" s="41"/>
    </row>
    <row r="177" spans="1:10" ht="27.75" customHeight="1">
      <c r="A177" s="160" t="s">
        <v>687</v>
      </c>
      <c r="B177" s="24"/>
      <c r="C177" s="161" t="s">
        <v>75</v>
      </c>
      <c r="D177" s="132">
        <v>0.60499999999999998</v>
      </c>
      <c r="E177" s="133">
        <v>5.0999999999999997E-2</v>
      </c>
      <c r="F177" s="134">
        <v>8.0000000000000002E-3</v>
      </c>
      <c r="G177" s="162">
        <v>0.72</v>
      </c>
      <c r="H177" s="163"/>
      <c r="I177" s="166"/>
      <c r="J177" s="41"/>
    </row>
    <row r="178" spans="1:10" ht="27.75" customHeight="1">
      <c r="A178" s="160" t="s">
        <v>688</v>
      </c>
      <c r="B178" s="24"/>
      <c r="C178" s="161" t="s">
        <v>75</v>
      </c>
      <c r="D178" s="132">
        <v>0.60499999999999998</v>
      </c>
      <c r="E178" s="133">
        <v>5.0999999999999997E-2</v>
      </c>
      <c r="F178" s="134">
        <v>8.0000000000000002E-3</v>
      </c>
      <c r="G178" s="162">
        <v>0.72</v>
      </c>
      <c r="H178" s="163"/>
      <c r="I178" s="166"/>
      <c r="J178" s="41"/>
    </row>
    <row r="179" spans="1:10" ht="27.75" customHeight="1">
      <c r="A179" s="160" t="s">
        <v>689</v>
      </c>
      <c r="B179" s="24"/>
      <c r="C179" s="161" t="s">
        <v>75</v>
      </c>
      <c r="D179" s="132">
        <v>0.60499999999999998</v>
      </c>
      <c r="E179" s="133">
        <v>5.0999999999999997E-2</v>
      </c>
      <c r="F179" s="134">
        <v>8.0000000000000002E-3</v>
      </c>
      <c r="G179" s="162">
        <v>0.74</v>
      </c>
      <c r="H179" s="163"/>
      <c r="I179" s="166"/>
      <c r="J179" s="41"/>
    </row>
    <row r="180" spans="1:10" ht="27.75" customHeight="1">
      <c r="A180" s="160" t="s">
        <v>690</v>
      </c>
      <c r="B180" s="24"/>
      <c r="C180" s="161" t="s">
        <v>75</v>
      </c>
      <c r="D180" s="132">
        <v>0.60499999999999998</v>
      </c>
      <c r="E180" s="133">
        <v>5.0999999999999997E-2</v>
      </c>
      <c r="F180" s="134">
        <v>8.0000000000000002E-3</v>
      </c>
      <c r="G180" s="162">
        <v>0.79</v>
      </c>
      <c r="H180" s="163"/>
      <c r="I180" s="166"/>
      <c r="J180" s="41"/>
    </row>
    <row r="181" spans="1:10" ht="27.75" customHeight="1">
      <c r="A181" s="160" t="s">
        <v>691</v>
      </c>
      <c r="B181" s="24"/>
      <c r="C181" s="161" t="s">
        <v>75</v>
      </c>
      <c r="D181" s="132">
        <v>0.60499999999999998</v>
      </c>
      <c r="E181" s="133">
        <v>5.0999999999999997E-2</v>
      </c>
      <c r="F181" s="134">
        <v>8.0000000000000002E-3</v>
      </c>
      <c r="G181" s="162">
        <v>0.98</v>
      </c>
      <c r="H181" s="163"/>
      <c r="I181" s="166"/>
      <c r="J181" s="41"/>
    </row>
    <row r="182" spans="1:10" ht="27.75" customHeight="1">
      <c r="A182" s="160" t="s">
        <v>692</v>
      </c>
      <c r="B182" s="24"/>
      <c r="C182" s="161" t="s">
        <v>85</v>
      </c>
      <c r="D182" s="132">
        <v>0.60499999999999998</v>
      </c>
      <c r="E182" s="133">
        <v>5.0999999999999997E-2</v>
      </c>
      <c r="F182" s="134">
        <v>8.0000000000000002E-3</v>
      </c>
      <c r="G182" s="163"/>
      <c r="H182" s="163"/>
      <c r="I182" s="166"/>
      <c r="J182" s="41"/>
    </row>
    <row r="183" spans="1:10" ht="27.75" customHeight="1">
      <c r="A183" s="160" t="s">
        <v>693</v>
      </c>
      <c r="B183" s="24"/>
      <c r="C183" s="161">
        <v>0</v>
      </c>
      <c r="D183" s="132">
        <v>0.49199999999999999</v>
      </c>
      <c r="E183" s="133">
        <v>4.2000000000000003E-2</v>
      </c>
      <c r="F183" s="134">
        <v>5.0000000000000001E-3</v>
      </c>
      <c r="G183" s="162">
        <v>1.31</v>
      </c>
      <c r="H183" s="162">
        <v>0.34</v>
      </c>
      <c r="I183" s="167">
        <v>0.51</v>
      </c>
      <c r="J183" s="40">
        <v>3.5999999999999997E-2</v>
      </c>
    </row>
    <row r="184" spans="1:10" ht="27.75" customHeight="1">
      <c r="A184" s="160" t="s">
        <v>694</v>
      </c>
      <c r="B184" s="24"/>
      <c r="C184" s="161">
        <v>0</v>
      </c>
      <c r="D184" s="132">
        <v>0.49199999999999999</v>
      </c>
      <c r="E184" s="133">
        <v>4.2000000000000003E-2</v>
      </c>
      <c r="F184" s="134">
        <v>5.0000000000000001E-3</v>
      </c>
      <c r="G184" s="162">
        <v>1.77</v>
      </c>
      <c r="H184" s="162">
        <v>0.34</v>
      </c>
      <c r="I184" s="167">
        <v>0.51</v>
      </c>
      <c r="J184" s="40">
        <v>3.5999999999999997E-2</v>
      </c>
    </row>
    <row r="185" spans="1:10" ht="27.75" customHeight="1">
      <c r="A185" s="160" t="s">
        <v>695</v>
      </c>
      <c r="B185" s="24"/>
      <c r="C185" s="161">
        <v>0</v>
      </c>
      <c r="D185" s="132">
        <v>0.49199999999999999</v>
      </c>
      <c r="E185" s="133">
        <v>4.2000000000000003E-2</v>
      </c>
      <c r="F185" s="134">
        <v>5.0000000000000001E-3</v>
      </c>
      <c r="G185" s="162">
        <v>1.99</v>
      </c>
      <c r="H185" s="162">
        <v>0.34</v>
      </c>
      <c r="I185" s="167">
        <v>0.51</v>
      </c>
      <c r="J185" s="40">
        <v>3.5999999999999997E-2</v>
      </c>
    </row>
    <row r="186" spans="1:10" ht="27.75" customHeight="1">
      <c r="A186" s="160" t="s">
        <v>696</v>
      </c>
      <c r="B186" s="24"/>
      <c r="C186" s="161">
        <v>0</v>
      </c>
      <c r="D186" s="132">
        <v>0.49199999999999999</v>
      </c>
      <c r="E186" s="133">
        <v>4.2000000000000003E-2</v>
      </c>
      <c r="F186" s="134">
        <v>5.0000000000000001E-3</v>
      </c>
      <c r="G186" s="162">
        <v>2.5</v>
      </c>
      <c r="H186" s="162">
        <v>0.34</v>
      </c>
      <c r="I186" s="167">
        <v>0.51</v>
      </c>
      <c r="J186" s="40">
        <v>3.5999999999999997E-2</v>
      </c>
    </row>
    <row r="187" spans="1:10" ht="27.75" customHeight="1">
      <c r="A187" s="160" t="s">
        <v>697</v>
      </c>
      <c r="B187" s="24"/>
      <c r="C187" s="161">
        <v>0</v>
      </c>
      <c r="D187" s="132">
        <v>0.49199999999999999</v>
      </c>
      <c r="E187" s="133">
        <v>4.2000000000000003E-2</v>
      </c>
      <c r="F187" s="134">
        <v>5.0000000000000001E-3</v>
      </c>
      <c r="G187" s="162">
        <v>4.4800000000000004</v>
      </c>
      <c r="H187" s="162">
        <v>0.34</v>
      </c>
      <c r="I187" s="167">
        <v>0.51</v>
      </c>
      <c r="J187" s="40">
        <v>3.5999999999999997E-2</v>
      </c>
    </row>
    <row r="188" spans="1:10" ht="27.75" customHeight="1">
      <c r="A188" s="160" t="s">
        <v>698</v>
      </c>
      <c r="B188" s="24"/>
      <c r="C188" s="161">
        <v>0</v>
      </c>
      <c r="D188" s="132">
        <v>0.45800000000000002</v>
      </c>
      <c r="E188" s="133">
        <v>3.9E-2</v>
      </c>
      <c r="F188" s="134">
        <v>2E-3</v>
      </c>
      <c r="G188" s="162">
        <v>1.47</v>
      </c>
      <c r="H188" s="162">
        <v>0.8</v>
      </c>
      <c r="I188" s="167">
        <v>0.9</v>
      </c>
      <c r="J188" s="40">
        <v>3.2000000000000001E-2</v>
      </c>
    </row>
    <row r="189" spans="1:10" ht="27.75" customHeight="1">
      <c r="A189" s="160" t="s">
        <v>699</v>
      </c>
      <c r="B189" s="24"/>
      <c r="C189" s="161">
        <v>0</v>
      </c>
      <c r="D189" s="132">
        <v>0.45800000000000002</v>
      </c>
      <c r="E189" s="133">
        <v>3.9E-2</v>
      </c>
      <c r="F189" s="134">
        <v>2E-3</v>
      </c>
      <c r="G189" s="162">
        <v>2.11</v>
      </c>
      <c r="H189" s="162">
        <v>0.8</v>
      </c>
      <c r="I189" s="167">
        <v>0.9</v>
      </c>
      <c r="J189" s="40">
        <v>3.2000000000000001E-2</v>
      </c>
    </row>
    <row r="190" spans="1:10" ht="27.75" customHeight="1">
      <c r="A190" s="160" t="s">
        <v>700</v>
      </c>
      <c r="B190" s="24"/>
      <c r="C190" s="161">
        <v>0</v>
      </c>
      <c r="D190" s="132">
        <v>0.45800000000000002</v>
      </c>
      <c r="E190" s="133">
        <v>3.9E-2</v>
      </c>
      <c r="F190" s="134">
        <v>2E-3</v>
      </c>
      <c r="G190" s="162">
        <v>2.42</v>
      </c>
      <c r="H190" s="162">
        <v>0.8</v>
      </c>
      <c r="I190" s="167">
        <v>0.9</v>
      </c>
      <c r="J190" s="40">
        <v>3.2000000000000001E-2</v>
      </c>
    </row>
    <row r="191" spans="1:10" ht="27.75" customHeight="1">
      <c r="A191" s="160" t="s">
        <v>701</v>
      </c>
      <c r="B191" s="24"/>
      <c r="C191" s="161">
        <v>0</v>
      </c>
      <c r="D191" s="132">
        <v>0.45800000000000002</v>
      </c>
      <c r="E191" s="133">
        <v>3.9E-2</v>
      </c>
      <c r="F191" s="134">
        <v>2E-3</v>
      </c>
      <c r="G191" s="162">
        <v>3.15</v>
      </c>
      <c r="H191" s="162">
        <v>0.8</v>
      </c>
      <c r="I191" s="167">
        <v>0.9</v>
      </c>
      <c r="J191" s="40">
        <v>3.2000000000000001E-2</v>
      </c>
    </row>
    <row r="192" spans="1:10" ht="27.75" customHeight="1">
      <c r="A192" s="160" t="s">
        <v>702</v>
      </c>
      <c r="B192" s="24"/>
      <c r="C192" s="161">
        <v>0</v>
      </c>
      <c r="D192" s="132">
        <v>0.45800000000000002</v>
      </c>
      <c r="E192" s="133">
        <v>3.9E-2</v>
      </c>
      <c r="F192" s="134">
        <v>2E-3</v>
      </c>
      <c r="G192" s="162">
        <v>5.92</v>
      </c>
      <c r="H192" s="162">
        <v>0.8</v>
      </c>
      <c r="I192" s="167">
        <v>0.9</v>
      </c>
      <c r="J192" s="40">
        <v>3.2000000000000001E-2</v>
      </c>
    </row>
    <row r="193" spans="1:10" ht="27.75" customHeight="1">
      <c r="A193" s="160" t="s">
        <v>703</v>
      </c>
      <c r="B193" s="24"/>
      <c r="C193" s="161">
        <v>0</v>
      </c>
      <c r="D193" s="132">
        <v>0.38400000000000001</v>
      </c>
      <c r="E193" s="133">
        <v>3.3000000000000002E-2</v>
      </c>
      <c r="F193" s="134">
        <v>1E-3</v>
      </c>
      <c r="G193" s="162">
        <v>14.1</v>
      </c>
      <c r="H193" s="162">
        <v>0.91</v>
      </c>
      <c r="I193" s="167">
        <v>1.02</v>
      </c>
      <c r="J193" s="40">
        <v>2.7E-2</v>
      </c>
    </row>
    <row r="194" spans="1:10" ht="27.75" customHeight="1">
      <c r="A194" s="160" t="s">
        <v>704</v>
      </c>
      <c r="B194" s="24"/>
      <c r="C194" s="161">
        <v>0</v>
      </c>
      <c r="D194" s="132">
        <v>0.38400000000000001</v>
      </c>
      <c r="E194" s="133">
        <v>3.3000000000000002E-2</v>
      </c>
      <c r="F194" s="134">
        <v>1E-3</v>
      </c>
      <c r="G194" s="162">
        <v>18.22</v>
      </c>
      <c r="H194" s="162">
        <v>0.91</v>
      </c>
      <c r="I194" s="167">
        <v>1.02</v>
      </c>
      <c r="J194" s="40">
        <v>2.7E-2</v>
      </c>
    </row>
    <row r="195" spans="1:10" ht="27.75" customHeight="1">
      <c r="A195" s="160" t="s">
        <v>705</v>
      </c>
      <c r="B195" s="24"/>
      <c r="C195" s="161">
        <v>0</v>
      </c>
      <c r="D195" s="132">
        <v>0.38400000000000001</v>
      </c>
      <c r="E195" s="133">
        <v>3.3000000000000002E-2</v>
      </c>
      <c r="F195" s="134">
        <v>1E-3</v>
      </c>
      <c r="G195" s="162">
        <v>24.59</v>
      </c>
      <c r="H195" s="162">
        <v>0.91</v>
      </c>
      <c r="I195" s="167">
        <v>1.02</v>
      </c>
      <c r="J195" s="40">
        <v>2.7E-2</v>
      </c>
    </row>
    <row r="196" spans="1:10" ht="27.75" customHeight="1">
      <c r="A196" s="160" t="s">
        <v>706</v>
      </c>
      <c r="B196" s="24"/>
      <c r="C196" s="161">
        <v>0</v>
      </c>
      <c r="D196" s="132">
        <v>0.38400000000000001</v>
      </c>
      <c r="E196" s="133">
        <v>3.3000000000000002E-2</v>
      </c>
      <c r="F196" s="134">
        <v>1E-3</v>
      </c>
      <c r="G196" s="162">
        <v>31.33</v>
      </c>
      <c r="H196" s="162">
        <v>0.91</v>
      </c>
      <c r="I196" s="167">
        <v>1.02</v>
      </c>
      <c r="J196" s="40">
        <v>2.7E-2</v>
      </c>
    </row>
    <row r="197" spans="1:10" ht="27.75" customHeight="1">
      <c r="A197" s="160" t="s">
        <v>707</v>
      </c>
      <c r="B197" s="24"/>
      <c r="C197" s="161">
        <v>0</v>
      </c>
      <c r="D197" s="132">
        <v>0.38400000000000001</v>
      </c>
      <c r="E197" s="133">
        <v>3.3000000000000002E-2</v>
      </c>
      <c r="F197" s="134">
        <v>1E-3</v>
      </c>
      <c r="G197" s="162">
        <v>60.96</v>
      </c>
      <c r="H197" s="162">
        <v>0.91</v>
      </c>
      <c r="I197" s="167">
        <v>1.02</v>
      </c>
      <c r="J197" s="40">
        <v>2.7E-2</v>
      </c>
    </row>
    <row r="198" spans="1:10" ht="27.75" customHeight="1">
      <c r="A198" s="160" t="s">
        <v>708</v>
      </c>
      <c r="B198" s="24"/>
      <c r="C198" s="161" t="s">
        <v>118</v>
      </c>
      <c r="D198" s="135">
        <v>2.7330000000000001</v>
      </c>
      <c r="E198" s="136">
        <v>0.19600000000000001</v>
      </c>
      <c r="F198" s="134">
        <v>8.1000000000000003E-2</v>
      </c>
      <c r="G198" s="163"/>
      <c r="H198" s="163"/>
      <c r="I198" s="166"/>
      <c r="J198" s="41"/>
    </row>
    <row r="199" spans="1:10" ht="27.75" customHeight="1">
      <c r="A199" s="160" t="s">
        <v>709</v>
      </c>
      <c r="B199" s="24"/>
      <c r="C199" s="161">
        <v>0</v>
      </c>
      <c r="D199" s="132">
        <v>-0.67600000000000005</v>
      </c>
      <c r="E199" s="133">
        <v>-5.7000000000000002E-2</v>
      </c>
      <c r="F199" s="134">
        <v>-8.9999999999999993E-3</v>
      </c>
      <c r="G199" s="162">
        <v>0</v>
      </c>
      <c r="H199" s="163"/>
      <c r="I199" s="166"/>
      <c r="J199" s="41"/>
    </row>
    <row r="200" spans="1:10" ht="27.75" customHeight="1">
      <c r="A200" s="160" t="s">
        <v>710</v>
      </c>
      <c r="B200" s="24"/>
      <c r="C200" s="161">
        <v>0</v>
      </c>
      <c r="D200" s="132">
        <v>-0.65200000000000002</v>
      </c>
      <c r="E200" s="133">
        <v>-5.5E-2</v>
      </c>
      <c r="F200" s="134">
        <v>-8.0000000000000002E-3</v>
      </c>
      <c r="G200" s="162">
        <v>0</v>
      </c>
      <c r="H200" s="163"/>
      <c r="I200" s="166"/>
      <c r="J200" s="41"/>
    </row>
    <row r="201" spans="1:10" ht="27.75" customHeight="1">
      <c r="A201" s="160" t="s">
        <v>711</v>
      </c>
      <c r="B201" s="24"/>
      <c r="C201" s="161">
        <v>0</v>
      </c>
      <c r="D201" s="132">
        <v>-0.67600000000000005</v>
      </c>
      <c r="E201" s="133">
        <v>-5.7000000000000002E-2</v>
      </c>
      <c r="F201" s="134">
        <v>-8.9999999999999993E-3</v>
      </c>
      <c r="G201" s="162">
        <v>0</v>
      </c>
      <c r="H201" s="163"/>
      <c r="I201" s="166"/>
      <c r="J201" s="40">
        <v>4.2000000000000003E-2</v>
      </c>
    </row>
    <row r="202" spans="1:10" ht="27.75" customHeight="1">
      <c r="A202" s="160" t="s">
        <v>712</v>
      </c>
      <c r="B202" s="24"/>
      <c r="C202" s="161">
        <v>0</v>
      </c>
      <c r="D202" s="132">
        <v>-0.65200000000000002</v>
      </c>
      <c r="E202" s="133">
        <v>-5.5E-2</v>
      </c>
      <c r="F202" s="134">
        <v>-8.0000000000000002E-3</v>
      </c>
      <c r="G202" s="162">
        <v>0</v>
      </c>
      <c r="H202" s="163"/>
      <c r="I202" s="166"/>
      <c r="J202" s="40">
        <v>4.1000000000000002E-2</v>
      </c>
    </row>
    <row r="203" spans="1:10" ht="27.75" customHeight="1">
      <c r="A203" s="160" t="s">
        <v>713</v>
      </c>
      <c r="B203" s="24"/>
      <c r="C203" s="161">
        <v>0</v>
      </c>
      <c r="D203" s="132">
        <v>-0.57199999999999995</v>
      </c>
      <c r="E203" s="133">
        <v>-4.9000000000000002E-2</v>
      </c>
      <c r="F203" s="134">
        <v>-2E-3</v>
      </c>
      <c r="G203" s="162">
        <v>1.35</v>
      </c>
      <c r="H203" s="163"/>
      <c r="I203" s="166"/>
      <c r="J203" s="40">
        <v>4.5999999999999999E-2</v>
      </c>
    </row>
  </sheetData>
  <mergeCells count="11">
    <mergeCell ref="F5:G5"/>
    <mergeCell ref="A2:J2"/>
    <mergeCell ref="A4:D4"/>
    <mergeCell ref="F4:J4"/>
    <mergeCell ref="H10:J10"/>
    <mergeCell ref="B8:D8"/>
    <mergeCell ref="F6:G6"/>
    <mergeCell ref="F7:G7"/>
    <mergeCell ref="F8:G8"/>
    <mergeCell ref="F9:G9"/>
    <mergeCell ref="F10:G10"/>
  </mergeCells>
  <hyperlinks>
    <hyperlink ref="A1" location="Overview!A1" display="Back to Overview" xr:uid="{00000000-0004-0000-12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9"/>
  <sheetViews>
    <sheetView zoomScale="70" zoomScaleNormal="70" zoomScaleSheetLayoutView="100" workbookViewId="0"/>
  </sheetViews>
  <sheetFormatPr defaultColWidth="9.1796875" defaultRowHeight="27.75" customHeight="1"/>
  <cols>
    <col min="1" max="1" width="49" style="2" bestFit="1" customWidth="1"/>
    <col min="2" max="2" width="21.7265625" style="3" customWidth="1"/>
    <col min="3" max="3" width="14.4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UKPN EPN Area (GSP Group _A)"</f>
        <v>Southern Electric Power Distribution plc - Effective from 1 April 2024 - Final LV and HV charges in UKPN EPN Area (GSP Group _A)</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47</v>
      </c>
      <c r="C6" s="354" t="s">
        <v>48</v>
      </c>
      <c r="D6" s="354"/>
      <c r="E6" s="177" t="s">
        <v>49</v>
      </c>
      <c r="F6" s="49"/>
      <c r="G6" s="357" t="s">
        <v>50</v>
      </c>
      <c r="H6" s="357"/>
      <c r="I6" s="20" t="s">
        <v>47</v>
      </c>
      <c r="J6" s="231" t="s">
        <v>48</v>
      </c>
      <c r="K6" s="177" t="s">
        <v>49</v>
      </c>
      <c r="L6" s="169"/>
      <c r="N6" s="4"/>
    </row>
    <row r="7" spans="1:15" ht="49.5" customHeight="1">
      <c r="A7" s="78" t="s">
        <v>51</v>
      </c>
      <c r="B7" s="234"/>
      <c r="C7" s="360"/>
      <c r="D7" s="360"/>
      <c r="E7" s="231" t="s">
        <v>52</v>
      </c>
      <c r="F7" s="49"/>
      <c r="G7" s="357" t="s">
        <v>53</v>
      </c>
      <c r="H7" s="357"/>
      <c r="I7" s="234"/>
      <c r="J7" s="231" t="s">
        <v>54</v>
      </c>
      <c r="K7" s="177" t="s">
        <v>49</v>
      </c>
      <c r="L7" s="169"/>
      <c r="N7" s="4"/>
    </row>
    <row r="8" spans="1:15" ht="49.5" customHeight="1">
      <c r="A8" s="241" t="s">
        <v>55</v>
      </c>
      <c r="B8" s="362" t="s">
        <v>56</v>
      </c>
      <c r="C8" s="363"/>
      <c r="D8" s="363"/>
      <c r="E8" s="364"/>
      <c r="F8" s="49"/>
      <c r="G8" s="362" t="s">
        <v>51</v>
      </c>
      <c r="H8" s="364"/>
      <c r="I8" s="234"/>
      <c r="J8" s="234"/>
      <c r="K8" s="231" t="s">
        <v>52</v>
      </c>
      <c r="L8" s="169"/>
      <c r="N8" s="4"/>
    </row>
    <row r="9" spans="1:15" s="76" customFormat="1" ht="45" customHeight="1">
      <c r="A9" s="49"/>
      <c r="B9" s="49"/>
      <c r="C9" s="49"/>
      <c r="D9" s="49"/>
      <c r="E9" s="49"/>
      <c r="F9" s="49"/>
      <c r="G9" s="361" t="s">
        <v>55</v>
      </c>
      <c r="H9" s="361"/>
      <c r="I9" s="365" t="s">
        <v>56</v>
      </c>
      <c r="J9" s="366"/>
      <c r="K9" s="367"/>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32.25" customHeight="1">
      <c r="A14" s="16" t="s">
        <v>68</v>
      </c>
      <c r="B14" s="39" t="s">
        <v>69</v>
      </c>
      <c r="C14" s="224" t="s">
        <v>70</v>
      </c>
      <c r="D14" s="132">
        <v>15.295999999999999</v>
      </c>
      <c r="E14" s="133">
        <v>1.2030000000000001</v>
      </c>
      <c r="F14" s="134">
        <v>0.246</v>
      </c>
      <c r="G14" s="44">
        <v>13.5</v>
      </c>
      <c r="H14" s="45"/>
      <c r="I14" s="45"/>
      <c r="J14" s="41"/>
      <c r="K14" s="42"/>
    </row>
    <row r="15" spans="1:15" ht="32.25" customHeight="1">
      <c r="A15" s="16" t="s">
        <v>71</v>
      </c>
      <c r="B15" s="39"/>
      <c r="C15" s="225" t="s">
        <v>72</v>
      </c>
      <c r="D15" s="132">
        <v>15.295999999999999</v>
      </c>
      <c r="E15" s="133">
        <v>1.2030000000000001</v>
      </c>
      <c r="F15" s="134">
        <v>0.246</v>
      </c>
      <c r="G15" s="45"/>
      <c r="H15" s="45"/>
      <c r="I15" s="45"/>
      <c r="J15" s="41"/>
      <c r="K15" s="42"/>
    </row>
    <row r="16" spans="1:15" ht="56">
      <c r="A16" s="16" t="s">
        <v>73</v>
      </c>
      <c r="B16" s="39" t="s">
        <v>74</v>
      </c>
      <c r="C16" s="159" t="s">
        <v>75</v>
      </c>
      <c r="D16" s="132">
        <v>10.991</v>
      </c>
      <c r="E16" s="133">
        <v>0.86399999999999999</v>
      </c>
      <c r="F16" s="134">
        <v>0.17599999999999999</v>
      </c>
      <c r="G16" s="44">
        <v>5.86</v>
      </c>
      <c r="H16" s="45"/>
      <c r="I16" s="45"/>
      <c r="J16" s="41"/>
      <c r="K16" s="42"/>
    </row>
    <row r="17" spans="1:11" ht="56">
      <c r="A17" s="16" t="s">
        <v>76</v>
      </c>
      <c r="B17" s="39" t="s">
        <v>77</v>
      </c>
      <c r="C17" s="159" t="s">
        <v>75</v>
      </c>
      <c r="D17" s="132">
        <v>10.991</v>
      </c>
      <c r="E17" s="133">
        <v>0.86399999999999999</v>
      </c>
      <c r="F17" s="134">
        <v>0.17599999999999999</v>
      </c>
      <c r="G17" s="44">
        <v>9.94</v>
      </c>
      <c r="H17" s="45"/>
      <c r="I17" s="45"/>
      <c r="J17" s="41"/>
      <c r="K17" s="42"/>
    </row>
    <row r="18" spans="1:11" ht="56">
      <c r="A18" s="16" t="s">
        <v>78</v>
      </c>
      <c r="B18" s="39" t="s">
        <v>79</v>
      </c>
      <c r="C18" s="159" t="s">
        <v>75</v>
      </c>
      <c r="D18" s="132">
        <v>10.991</v>
      </c>
      <c r="E18" s="133">
        <v>0.86399999999999999</v>
      </c>
      <c r="F18" s="134">
        <v>0.17599999999999999</v>
      </c>
      <c r="G18" s="44">
        <v>22.93</v>
      </c>
      <c r="H18" s="45"/>
      <c r="I18" s="45"/>
      <c r="J18" s="41"/>
      <c r="K18" s="42"/>
    </row>
    <row r="19" spans="1:11" ht="56">
      <c r="A19" s="16" t="s">
        <v>80</v>
      </c>
      <c r="B19" s="39" t="s">
        <v>81</v>
      </c>
      <c r="C19" s="159" t="s">
        <v>75</v>
      </c>
      <c r="D19" s="132">
        <v>10.991</v>
      </c>
      <c r="E19" s="133">
        <v>0.86399999999999999</v>
      </c>
      <c r="F19" s="134">
        <v>0.17599999999999999</v>
      </c>
      <c r="G19" s="44">
        <v>43.78</v>
      </c>
      <c r="H19" s="45"/>
      <c r="I19" s="45"/>
      <c r="J19" s="41"/>
      <c r="K19" s="42"/>
    </row>
    <row r="20" spans="1:11" ht="56">
      <c r="A20" s="16" t="s">
        <v>82</v>
      </c>
      <c r="B20" s="39" t="s">
        <v>83</v>
      </c>
      <c r="C20" s="159" t="s">
        <v>75</v>
      </c>
      <c r="D20" s="132">
        <v>10.991</v>
      </c>
      <c r="E20" s="133">
        <v>0.86399999999999999</v>
      </c>
      <c r="F20" s="134">
        <v>0.17599999999999999</v>
      </c>
      <c r="G20" s="44">
        <v>132.13999999999999</v>
      </c>
      <c r="H20" s="45"/>
      <c r="I20" s="45"/>
      <c r="J20" s="41"/>
      <c r="K20" s="42"/>
    </row>
    <row r="21" spans="1:11" ht="32.25" customHeight="1">
      <c r="A21" s="16" t="s">
        <v>84</v>
      </c>
      <c r="B21" s="39"/>
      <c r="C21" s="225" t="s">
        <v>85</v>
      </c>
      <c r="D21" s="132">
        <v>10.991</v>
      </c>
      <c r="E21" s="133">
        <v>0.86399999999999999</v>
      </c>
      <c r="F21" s="134">
        <v>0.17599999999999999</v>
      </c>
      <c r="G21" s="45"/>
      <c r="H21" s="45"/>
      <c r="I21" s="45"/>
      <c r="J21" s="41"/>
      <c r="K21" s="42"/>
    </row>
    <row r="22" spans="1:11" ht="32.25" customHeight="1">
      <c r="A22" s="16" t="s">
        <v>86</v>
      </c>
      <c r="B22" s="39" t="s">
        <v>87</v>
      </c>
      <c r="C22" s="225">
        <v>0</v>
      </c>
      <c r="D22" s="132">
        <v>9.93</v>
      </c>
      <c r="E22" s="133">
        <v>0.746</v>
      </c>
      <c r="F22" s="134">
        <v>0.14899999999999999</v>
      </c>
      <c r="G22" s="44">
        <v>16.93</v>
      </c>
      <c r="H22" s="44">
        <v>4.1500000000000004</v>
      </c>
      <c r="I22" s="131">
        <v>8.23</v>
      </c>
      <c r="J22" s="40">
        <v>0.39400000000000002</v>
      </c>
      <c r="K22" s="42"/>
    </row>
    <row r="23" spans="1:11" ht="32.25" customHeight="1">
      <c r="A23" s="16" t="s">
        <v>88</v>
      </c>
      <c r="B23" s="39" t="s">
        <v>89</v>
      </c>
      <c r="C23" s="225">
        <v>0</v>
      </c>
      <c r="D23" s="132">
        <v>9.93</v>
      </c>
      <c r="E23" s="133">
        <v>0.746</v>
      </c>
      <c r="F23" s="134">
        <v>0.14899999999999999</v>
      </c>
      <c r="G23" s="44">
        <v>246.32</v>
      </c>
      <c r="H23" s="44">
        <v>4.1500000000000004</v>
      </c>
      <c r="I23" s="131">
        <v>8.23</v>
      </c>
      <c r="J23" s="40">
        <v>0.39400000000000002</v>
      </c>
      <c r="K23" s="42"/>
    </row>
    <row r="24" spans="1:11" ht="32.25" customHeight="1">
      <c r="A24" s="16" t="s">
        <v>90</v>
      </c>
      <c r="B24" s="39" t="s">
        <v>91</v>
      </c>
      <c r="C24" s="225">
        <v>0</v>
      </c>
      <c r="D24" s="132">
        <v>9.93</v>
      </c>
      <c r="E24" s="133">
        <v>0.746</v>
      </c>
      <c r="F24" s="134">
        <v>0.14899999999999999</v>
      </c>
      <c r="G24" s="44">
        <v>360.25</v>
      </c>
      <c r="H24" s="44">
        <v>4.1500000000000004</v>
      </c>
      <c r="I24" s="131">
        <v>8.23</v>
      </c>
      <c r="J24" s="40">
        <v>0.39400000000000002</v>
      </c>
      <c r="K24" s="42"/>
    </row>
    <row r="25" spans="1:11" ht="32.25" customHeight="1">
      <c r="A25" s="16" t="s">
        <v>92</v>
      </c>
      <c r="B25" s="39" t="s">
        <v>93</v>
      </c>
      <c r="C25" s="225">
        <v>0</v>
      </c>
      <c r="D25" s="132">
        <v>9.93</v>
      </c>
      <c r="E25" s="133">
        <v>0.746</v>
      </c>
      <c r="F25" s="134">
        <v>0.14899999999999999</v>
      </c>
      <c r="G25" s="44">
        <v>601.32000000000005</v>
      </c>
      <c r="H25" s="44">
        <v>4.1500000000000004</v>
      </c>
      <c r="I25" s="131">
        <v>8.23</v>
      </c>
      <c r="J25" s="40">
        <v>0.39400000000000002</v>
      </c>
      <c r="K25" s="42"/>
    </row>
    <row r="26" spans="1:11" ht="32.25" customHeight="1">
      <c r="A26" s="16" t="s">
        <v>94</v>
      </c>
      <c r="B26" s="39" t="s">
        <v>95</v>
      </c>
      <c r="C26" s="225">
        <v>0</v>
      </c>
      <c r="D26" s="132">
        <v>9.93</v>
      </c>
      <c r="E26" s="133">
        <v>0.746</v>
      </c>
      <c r="F26" s="134">
        <v>0.14899999999999999</v>
      </c>
      <c r="G26" s="44">
        <v>1271.26</v>
      </c>
      <c r="H26" s="44">
        <v>4.1500000000000004</v>
      </c>
      <c r="I26" s="131">
        <v>8.23</v>
      </c>
      <c r="J26" s="40">
        <v>0.39400000000000002</v>
      </c>
      <c r="K26" s="42"/>
    </row>
    <row r="27" spans="1:11" ht="32.25" customHeight="1">
      <c r="A27" s="16" t="s">
        <v>96</v>
      </c>
      <c r="B27" s="39" t="s">
        <v>97</v>
      </c>
      <c r="C27" s="225">
        <v>0</v>
      </c>
      <c r="D27" s="132">
        <v>6.6130000000000004</v>
      </c>
      <c r="E27" s="133">
        <v>0.45500000000000002</v>
      </c>
      <c r="F27" s="134">
        <v>8.6999999999999994E-2</v>
      </c>
      <c r="G27" s="44">
        <v>14.29</v>
      </c>
      <c r="H27" s="44">
        <v>5.16</v>
      </c>
      <c r="I27" s="131">
        <v>6.63</v>
      </c>
      <c r="J27" s="40">
        <v>0.24099999999999999</v>
      </c>
      <c r="K27" s="42"/>
    </row>
    <row r="28" spans="1:11" ht="32.25" customHeight="1">
      <c r="A28" s="16" t="s">
        <v>98</v>
      </c>
      <c r="B28" s="39" t="s">
        <v>99</v>
      </c>
      <c r="C28" s="225">
        <v>0</v>
      </c>
      <c r="D28" s="132">
        <v>6.6130000000000004</v>
      </c>
      <c r="E28" s="133">
        <v>0.45500000000000002</v>
      </c>
      <c r="F28" s="134">
        <v>8.6999999999999994E-2</v>
      </c>
      <c r="G28" s="44">
        <v>243.68</v>
      </c>
      <c r="H28" s="44">
        <v>5.16</v>
      </c>
      <c r="I28" s="131">
        <v>6.63</v>
      </c>
      <c r="J28" s="40">
        <v>0.24099999999999999</v>
      </c>
      <c r="K28" s="42"/>
    </row>
    <row r="29" spans="1:11" ht="32.25" customHeight="1">
      <c r="A29" s="16" t="s">
        <v>100</v>
      </c>
      <c r="B29" s="39" t="s">
        <v>101</v>
      </c>
      <c r="C29" s="225">
        <v>0</v>
      </c>
      <c r="D29" s="132">
        <v>6.6130000000000004</v>
      </c>
      <c r="E29" s="133">
        <v>0.45500000000000002</v>
      </c>
      <c r="F29" s="134">
        <v>8.6999999999999994E-2</v>
      </c>
      <c r="G29" s="44">
        <v>357.62</v>
      </c>
      <c r="H29" s="44">
        <v>5.16</v>
      </c>
      <c r="I29" s="131">
        <v>6.63</v>
      </c>
      <c r="J29" s="40">
        <v>0.24099999999999999</v>
      </c>
      <c r="K29" s="42"/>
    </row>
    <row r="30" spans="1:11" ht="27.75" customHeight="1">
      <c r="A30" s="16" t="s">
        <v>102</v>
      </c>
      <c r="B30" s="39" t="s">
        <v>103</v>
      </c>
      <c r="C30" s="225">
        <v>0</v>
      </c>
      <c r="D30" s="132">
        <v>6.6130000000000004</v>
      </c>
      <c r="E30" s="133">
        <v>0.45500000000000002</v>
      </c>
      <c r="F30" s="134">
        <v>8.6999999999999994E-2</v>
      </c>
      <c r="G30" s="44">
        <v>598.69000000000005</v>
      </c>
      <c r="H30" s="44">
        <v>5.16</v>
      </c>
      <c r="I30" s="131">
        <v>6.63</v>
      </c>
      <c r="J30" s="40">
        <v>0.24099999999999999</v>
      </c>
      <c r="K30" s="42"/>
    </row>
    <row r="31" spans="1:11" ht="27.75" customHeight="1">
      <c r="A31" s="16" t="s">
        <v>104</v>
      </c>
      <c r="B31" s="39" t="s">
        <v>105</v>
      </c>
      <c r="C31" s="225">
        <v>0</v>
      </c>
      <c r="D31" s="132">
        <v>6.6130000000000004</v>
      </c>
      <c r="E31" s="133">
        <v>0.45500000000000002</v>
      </c>
      <c r="F31" s="134">
        <v>8.6999999999999994E-2</v>
      </c>
      <c r="G31" s="44">
        <v>1268.6300000000001</v>
      </c>
      <c r="H31" s="44">
        <v>5.16</v>
      </c>
      <c r="I31" s="131">
        <v>6.63</v>
      </c>
      <c r="J31" s="40">
        <v>0.24099999999999999</v>
      </c>
      <c r="K31" s="42"/>
    </row>
    <row r="32" spans="1:11" ht="27.75" customHeight="1">
      <c r="A32" s="16" t="s">
        <v>106</v>
      </c>
      <c r="B32" s="39" t="s">
        <v>107</v>
      </c>
      <c r="C32" s="225">
        <v>0</v>
      </c>
      <c r="D32" s="132">
        <v>5.5979999999999999</v>
      </c>
      <c r="E32" s="133">
        <v>0.35399999999999998</v>
      </c>
      <c r="F32" s="134">
        <v>6.7000000000000004E-2</v>
      </c>
      <c r="G32" s="44">
        <v>162.56</v>
      </c>
      <c r="H32" s="44">
        <v>4.34</v>
      </c>
      <c r="I32" s="131">
        <v>5.93</v>
      </c>
      <c r="J32" s="40">
        <v>0.19500000000000001</v>
      </c>
      <c r="K32" s="42"/>
    </row>
    <row r="33" spans="1:11" ht="27.75" customHeight="1">
      <c r="A33" s="16" t="s">
        <v>108</v>
      </c>
      <c r="B33" s="39" t="s">
        <v>109</v>
      </c>
      <c r="C33" s="225">
        <v>0</v>
      </c>
      <c r="D33" s="132">
        <v>5.5979999999999999</v>
      </c>
      <c r="E33" s="133">
        <v>0.35399999999999998</v>
      </c>
      <c r="F33" s="134">
        <v>6.7000000000000004E-2</v>
      </c>
      <c r="G33" s="44">
        <v>1470.22</v>
      </c>
      <c r="H33" s="44">
        <v>4.34</v>
      </c>
      <c r="I33" s="131">
        <v>5.93</v>
      </c>
      <c r="J33" s="40">
        <v>0.19500000000000001</v>
      </c>
      <c r="K33" s="42"/>
    </row>
    <row r="34" spans="1:11" ht="27.75" customHeight="1">
      <c r="A34" s="16" t="s">
        <v>110</v>
      </c>
      <c r="B34" s="39" t="s">
        <v>111</v>
      </c>
      <c r="C34" s="225">
        <v>0</v>
      </c>
      <c r="D34" s="132">
        <v>5.5979999999999999</v>
      </c>
      <c r="E34" s="133">
        <v>0.35399999999999998</v>
      </c>
      <c r="F34" s="134">
        <v>6.7000000000000004E-2</v>
      </c>
      <c r="G34" s="44">
        <v>3456.32</v>
      </c>
      <c r="H34" s="44">
        <v>4.34</v>
      </c>
      <c r="I34" s="131">
        <v>5.93</v>
      </c>
      <c r="J34" s="40">
        <v>0.19500000000000001</v>
      </c>
      <c r="K34" s="42"/>
    </row>
    <row r="35" spans="1:11" ht="27.75" customHeight="1">
      <c r="A35" s="16" t="s">
        <v>112</v>
      </c>
      <c r="B35" s="39" t="s">
        <v>113</v>
      </c>
      <c r="C35" s="225">
        <v>0</v>
      </c>
      <c r="D35" s="132">
        <v>5.5979999999999999</v>
      </c>
      <c r="E35" s="133">
        <v>0.35399999999999998</v>
      </c>
      <c r="F35" s="134">
        <v>6.7000000000000004E-2</v>
      </c>
      <c r="G35" s="44">
        <v>6905.26</v>
      </c>
      <c r="H35" s="44">
        <v>4.34</v>
      </c>
      <c r="I35" s="131">
        <v>5.93</v>
      </c>
      <c r="J35" s="40">
        <v>0.19500000000000001</v>
      </c>
      <c r="K35" s="42"/>
    </row>
    <row r="36" spans="1:11" ht="27.75" customHeight="1">
      <c r="A36" s="16" t="s">
        <v>114</v>
      </c>
      <c r="B36" s="39" t="s">
        <v>115</v>
      </c>
      <c r="C36" s="225">
        <v>0</v>
      </c>
      <c r="D36" s="132">
        <v>5.5979999999999999</v>
      </c>
      <c r="E36" s="133">
        <v>0.35399999999999998</v>
      </c>
      <c r="F36" s="134">
        <v>6.7000000000000004E-2</v>
      </c>
      <c r="G36" s="44">
        <v>16646.330000000002</v>
      </c>
      <c r="H36" s="44">
        <v>4.34</v>
      </c>
      <c r="I36" s="131">
        <v>5.93</v>
      </c>
      <c r="J36" s="40">
        <v>0.19500000000000001</v>
      </c>
      <c r="K36" s="42"/>
    </row>
    <row r="37" spans="1:11" ht="27.75" customHeight="1">
      <c r="A37" s="16" t="s">
        <v>116</v>
      </c>
      <c r="B37" s="42" t="s">
        <v>117</v>
      </c>
      <c r="C37" s="225" t="s">
        <v>118</v>
      </c>
      <c r="D37" s="135">
        <v>39.280999999999999</v>
      </c>
      <c r="E37" s="136">
        <v>2.899</v>
      </c>
      <c r="F37" s="134">
        <v>2.2000000000000002</v>
      </c>
      <c r="G37" s="45"/>
      <c r="H37" s="45"/>
      <c r="I37" s="45"/>
      <c r="J37" s="41"/>
      <c r="K37" s="42"/>
    </row>
    <row r="38" spans="1:11" ht="27.75" customHeight="1">
      <c r="A38" s="16" t="s">
        <v>119</v>
      </c>
      <c r="B38" s="43" t="s">
        <v>120</v>
      </c>
      <c r="C38" s="226" t="s">
        <v>121</v>
      </c>
      <c r="D38" s="132">
        <v>-9.3119999999999994</v>
      </c>
      <c r="E38" s="133">
        <v>-0.73199999999999998</v>
      </c>
      <c r="F38" s="134">
        <v>-0.14899999999999999</v>
      </c>
      <c r="G38" s="44">
        <v>0</v>
      </c>
      <c r="H38" s="45"/>
      <c r="I38" s="45"/>
      <c r="J38" s="41"/>
      <c r="K38" s="42"/>
    </row>
    <row r="39" spans="1:11" ht="27.75" customHeight="1">
      <c r="A39" s="16" t="s">
        <v>122</v>
      </c>
      <c r="B39" s="42"/>
      <c r="C39" s="225">
        <v>0</v>
      </c>
      <c r="D39" s="132">
        <v>-8.0609999999999999</v>
      </c>
      <c r="E39" s="133">
        <v>-0.61599999999999999</v>
      </c>
      <c r="F39" s="134">
        <v>-0.124</v>
      </c>
      <c r="G39" s="44">
        <v>0</v>
      </c>
      <c r="H39" s="45"/>
      <c r="I39" s="45"/>
      <c r="J39" s="41"/>
      <c r="K39" s="42"/>
    </row>
    <row r="40" spans="1:11" ht="27.75" customHeight="1">
      <c r="A40" s="16" t="s">
        <v>123</v>
      </c>
      <c r="B40" s="42" t="s">
        <v>124</v>
      </c>
      <c r="C40" s="225">
        <v>0</v>
      </c>
      <c r="D40" s="132">
        <v>-9.3119999999999994</v>
      </c>
      <c r="E40" s="133">
        <v>-0.73199999999999998</v>
      </c>
      <c r="F40" s="134">
        <v>-0.14899999999999999</v>
      </c>
      <c r="G40" s="44">
        <v>0</v>
      </c>
      <c r="H40" s="45"/>
      <c r="I40" s="45"/>
      <c r="J40" s="40">
        <v>0.35599999999999998</v>
      </c>
      <c r="K40" s="42"/>
    </row>
    <row r="41" spans="1:11" ht="27.75" customHeight="1">
      <c r="A41" s="16" t="s">
        <v>125</v>
      </c>
      <c r="B41" s="42" t="s">
        <v>126</v>
      </c>
      <c r="C41" s="225">
        <v>0</v>
      </c>
      <c r="D41" s="132">
        <v>-9.3119999999999994</v>
      </c>
      <c r="E41" s="133">
        <v>-0.73199999999999998</v>
      </c>
      <c r="F41" s="134">
        <v>-0.14899999999999999</v>
      </c>
      <c r="G41" s="44">
        <v>0</v>
      </c>
      <c r="H41" s="45"/>
      <c r="I41" s="45"/>
      <c r="J41" s="41"/>
      <c r="K41" s="42"/>
    </row>
    <row r="42" spans="1:11" ht="27.75" customHeight="1">
      <c r="A42" s="16" t="s">
        <v>127</v>
      </c>
      <c r="B42" s="42" t="s">
        <v>128</v>
      </c>
      <c r="C42" s="225">
        <v>0</v>
      </c>
      <c r="D42" s="132">
        <v>-8.0609999999999999</v>
      </c>
      <c r="E42" s="133">
        <v>-0.61599999999999999</v>
      </c>
      <c r="F42" s="134">
        <v>-0.124</v>
      </c>
      <c r="G42" s="44">
        <v>0</v>
      </c>
      <c r="H42" s="45"/>
      <c r="I42" s="45"/>
      <c r="J42" s="40">
        <v>0.30199999999999999</v>
      </c>
      <c r="K42" s="42"/>
    </row>
    <row r="43" spans="1:11" ht="27.75" customHeight="1">
      <c r="A43" s="16" t="s">
        <v>129</v>
      </c>
      <c r="B43" s="42" t="s">
        <v>130</v>
      </c>
      <c r="C43" s="225">
        <v>0</v>
      </c>
      <c r="D43" s="132">
        <v>-8.0609999999999999</v>
      </c>
      <c r="E43" s="133">
        <v>-0.61599999999999999</v>
      </c>
      <c r="F43" s="134">
        <v>-0.124</v>
      </c>
      <c r="G43" s="44">
        <v>0</v>
      </c>
      <c r="H43" s="45"/>
      <c r="I43" s="45"/>
      <c r="J43" s="41"/>
      <c r="K43" s="42"/>
    </row>
    <row r="44" spans="1:11" ht="27.75" customHeight="1">
      <c r="A44" s="16" t="s">
        <v>131</v>
      </c>
      <c r="B44" s="42" t="s">
        <v>132</v>
      </c>
      <c r="C44" s="225">
        <v>0</v>
      </c>
      <c r="D44" s="132">
        <v>-5.984</v>
      </c>
      <c r="E44" s="133">
        <v>-0.40600000000000003</v>
      </c>
      <c r="F44" s="134">
        <v>-7.6999999999999999E-2</v>
      </c>
      <c r="G44" s="44">
        <v>12.28</v>
      </c>
      <c r="H44" s="45"/>
      <c r="I44" s="45"/>
      <c r="J44" s="40">
        <v>0.248</v>
      </c>
      <c r="K44" s="42"/>
    </row>
    <row r="45" spans="1:11" ht="27.75" customHeight="1">
      <c r="A45" s="16" t="s">
        <v>133</v>
      </c>
      <c r="B45" s="42" t="s">
        <v>134</v>
      </c>
      <c r="C45" s="225">
        <v>0</v>
      </c>
      <c r="D45" s="132">
        <v>-5.984</v>
      </c>
      <c r="E45" s="133">
        <v>-0.40600000000000003</v>
      </c>
      <c r="F45" s="134">
        <v>-7.6999999999999999E-2</v>
      </c>
      <c r="G45" s="44">
        <v>12.28</v>
      </c>
      <c r="H45" s="45"/>
      <c r="I45" s="45"/>
      <c r="J45" s="41"/>
      <c r="K45" s="42"/>
    </row>
    <row r="49" spans="2:2" ht="27.75" customHeight="1">
      <c r="B49" s="2"/>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11:K11"/>
    <mergeCell ref="G11:H11"/>
    <mergeCell ref="C7:D7"/>
    <mergeCell ref="G9:H9"/>
    <mergeCell ref="B8:E8"/>
    <mergeCell ref="G7:H7"/>
    <mergeCell ref="G8:H8"/>
    <mergeCell ref="I9:K9"/>
    <mergeCell ref="A2:K2"/>
    <mergeCell ref="C5:D5"/>
    <mergeCell ref="C6:D6"/>
    <mergeCell ref="G5:H5"/>
    <mergeCell ref="G6:H6"/>
    <mergeCell ref="G4:K4"/>
    <mergeCell ref="A4:E4"/>
  </mergeCells>
  <phoneticPr fontId="9"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SP Manweb Area (GSP Group _D)"</f>
        <v>Southern Electric Power Distribution plc - Effective from 1 April 2024 - Final LDNO tariffs in SP Manweb Area (GSP Group _D)</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78" t="s">
        <v>46</v>
      </c>
      <c r="B6" s="20" t="s">
        <v>210</v>
      </c>
      <c r="C6" s="239" t="s">
        <v>211</v>
      </c>
      <c r="D6" s="177" t="s">
        <v>212</v>
      </c>
      <c r="E6" s="169"/>
      <c r="F6" s="384" t="s">
        <v>176</v>
      </c>
      <c r="G6" s="384"/>
      <c r="H6" s="234"/>
      <c r="I6" s="231" t="s">
        <v>213</v>
      </c>
      <c r="J6" s="177" t="s">
        <v>212</v>
      </c>
      <c r="K6" s="169"/>
      <c r="L6" s="4"/>
      <c r="M6" s="4"/>
    </row>
    <row r="7" spans="1:13" ht="45" customHeight="1">
      <c r="A7" s="78" t="s">
        <v>51</v>
      </c>
      <c r="B7" s="234"/>
      <c r="C7" s="197" t="s">
        <v>214</v>
      </c>
      <c r="D7" s="231" t="s">
        <v>215</v>
      </c>
      <c r="E7" s="169"/>
      <c r="F7" s="384" t="s">
        <v>50</v>
      </c>
      <c r="G7" s="384"/>
      <c r="H7" s="20" t="s">
        <v>210</v>
      </c>
      <c r="I7" s="231" t="s">
        <v>211</v>
      </c>
      <c r="J7" s="177" t="s">
        <v>212</v>
      </c>
      <c r="K7" s="169"/>
      <c r="L7" s="4"/>
      <c r="M7" s="4"/>
    </row>
    <row r="8" spans="1:13" ht="60" customHeight="1">
      <c r="A8" s="241" t="s">
        <v>55</v>
      </c>
      <c r="B8" s="379" t="s">
        <v>144</v>
      </c>
      <c r="C8" s="380"/>
      <c r="D8" s="381"/>
      <c r="E8" s="169"/>
      <c r="F8" s="384" t="s">
        <v>716</v>
      </c>
      <c r="G8" s="384"/>
      <c r="H8" s="234"/>
      <c r="I8" s="231" t="s">
        <v>213</v>
      </c>
      <c r="J8" s="177" t="s">
        <v>212</v>
      </c>
      <c r="K8" s="169"/>
      <c r="L8" s="4"/>
      <c r="M8" s="4"/>
    </row>
    <row r="9" spans="1:13" s="76" customFormat="1" ht="45" customHeight="1">
      <c r="E9" s="196"/>
      <c r="F9" s="357" t="s">
        <v>180</v>
      </c>
      <c r="G9" s="357"/>
      <c r="H9" s="234"/>
      <c r="I9" s="177" t="s">
        <v>214</v>
      </c>
      <c r="J9" s="177" t="s">
        <v>216</v>
      </c>
      <c r="K9" s="169"/>
      <c r="L9" s="49"/>
      <c r="M9" s="49"/>
    </row>
    <row r="10" spans="1:13" ht="18.75" customHeight="1">
      <c r="A10" s="76"/>
      <c r="B10" s="76"/>
      <c r="C10" s="76"/>
      <c r="D10" s="76"/>
      <c r="E10" s="169"/>
      <c r="F10" s="361" t="s">
        <v>55</v>
      </c>
      <c r="G10" s="361"/>
      <c r="H10" s="422" t="s">
        <v>144</v>
      </c>
      <c r="I10" s="422"/>
      <c r="J10" s="422"/>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c r="D14" s="132">
        <v>5.9169999999999998</v>
      </c>
      <c r="E14" s="133">
        <v>1.6930000000000001</v>
      </c>
      <c r="F14" s="134">
        <v>0.157</v>
      </c>
      <c r="G14" s="162">
        <v>17.649999999999999</v>
      </c>
      <c r="H14" s="163"/>
      <c r="I14" s="166"/>
      <c r="J14" s="41"/>
    </row>
    <row r="15" spans="1:13" ht="27.75" customHeight="1">
      <c r="A15" s="160" t="s">
        <v>525</v>
      </c>
      <c r="B15" s="24"/>
      <c r="C15" s="161"/>
      <c r="D15" s="132">
        <v>5.9169999999999998</v>
      </c>
      <c r="E15" s="133">
        <v>1.6930000000000001</v>
      </c>
      <c r="F15" s="134">
        <v>0.157</v>
      </c>
      <c r="G15" s="163"/>
      <c r="H15" s="163"/>
      <c r="I15" s="166"/>
      <c r="J15" s="41"/>
    </row>
    <row r="16" spans="1:13" ht="27.75" customHeight="1">
      <c r="A16" s="160" t="s">
        <v>526</v>
      </c>
      <c r="B16" s="24"/>
      <c r="C16" s="161"/>
      <c r="D16" s="132">
        <v>6.585</v>
      </c>
      <c r="E16" s="133">
        <v>1.8839999999999999</v>
      </c>
      <c r="F16" s="134">
        <v>0.17499999999999999</v>
      </c>
      <c r="G16" s="162">
        <v>4.0599999999999996</v>
      </c>
      <c r="H16" s="163"/>
      <c r="I16" s="166"/>
      <c r="J16" s="41"/>
    </row>
    <row r="17" spans="1:10" ht="27.75" customHeight="1">
      <c r="A17" s="160" t="s">
        <v>527</v>
      </c>
      <c r="B17" s="24"/>
      <c r="C17" s="161"/>
      <c r="D17" s="132">
        <v>6.585</v>
      </c>
      <c r="E17" s="133">
        <v>1.8839999999999999</v>
      </c>
      <c r="F17" s="134">
        <v>0.17499999999999999</v>
      </c>
      <c r="G17" s="162">
        <v>20.43</v>
      </c>
      <c r="H17" s="163"/>
      <c r="I17" s="166"/>
      <c r="J17" s="41"/>
    </row>
    <row r="18" spans="1:10" ht="27.75" customHeight="1">
      <c r="A18" s="160" t="s">
        <v>528</v>
      </c>
      <c r="B18" s="24"/>
      <c r="C18" s="161"/>
      <c r="D18" s="132">
        <v>6.585</v>
      </c>
      <c r="E18" s="133">
        <v>1.8839999999999999</v>
      </c>
      <c r="F18" s="134">
        <v>0.17499999999999999</v>
      </c>
      <c r="G18" s="162">
        <v>42.72</v>
      </c>
      <c r="H18" s="163"/>
      <c r="I18" s="166"/>
      <c r="J18" s="41"/>
    </row>
    <row r="19" spans="1:10" ht="27.75" customHeight="1">
      <c r="A19" s="160" t="s">
        <v>529</v>
      </c>
      <c r="B19" s="24"/>
      <c r="C19" s="161"/>
      <c r="D19" s="132">
        <v>6.585</v>
      </c>
      <c r="E19" s="133">
        <v>1.8839999999999999</v>
      </c>
      <c r="F19" s="134">
        <v>0.17499999999999999</v>
      </c>
      <c r="G19" s="162">
        <v>86.24</v>
      </c>
      <c r="H19" s="163"/>
      <c r="I19" s="166"/>
      <c r="J19" s="41"/>
    </row>
    <row r="20" spans="1:10" ht="27.75" customHeight="1">
      <c r="A20" s="160" t="s">
        <v>530</v>
      </c>
      <c r="B20" s="24"/>
      <c r="C20" s="161"/>
      <c r="D20" s="132">
        <v>6.585</v>
      </c>
      <c r="E20" s="133">
        <v>1.8839999999999999</v>
      </c>
      <c r="F20" s="134">
        <v>0.17499999999999999</v>
      </c>
      <c r="G20" s="162">
        <v>249.31</v>
      </c>
      <c r="H20" s="163"/>
      <c r="I20" s="166"/>
      <c r="J20" s="41"/>
    </row>
    <row r="21" spans="1:10" ht="27.75" customHeight="1">
      <c r="A21" s="160" t="s">
        <v>531</v>
      </c>
      <c r="B21" s="24"/>
      <c r="C21" s="161"/>
      <c r="D21" s="132">
        <v>6.585</v>
      </c>
      <c r="E21" s="133">
        <v>1.8839999999999999</v>
      </c>
      <c r="F21" s="134">
        <v>0.17499999999999999</v>
      </c>
      <c r="G21" s="163"/>
      <c r="H21" s="163"/>
      <c r="I21" s="166"/>
      <c r="J21" s="41"/>
    </row>
    <row r="22" spans="1:10" ht="27.75" customHeight="1">
      <c r="A22" s="160" t="s">
        <v>532</v>
      </c>
      <c r="B22" s="24"/>
      <c r="C22" s="161"/>
      <c r="D22" s="132">
        <v>5.0220000000000002</v>
      </c>
      <c r="E22" s="133">
        <v>1.331</v>
      </c>
      <c r="F22" s="134">
        <v>0.115</v>
      </c>
      <c r="G22" s="162">
        <v>14.63</v>
      </c>
      <c r="H22" s="162">
        <v>2.19</v>
      </c>
      <c r="I22" s="167">
        <v>3.61</v>
      </c>
      <c r="J22" s="40">
        <v>0.311</v>
      </c>
    </row>
    <row r="23" spans="1:10" ht="27.75" customHeight="1">
      <c r="A23" s="160" t="s">
        <v>533</v>
      </c>
      <c r="B23" s="24"/>
      <c r="C23" s="161"/>
      <c r="D23" s="132">
        <v>5.0220000000000002</v>
      </c>
      <c r="E23" s="133">
        <v>1.331</v>
      </c>
      <c r="F23" s="134">
        <v>0.115</v>
      </c>
      <c r="G23" s="162">
        <v>463.79</v>
      </c>
      <c r="H23" s="162">
        <v>2.19</v>
      </c>
      <c r="I23" s="167">
        <v>3.61</v>
      </c>
      <c r="J23" s="40">
        <v>0.311</v>
      </c>
    </row>
    <row r="24" spans="1:10" ht="27.75" customHeight="1">
      <c r="A24" s="160" t="s">
        <v>534</v>
      </c>
      <c r="B24" s="24"/>
      <c r="C24" s="161"/>
      <c r="D24" s="132">
        <v>5.0220000000000002</v>
      </c>
      <c r="E24" s="133">
        <v>1.331</v>
      </c>
      <c r="F24" s="134">
        <v>0.115</v>
      </c>
      <c r="G24" s="162">
        <v>883.89</v>
      </c>
      <c r="H24" s="162">
        <v>2.19</v>
      </c>
      <c r="I24" s="167">
        <v>3.61</v>
      </c>
      <c r="J24" s="40">
        <v>0.311</v>
      </c>
    </row>
    <row r="25" spans="1:10" ht="27.75" customHeight="1">
      <c r="A25" s="160" t="s">
        <v>535</v>
      </c>
      <c r="B25" s="24"/>
      <c r="C25" s="161"/>
      <c r="D25" s="132">
        <v>5.0220000000000002</v>
      </c>
      <c r="E25" s="133">
        <v>1.331</v>
      </c>
      <c r="F25" s="134">
        <v>0.115</v>
      </c>
      <c r="G25" s="162">
        <v>1386.93</v>
      </c>
      <c r="H25" s="162">
        <v>2.19</v>
      </c>
      <c r="I25" s="167">
        <v>3.61</v>
      </c>
      <c r="J25" s="40">
        <v>0.311</v>
      </c>
    </row>
    <row r="26" spans="1:10" ht="27.75" customHeight="1">
      <c r="A26" s="160" t="s">
        <v>536</v>
      </c>
      <c r="B26" s="24"/>
      <c r="C26" s="161"/>
      <c r="D26" s="132">
        <v>5.0220000000000002</v>
      </c>
      <c r="E26" s="133">
        <v>1.331</v>
      </c>
      <c r="F26" s="134">
        <v>0.115</v>
      </c>
      <c r="G26" s="162">
        <v>3154.75</v>
      </c>
      <c r="H26" s="162">
        <v>2.19</v>
      </c>
      <c r="I26" s="167">
        <v>3.61</v>
      </c>
      <c r="J26" s="40">
        <v>0.311</v>
      </c>
    </row>
    <row r="27" spans="1:10" ht="27.75" customHeight="1">
      <c r="A27" s="160" t="s">
        <v>537</v>
      </c>
      <c r="B27" s="24"/>
      <c r="C27" s="161"/>
      <c r="D27" s="135">
        <v>14.015000000000001</v>
      </c>
      <c r="E27" s="136">
        <v>3.5209999999999999</v>
      </c>
      <c r="F27" s="134">
        <v>2.105</v>
      </c>
      <c r="G27" s="163"/>
      <c r="H27" s="163"/>
      <c r="I27" s="166"/>
      <c r="J27" s="41"/>
    </row>
    <row r="28" spans="1:10" ht="27.75" customHeight="1">
      <c r="A28" s="160" t="s">
        <v>538</v>
      </c>
      <c r="B28" s="24"/>
      <c r="C28" s="161"/>
      <c r="D28" s="132">
        <v>-7.4029999999999996</v>
      </c>
      <c r="E28" s="133">
        <v>-2.1179999999999999</v>
      </c>
      <c r="F28" s="134">
        <v>-0.19700000000000001</v>
      </c>
      <c r="G28" s="162">
        <v>0</v>
      </c>
      <c r="H28" s="163"/>
      <c r="I28" s="166"/>
      <c r="J28" s="41"/>
    </row>
    <row r="29" spans="1:10" ht="27.75" customHeight="1">
      <c r="A29" s="160" t="s">
        <v>539</v>
      </c>
      <c r="B29" s="24"/>
      <c r="C29" s="161"/>
      <c r="D29" s="132">
        <v>-7.4029999999999996</v>
      </c>
      <c r="E29" s="133">
        <v>-2.1179999999999999</v>
      </c>
      <c r="F29" s="134">
        <v>-0.19700000000000001</v>
      </c>
      <c r="G29" s="162">
        <v>0</v>
      </c>
      <c r="H29" s="163"/>
      <c r="I29" s="166"/>
      <c r="J29" s="40">
        <v>0.44600000000000001</v>
      </c>
    </row>
    <row r="30" spans="1:10" ht="27.75" customHeight="1">
      <c r="A30" s="164" t="s">
        <v>540</v>
      </c>
      <c r="B30" s="24"/>
      <c r="C30" s="161"/>
      <c r="D30" s="132">
        <v>4.2949999999999999</v>
      </c>
      <c r="E30" s="133">
        <v>1.2290000000000001</v>
      </c>
      <c r="F30" s="134">
        <v>0.114</v>
      </c>
      <c r="G30" s="162">
        <v>13.01</v>
      </c>
      <c r="H30" s="163"/>
      <c r="I30" s="166"/>
      <c r="J30" s="41"/>
    </row>
    <row r="31" spans="1:10" ht="27.75" customHeight="1">
      <c r="A31" s="164" t="s">
        <v>541</v>
      </c>
      <c r="B31" s="24"/>
      <c r="C31" s="161"/>
      <c r="D31" s="132">
        <v>4.2949999999999999</v>
      </c>
      <c r="E31" s="133">
        <v>1.2290000000000001</v>
      </c>
      <c r="F31" s="134">
        <v>0.114</v>
      </c>
      <c r="G31" s="163"/>
      <c r="H31" s="163"/>
      <c r="I31" s="166"/>
      <c r="J31" s="41"/>
    </row>
    <row r="32" spans="1:10" ht="27.75" customHeight="1">
      <c r="A32" s="164" t="s">
        <v>542</v>
      </c>
      <c r="B32" s="24"/>
      <c r="C32" s="161"/>
      <c r="D32" s="132">
        <v>4.78</v>
      </c>
      <c r="E32" s="133">
        <v>1.3680000000000001</v>
      </c>
      <c r="F32" s="134">
        <v>0.127</v>
      </c>
      <c r="G32" s="162">
        <v>3.1</v>
      </c>
      <c r="H32" s="163"/>
      <c r="I32" s="166"/>
      <c r="J32" s="41"/>
    </row>
    <row r="33" spans="1:10" ht="27.75" customHeight="1">
      <c r="A33" s="164" t="s">
        <v>543</v>
      </c>
      <c r="B33" s="24"/>
      <c r="C33" s="161"/>
      <c r="D33" s="132">
        <v>4.78</v>
      </c>
      <c r="E33" s="133">
        <v>1.3680000000000001</v>
      </c>
      <c r="F33" s="134">
        <v>0.127</v>
      </c>
      <c r="G33" s="162">
        <v>14.98</v>
      </c>
      <c r="H33" s="163"/>
      <c r="I33" s="166"/>
      <c r="J33" s="41"/>
    </row>
    <row r="34" spans="1:10" ht="27.75" customHeight="1">
      <c r="A34" s="164" t="s">
        <v>544</v>
      </c>
      <c r="B34" s="24"/>
      <c r="C34" s="161"/>
      <c r="D34" s="132">
        <v>4.78</v>
      </c>
      <c r="E34" s="133">
        <v>1.3680000000000001</v>
      </c>
      <c r="F34" s="134">
        <v>0.127</v>
      </c>
      <c r="G34" s="162">
        <v>31.16</v>
      </c>
      <c r="H34" s="163"/>
      <c r="I34" s="166"/>
      <c r="J34" s="41"/>
    </row>
    <row r="35" spans="1:10" ht="27.75" customHeight="1">
      <c r="A35" s="164" t="s">
        <v>545</v>
      </c>
      <c r="B35" s="24"/>
      <c r="C35" s="161"/>
      <c r="D35" s="132">
        <v>4.78</v>
      </c>
      <c r="E35" s="133">
        <v>1.3680000000000001</v>
      </c>
      <c r="F35" s="134">
        <v>0.127</v>
      </c>
      <c r="G35" s="162">
        <v>62.75</v>
      </c>
      <c r="H35" s="163"/>
      <c r="I35" s="166"/>
      <c r="J35" s="41"/>
    </row>
    <row r="36" spans="1:10" ht="27.75" customHeight="1">
      <c r="A36" s="164" t="s">
        <v>546</v>
      </c>
      <c r="B36" s="24"/>
      <c r="C36" s="161"/>
      <c r="D36" s="132">
        <v>4.78</v>
      </c>
      <c r="E36" s="133">
        <v>1.3680000000000001</v>
      </c>
      <c r="F36" s="134">
        <v>0.127</v>
      </c>
      <c r="G36" s="162">
        <v>181.13</v>
      </c>
      <c r="H36" s="163"/>
      <c r="I36" s="166"/>
      <c r="J36" s="41"/>
    </row>
    <row r="37" spans="1:10" ht="27.75" customHeight="1">
      <c r="A37" s="164" t="s">
        <v>547</v>
      </c>
      <c r="B37" s="24"/>
      <c r="C37" s="161"/>
      <c r="D37" s="132">
        <v>4.78</v>
      </c>
      <c r="E37" s="133">
        <v>1.3680000000000001</v>
      </c>
      <c r="F37" s="134">
        <v>0.127</v>
      </c>
      <c r="G37" s="163"/>
      <c r="H37" s="163"/>
      <c r="I37" s="166"/>
      <c r="J37" s="41"/>
    </row>
    <row r="38" spans="1:10" ht="27.75" customHeight="1">
      <c r="A38" s="164" t="s">
        <v>548</v>
      </c>
      <c r="B38" s="24"/>
      <c r="C38" s="161"/>
      <c r="D38" s="132">
        <v>3.6459999999999999</v>
      </c>
      <c r="E38" s="133">
        <v>0.96599999999999997</v>
      </c>
      <c r="F38" s="134">
        <v>8.4000000000000005E-2</v>
      </c>
      <c r="G38" s="162">
        <v>10.77</v>
      </c>
      <c r="H38" s="162">
        <v>1.59</v>
      </c>
      <c r="I38" s="167">
        <v>2.62</v>
      </c>
      <c r="J38" s="40">
        <v>0.22600000000000001</v>
      </c>
    </row>
    <row r="39" spans="1:10" ht="27.75" customHeight="1">
      <c r="A39" s="164" t="s">
        <v>549</v>
      </c>
      <c r="B39" s="24"/>
      <c r="C39" s="161"/>
      <c r="D39" s="132">
        <v>3.6459999999999999</v>
      </c>
      <c r="E39" s="133">
        <v>0.96599999999999997</v>
      </c>
      <c r="F39" s="134">
        <v>8.4000000000000005E-2</v>
      </c>
      <c r="G39" s="162">
        <v>336.83</v>
      </c>
      <c r="H39" s="162">
        <v>1.59</v>
      </c>
      <c r="I39" s="167">
        <v>2.62</v>
      </c>
      <c r="J39" s="40">
        <v>0.22600000000000001</v>
      </c>
    </row>
    <row r="40" spans="1:10" ht="27.75" customHeight="1">
      <c r="A40" s="164" t="s">
        <v>550</v>
      </c>
      <c r="B40" s="24"/>
      <c r="C40" s="161"/>
      <c r="D40" s="132">
        <v>3.6459999999999999</v>
      </c>
      <c r="E40" s="133">
        <v>0.96599999999999997</v>
      </c>
      <c r="F40" s="134">
        <v>8.4000000000000005E-2</v>
      </c>
      <c r="G40" s="162">
        <v>641.78</v>
      </c>
      <c r="H40" s="162">
        <v>1.59</v>
      </c>
      <c r="I40" s="167">
        <v>2.62</v>
      </c>
      <c r="J40" s="40">
        <v>0.22600000000000001</v>
      </c>
    </row>
    <row r="41" spans="1:10" ht="27.75" customHeight="1">
      <c r="A41" s="164" t="s">
        <v>551</v>
      </c>
      <c r="B41" s="24"/>
      <c r="C41" s="161"/>
      <c r="D41" s="132">
        <v>3.6459999999999999</v>
      </c>
      <c r="E41" s="133">
        <v>0.96599999999999997</v>
      </c>
      <c r="F41" s="134">
        <v>8.4000000000000005E-2</v>
      </c>
      <c r="G41" s="162">
        <v>1006.95</v>
      </c>
      <c r="H41" s="162">
        <v>1.59</v>
      </c>
      <c r="I41" s="167">
        <v>2.62</v>
      </c>
      <c r="J41" s="40">
        <v>0.22600000000000001</v>
      </c>
    </row>
    <row r="42" spans="1:10" ht="27.75" customHeight="1">
      <c r="A42" s="164" t="s">
        <v>552</v>
      </c>
      <c r="B42" s="24"/>
      <c r="C42" s="161"/>
      <c r="D42" s="132">
        <v>3.6459999999999999</v>
      </c>
      <c r="E42" s="133">
        <v>0.96599999999999997</v>
      </c>
      <c r="F42" s="134">
        <v>8.4000000000000005E-2</v>
      </c>
      <c r="G42" s="162">
        <v>2290.23</v>
      </c>
      <c r="H42" s="162">
        <v>1.59</v>
      </c>
      <c r="I42" s="167">
        <v>2.62</v>
      </c>
      <c r="J42" s="40">
        <v>0.22600000000000001</v>
      </c>
    </row>
    <row r="43" spans="1:10" ht="27.75" customHeight="1">
      <c r="A43" s="164" t="s">
        <v>553</v>
      </c>
      <c r="B43" s="24"/>
      <c r="C43" s="161"/>
      <c r="D43" s="132">
        <v>4.8890000000000002</v>
      </c>
      <c r="E43" s="133">
        <v>1.0720000000000001</v>
      </c>
      <c r="F43" s="134">
        <v>7.2999999999999995E-2</v>
      </c>
      <c r="G43" s="162">
        <v>6.52</v>
      </c>
      <c r="H43" s="162">
        <v>5.17</v>
      </c>
      <c r="I43" s="167">
        <v>6.91</v>
      </c>
      <c r="J43" s="40">
        <v>0.23400000000000001</v>
      </c>
    </row>
    <row r="44" spans="1:10" ht="27.75" customHeight="1">
      <c r="A44" s="164" t="s">
        <v>554</v>
      </c>
      <c r="B44" s="24"/>
      <c r="C44" s="161"/>
      <c r="D44" s="132">
        <v>4.8890000000000002</v>
      </c>
      <c r="E44" s="133">
        <v>1.0720000000000001</v>
      </c>
      <c r="F44" s="134">
        <v>7.2999999999999995E-2</v>
      </c>
      <c r="G44" s="162">
        <v>546.19000000000005</v>
      </c>
      <c r="H44" s="162">
        <v>5.17</v>
      </c>
      <c r="I44" s="167">
        <v>6.91</v>
      </c>
      <c r="J44" s="40">
        <v>0.23400000000000001</v>
      </c>
    </row>
    <row r="45" spans="1:10" ht="27.75" customHeight="1">
      <c r="A45" s="164" t="s">
        <v>555</v>
      </c>
      <c r="B45" s="24"/>
      <c r="C45" s="161"/>
      <c r="D45" s="132">
        <v>4.8890000000000002</v>
      </c>
      <c r="E45" s="133">
        <v>1.0720000000000001</v>
      </c>
      <c r="F45" s="134">
        <v>7.2999999999999995E-2</v>
      </c>
      <c r="G45" s="162">
        <v>1050.92</v>
      </c>
      <c r="H45" s="162">
        <v>5.17</v>
      </c>
      <c r="I45" s="167">
        <v>6.91</v>
      </c>
      <c r="J45" s="40">
        <v>0.23400000000000001</v>
      </c>
    </row>
    <row r="46" spans="1:10" ht="27.75" customHeight="1">
      <c r="A46" s="164" t="s">
        <v>556</v>
      </c>
      <c r="B46" s="24"/>
      <c r="C46" s="161"/>
      <c r="D46" s="132">
        <v>4.8890000000000002</v>
      </c>
      <c r="E46" s="133">
        <v>1.0720000000000001</v>
      </c>
      <c r="F46" s="134">
        <v>7.2999999999999995E-2</v>
      </c>
      <c r="G46" s="162">
        <v>1655.33</v>
      </c>
      <c r="H46" s="162">
        <v>5.17</v>
      </c>
      <c r="I46" s="167">
        <v>6.91</v>
      </c>
      <c r="J46" s="40">
        <v>0.23400000000000001</v>
      </c>
    </row>
    <row r="47" spans="1:10" ht="27.75" customHeight="1">
      <c r="A47" s="164" t="s">
        <v>557</v>
      </c>
      <c r="B47" s="24"/>
      <c r="C47" s="161"/>
      <c r="D47" s="132">
        <v>4.8890000000000002</v>
      </c>
      <c r="E47" s="133">
        <v>1.0720000000000001</v>
      </c>
      <c r="F47" s="134">
        <v>7.2999999999999995E-2</v>
      </c>
      <c r="G47" s="162">
        <v>3779.33</v>
      </c>
      <c r="H47" s="162">
        <v>5.17</v>
      </c>
      <c r="I47" s="167">
        <v>6.91</v>
      </c>
      <c r="J47" s="40">
        <v>0.23400000000000001</v>
      </c>
    </row>
    <row r="48" spans="1:10" ht="27.75" customHeight="1">
      <c r="A48" s="164" t="s">
        <v>558</v>
      </c>
      <c r="B48" s="24"/>
      <c r="C48" s="161"/>
      <c r="D48" s="132">
        <v>4.069</v>
      </c>
      <c r="E48" s="133">
        <v>0.78300000000000003</v>
      </c>
      <c r="F48" s="134">
        <v>4.1000000000000002E-2</v>
      </c>
      <c r="G48" s="162">
        <v>102.54</v>
      </c>
      <c r="H48" s="162">
        <v>4.7</v>
      </c>
      <c r="I48" s="167">
        <v>7.25</v>
      </c>
      <c r="J48" s="40">
        <v>0.16300000000000001</v>
      </c>
    </row>
    <row r="49" spans="1:10" ht="27.75" customHeight="1">
      <c r="A49" s="164" t="s">
        <v>559</v>
      </c>
      <c r="B49" s="24"/>
      <c r="C49" s="161"/>
      <c r="D49" s="132">
        <v>4.069</v>
      </c>
      <c r="E49" s="133">
        <v>0.78300000000000003</v>
      </c>
      <c r="F49" s="134">
        <v>4.1000000000000002E-2</v>
      </c>
      <c r="G49" s="162">
        <v>3364.83</v>
      </c>
      <c r="H49" s="162">
        <v>4.7</v>
      </c>
      <c r="I49" s="167">
        <v>7.25</v>
      </c>
      <c r="J49" s="40">
        <v>0.16300000000000001</v>
      </c>
    </row>
    <row r="50" spans="1:10" ht="27.75" customHeight="1">
      <c r="A50" s="164" t="s">
        <v>560</v>
      </c>
      <c r="B50" s="24"/>
      <c r="C50" s="161"/>
      <c r="D50" s="132">
        <v>4.069</v>
      </c>
      <c r="E50" s="133">
        <v>0.78300000000000003</v>
      </c>
      <c r="F50" s="134">
        <v>4.1000000000000002E-2</v>
      </c>
      <c r="G50" s="162">
        <v>10135.299999999999</v>
      </c>
      <c r="H50" s="162">
        <v>4.7</v>
      </c>
      <c r="I50" s="167">
        <v>7.25</v>
      </c>
      <c r="J50" s="40">
        <v>0.16300000000000001</v>
      </c>
    </row>
    <row r="51" spans="1:10" ht="27.75" customHeight="1">
      <c r="A51" s="164" t="s">
        <v>561</v>
      </c>
      <c r="B51" s="24"/>
      <c r="C51" s="161"/>
      <c r="D51" s="132">
        <v>4.069</v>
      </c>
      <c r="E51" s="133">
        <v>0.78300000000000003</v>
      </c>
      <c r="F51" s="134">
        <v>4.1000000000000002E-2</v>
      </c>
      <c r="G51" s="162">
        <v>22265.3</v>
      </c>
      <c r="H51" s="162">
        <v>4.7</v>
      </c>
      <c r="I51" s="167">
        <v>7.25</v>
      </c>
      <c r="J51" s="40">
        <v>0.16300000000000001</v>
      </c>
    </row>
    <row r="52" spans="1:10" ht="27.75" customHeight="1">
      <c r="A52" s="164" t="s">
        <v>562</v>
      </c>
      <c r="B52" s="24"/>
      <c r="C52" s="161"/>
      <c r="D52" s="132">
        <v>4.069</v>
      </c>
      <c r="E52" s="133">
        <v>0.78300000000000003</v>
      </c>
      <c r="F52" s="134">
        <v>4.1000000000000002E-2</v>
      </c>
      <c r="G52" s="162">
        <v>42130.87</v>
      </c>
      <c r="H52" s="162">
        <v>4.7</v>
      </c>
      <c r="I52" s="167">
        <v>7.25</v>
      </c>
      <c r="J52" s="40">
        <v>0.16300000000000001</v>
      </c>
    </row>
    <row r="53" spans="1:10" ht="27.75" customHeight="1">
      <c r="A53" s="164" t="s">
        <v>563</v>
      </c>
      <c r="B53" s="24"/>
      <c r="C53" s="161"/>
      <c r="D53" s="135">
        <v>10.173999999999999</v>
      </c>
      <c r="E53" s="136">
        <v>2.556</v>
      </c>
      <c r="F53" s="134">
        <v>1.528</v>
      </c>
      <c r="G53" s="163"/>
      <c r="H53" s="163"/>
      <c r="I53" s="166"/>
      <c r="J53" s="41"/>
    </row>
    <row r="54" spans="1:10" ht="27.75" customHeight="1">
      <c r="A54" s="164" t="s">
        <v>564</v>
      </c>
      <c r="B54" s="24"/>
      <c r="C54" s="161"/>
      <c r="D54" s="132">
        <v>-7.4029999999999996</v>
      </c>
      <c r="E54" s="133">
        <v>-2.1179999999999999</v>
      </c>
      <c r="F54" s="134">
        <v>-0.19700000000000001</v>
      </c>
      <c r="G54" s="162">
        <v>0</v>
      </c>
      <c r="H54" s="163"/>
      <c r="I54" s="166"/>
      <c r="J54" s="41"/>
    </row>
    <row r="55" spans="1:10" ht="27.75" customHeight="1">
      <c r="A55" s="164" t="s">
        <v>565</v>
      </c>
      <c r="B55" s="24"/>
      <c r="C55" s="161"/>
      <c r="D55" s="132">
        <v>-6.6609999999999996</v>
      </c>
      <c r="E55" s="133">
        <v>-1.827</v>
      </c>
      <c r="F55" s="134">
        <v>-0.16300000000000001</v>
      </c>
      <c r="G55" s="162">
        <v>0</v>
      </c>
      <c r="H55" s="163"/>
      <c r="I55" s="166"/>
      <c r="J55" s="41"/>
    </row>
    <row r="56" spans="1:10" ht="27.75" customHeight="1">
      <c r="A56" s="164" t="s">
        <v>566</v>
      </c>
      <c r="B56" s="24"/>
      <c r="C56" s="161"/>
      <c r="D56" s="132">
        <v>-7.4029999999999996</v>
      </c>
      <c r="E56" s="133">
        <v>-2.1179999999999999</v>
      </c>
      <c r="F56" s="134">
        <v>-0.19700000000000001</v>
      </c>
      <c r="G56" s="162">
        <v>0</v>
      </c>
      <c r="H56" s="163"/>
      <c r="I56" s="166"/>
      <c r="J56" s="40">
        <v>0.44600000000000001</v>
      </c>
    </row>
    <row r="57" spans="1:10" ht="27.75" customHeight="1">
      <c r="A57" s="164" t="s">
        <v>567</v>
      </c>
      <c r="B57" s="24"/>
      <c r="C57" s="161"/>
      <c r="D57" s="132">
        <v>-6.6609999999999996</v>
      </c>
      <c r="E57" s="133">
        <v>-1.827</v>
      </c>
      <c r="F57" s="134">
        <v>-0.16300000000000001</v>
      </c>
      <c r="G57" s="162">
        <v>0</v>
      </c>
      <c r="H57" s="163"/>
      <c r="I57" s="166"/>
      <c r="J57" s="40">
        <v>0.40500000000000003</v>
      </c>
    </row>
    <row r="58" spans="1:10" ht="27.75" customHeight="1">
      <c r="A58" s="164" t="s">
        <v>568</v>
      </c>
      <c r="B58" s="24"/>
      <c r="C58" s="161"/>
      <c r="D58" s="132">
        <v>-4.9790000000000001</v>
      </c>
      <c r="E58" s="133">
        <v>-1.0529999999999999</v>
      </c>
      <c r="F58" s="134">
        <v>-6.7000000000000004E-2</v>
      </c>
      <c r="G58" s="162">
        <v>0</v>
      </c>
      <c r="H58" s="163"/>
      <c r="I58" s="166"/>
      <c r="J58" s="40">
        <v>0.30199999999999999</v>
      </c>
    </row>
    <row r="59" spans="1:10" ht="27.75" customHeight="1">
      <c r="A59" s="160" t="s">
        <v>569</v>
      </c>
      <c r="B59" s="24"/>
      <c r="C59" s="161"/>
      <c r="D59" s="132">
        <v>2.9870000000000001</v>
      </c>
      <c r="E59" s="133">
        <v>0.85499999999999998</v>
      </c>
      <c r="F59" s="134">
        <v>0.08</v>
      </c>
      <c r="G59" s="162">
        <v>9.27</v>
      </c>
      <c r="H59" s="163"/>
      <c r="I59" s="166"/>
      <c r="J59" s="41"/>
    </row>
    <row r="60" spans="1:10" ht="27.75" customHeight="1">
      <c r="A60" s="160" t="s">
        <v>570</v>
      </c>
      <c r="B60" s="24"/>
      <c r="C60" s="161"/>
      <c r="D60" s="132">
        <v>2.9870000000000001</v>
      </c>
      <c r="E60" s="133">
        <v>0.85499999999999998</v>
      </c>
      <c r="F60" s="134">
        <v>0.08</v>
      </c>
      <c r="G60" s="163"/>
      <c r="H60" s="163"/>
      <c r="I60" s="166"/>
      <c r="J60" s="41"/>
    </row>
    <row r="61" spans="1:10" ht="27.75" customHeight="1">
      <c r="A61" s="160" t="s">
        <v>571</v>
      </c>
      <c r="B61" s="24"/>
      <c r="C61" s="161"/>
      <c r="D61" s="132">
        <v>3.3250000000000002</v>
      </c>
      <c r="E61" s="133">
        <v>0.95099999999999996</v>
      </c>
      <c r="F61" s="134">
        <v>8.7999999999999995E-2</v>
      </c>
      <c r="G61" s="162">
        <v>2.3199999999999998</v>
      </c>
      <c r="H61" s="163"/>
      <c r="I61" s="166"/>
      <c r="J61" s="41"/>
    </row>
    <row r="62" spans="1:10" ht="27.75" customHeight="1">
      <c r="A62" s="160" t="s">
        <v>572</v>
      </c>
      <c r="B62" s="24"/>
      <c r="C62" s="161"/>
      <c r="D62" s="132">
        <v>3.3250000000000002</v>
      </c>
      <c r="E62" s="133">
        <v>0.95099999999999996</v>
      </c>
      <c r="F62" s="134">
        <v>8.7999999999999995E-2</v>
      </c>
      <c r="G62" s="162">
        <v>10.59</v>
      </c>
      <c r="H62" s="163"/>
      <c r="I62" s="166"/>
      <c r="J62" s="41"/>
    </row>
    <row r="63" spans="1:10" ht="27.75" customHeight="1">
      <c r="A63" s="160" t="s">
        <v>573</v>
      </c>
      <c r="B63" s="24"/>
      <c r="C63" s="161"/>
      <c r="D63" s="132">
        <v>3.3250000000000002</v>
      </c>
      <c r="E63" s="133">
        <v>0.95099999999999996</v>
      </c>
      <c r="F63" s="134">
        <v>8.7999999999999995E-2</v>
      </c>
      <c r="G63" s="162">
        <v>21.84</v>
      </c>
      <c r="H63" s="163"/>
      <c r="I63" s="166"/>
      <c r="J63" s="41"/>
    </row>
    <row r="64" spans="1:10" ht="27.75" customHeight="1">
      <c r="A64" s="160" t="s">
        <v>574</v>
      </c>
      <c r="B64" s="24"/>
      <c r="C64" s="161"/>
      <c r="D64" s="132">
        <v>3.3250000000000002</v>
      </c>
      <c r="E64" s="133">
        <v>0.95099999999999996</v>
      </c>
      <c r="F64" s="134">
        <v>8.7999999999999995E-2</v>
      </c>
      <c r="G64" s="162">
        <v>43.81</v>
      </c>
      <c r="H64" s="163"/>
      <c r="I64" s="166"/>
      <c r="J64" s="41"/>
    </row>
    <row r="65" spans="1:10" ht="27.75" customHeight="1">
      <c r="A65" s="160" t="s">
        <v>575</v>
      </c>
      <c r="B65" s="24"/>
      <c r="C65" s="161"/>
      <c r="D65" s="132">
        <v>3.3250000000000002</v>
      </c>
      <c r="E65" s="133">
        <v>0.95099999999999996</v>
      </c>
      <c r="F65" s="134">
        <v>8.7999999999999995E-2</v>
      </c>
      <c r="G65" s="162">
        <v>126.14</v>
      </c>
      <c r="H65" s="163"/>
      <c r="I65" s="166"/>
      <c r="J65" s="41"/>
    </row>
    <row r="66" spans="1:10" ht="27.75" customHeight="1">
      <c r="A66" s="160" t="s">
        <v>576</v>
      </c>
      <c r="B66" s="24"/>
      <c r="C66" s="161"/>
      <c r="D66" s="132">
        <v>3.3250000000000002</v>
      </c>
      <c r="E66" s="133">
        <v>0.95099999999999996</v>
      </c>
      <c r="F66" s="134">
        <v>8.7999999999999995E-2</v>
      </c>
      <c r="G66" s="163"/>
      <c r="H66" s="163"/>
      <c r="I66" s="166"/>
      <c r="J66" s="41"/>
    </row>
    <row r="67" spans="1:10" ht="27.75" customHeight="1">
      <c r="A67" s="160" t="s">
        <v>577</v>
      </c>
      <c r="B67" s="24"/>
      <c r="C67" s="161"/>
      <c r="D67" s="132">
        <v>2.5350000000000001</v>
      </c>
      <c r="E67" s="133">
        <v>0.67200000000000004</v>
      </c>
      <c r="F67" s="134">
        <v>5.8000000000000003E-2</v>
      </c>
      <c r="G67" s="162">
        <v>7.66</v>
      </c>
      <c r="H67" s="162">
        <v>1.1000000000000001</v>
      </c>
      <c r="I67" s="167">
        <v>1.82</v>
      </c>
      <c r="J67" s="40">
        <v>0.157</v>
      </c>
    </row>
    <row r="68" spans="1:10" ht="27.75" customHeight="1">
      <c r="A68" s="160" t="s">
        <v>578</v>
      </c>
      <c r="B68" s="24"/>
      <c r="C68" s="161"/>
      <c r="D68" s="132">
        <v>2.5350000000000001</v>
      </c>
      <c r="E68" s="133">
        <v>0.67200000000000004</v>
      </c>
      <c r="F68" s="134">
        <v>5.8000000000000003E-2</v>
      </c>
      <c r="G68" s="162">
        <v>234.43</v>
      </c>
      <c r="H68" s="162">
        <v>1.1000000000000001</v>
      </c>
      <c r="I68" s="167">
        <v>1.82</v>
      </c>
      <c r="J68" s="40">
        <v>0.157</v>
      </c>
    </row>
    <row r="69" spans="1:10" ht="27.75" customHeight="1">
      <c r="A69" s="160" t="s">
        <v>579</v>
      </c>
      <c r="B69" s="24"/>
      <c r="C69" s="161"/>
      <c r="D69" s="132">
        <v>2.5350000000000001</v>
      </c>
      <c r="E69" s="133">
        <v>0.67200000000000004</v>
      </c>
      <c r="F69" s="134">
        <v>5.8000000000000003E-2</v>
      </c>
      <c r="G69" s="162">
        <v>446.51</v>
      </c>
      <c r="H69" s="162">
        <v>1.1000000000000001</v>
      </c>
      <c r="I69" s="167">
        <v>1.82</v>
      </c>
      <c r="J69" s="40">
        <v>0.157</v>
      </c>
    </row>
    <row r="70" spans="1:10" ht="27.75" customHeight="1">
      <c r="A70" s="160" t="s">
        <v>580</v>
      </c>
      <c r="B70" s="24"/>
      <c r="C70" s="161"/>
      <c r="D70" s="132">
        <v>2.5350000000000001</v>
      </c>
      <c r="E70" s="133">
        <v>0.67200000000000004</v>
      </c>
      <c r="F70" s="134">
        <v>5.8000000000000003E-2</v>
      </c>
      <c r="G70" s="162">
        <v>700.48</v>
      </c>
      <c r="H70" s="162">
        <v>1.1000000000000001</v>
      </c>
      <c r="I70" s="167">
        <v>1.82</v>
      </c>
      <c r="J70" s="40">
        <v>0.157</v>
      </c>
    </row>
    <row r="71" spans="1:10" ht="27.75" customHeight="1">
      <c r="A71" s="160" t="s">
        <v>581</v>
      </c>
      <c r="B71" s="24"/>
      <c r="C71" s="161"/>
      <c r="D71" s="132">
        <v>2.5350000000000001</v>
      </c>
      <c r="E71" s="133">
        <v>0.67200000000000004</v>
      </c>
      <c r="F71" s="134">
        <v>5.8000000000000003E-2</v>
      </c>
      <c r="G71" s="162">
        <v>1592.98</v>
      </c>
      <c r="H71" s="162">
        <v>1.1000000000000001</v>
      </c>
      <c r="I71" s="167">
        <v>1.82</v>
      </c>
      <c r="J71" s="40">
        <v>0.157</v>
      </c>
    </row>
    <row r="72" spans="1:10" ht="27.75" customHeight="1">
      <c r="A72" s="160" t="s">
        <v>582</v>
      </c>
      <c r="B72" s="24"/>
      <c r="C72" s="161"/>
      <c r="D72" s="132">
        <v>3.2850000000000001</v>
      </c>
      <c r="E72" s="133">
        <v>0.72</v>
      </c>
      <c r="F72" s="134">
        <v>4.9000000000000002E-2</v>
      </c>
      <c r="G72" s="162">
        <v>4.5599999999999996</v>
      </c>
      <c r="H72" s="162">
        <v>3.48</v>
      </c>
      <c r="I72" s="167">
        <v>4.6399999999999997</v>
      </c>
      <c r="J72" s="40">
        <v>0.157</v>
      </c>
    </row>
    <row r="73" spans="1:10" ht="27.75" customHeight="1">
      <c r="A73" s="160" t="s">
        <v>583</v>
      </c>
      <c r="B73" s="24"/>
      <c r="C73" s="161"/>
      <c r="D73" s="132">
        <v>3.2850000000000001</v>
      </c>
      <c r="E73" s="133">
        <v>0.72</v>
      </c>
      <c r="F73" s="134">
        <v>4.9000000000000002E-2</v>
      </c>
      <c r="G73" s="162">
        <v>367.17</v>
      </c>
      <c r="H73" s="162">
        <v>3.48</v>
      </c>
      <c r="I73" s="167">
        <v>4.6399999999999997</v>
      </c>
      <c r="J73" s="40">
        <v>0.157</v>
      </c>
    </row>
    <row r="74" spans="1:10" ht="27.75" customHeight="1">
      <c r="A74" s="160" t="s">
        <v>584</v>
      </c>
      <c r="B74" s="24"/>
      <c r="C74" s="161"/>
      <c r="D74" s="132">
        <v>3.2850000000000001</v>
      </c>
      <c r="E74" s="133">
        <v>0.72</v>
      </c>
      <c r="F74" s="134">
        <v>4.9000000000000002E-2</v>
      </c>
      <c r="G74" s="162">
        <v>706.29</v>
      </c>
      <c r="H74" s="162">
        <v>3.48</v>
      </c>
      <c r="I74" s="167">
        <v>4.6399999999999997</v>
      </c>
      <c r="J74" s="40">
        <v>0.157</v>
      </c>
    </row>
    <row r="75" spans="1:10" ht="27.75" customHeight="1">
      <c r="A75" s="160" t="s">
        <v>585</v>
      </c>
      <c r="B75" s="24"/>
      <c r="C75" s="161"/>
      <c r="D75" s="132">
        <v>3.2850000000000001</v>
      </c>
      <c r="E75" s="133">
        <v>0.72</v>
      </c>
      <c r="F75" s="134">
        <v>4.9000000000000002E-2</v>
      </c>
      <c r="G75" s="162">
        <v>1112.3900000000001</v>
      </c>
      <c r="H75" s="162">
        <v>3.48</v>
      </c>
      <c r="I75" s="167">
        <v>4.6399999999999997</v>
      </c>
      <c r="J75" s="40">
        <v>0.157</v>
      </c>
    </row>
    <row r="76" spans="1:10" ht="27.75" customHeight="1">
      <c r="A76" s="160" t="s">
        <v>586</v>
      </c>
      <c r="B76" s="24"/>
      <c r="C76" s="161"/>
      <c r="D76" s="132">
        <v>3.2850000000000001</v>
      </c>
      <c r="E76" s="133">
        <v>0.72</v>
      </c>
      <c r="F76" s="134">
        <v>4.9000000000000002E-2</v>
      </c>
      <c r="G76" s="162">
        <v>2539.5</v>
      </c>
      <c r="H76" s="162">
        <v>3.48</v>
      </c>
      <c r="I76" s="167">
        <v>4.6399999999999997</v>
      </c>
      <c r="J76" s="40">
        <v>0.157</v>
      </c>
    </row>
    <row r="77" spans="1:10" ht="27.75" customHeight="1">
      <c r="A77" s="160" t="s">
        <v>587</v>
      </c>
      <c r="B77" s="24"/>
      <c r="C77" s="161"/>
      <c r="D77" s="132">
        <v>2.7040000000000002</v>
      </c>
      <c r="E77" s="133">
        <v>0.52100000000000002</v>
      </c>
      <c r="F77" s="134">
        <v>2.7E-2</v>
      </c>
      <c r="G77" s="162">
        <v>68.33</v>
      </c>
      <c r="H77" s="162">
        <v>3.12</v>
      </c>
      <c r="I77" s="167">
        <v>4.82</v>
      </c>
      <c r="J77" s="40">
        <v>0.108</v>
      </c>
    </row>
    <row r="78" spans="1:10" ht="27.75" customHeight="1">
      <c r="A78" s="160" t="s">
        <v>588</v>
      </c>
      <c r="B78" s="24"/>
      <c r="C78" s="161"/>
      <c r="D78" s="132">
        <v>2.7040000000000002</v>
      </c>
      <c r="E78" s="133">
        <v>0.52100000000000002</v>
      </c>
      <c r="F78" s="134">
        <v>2.7E-2</v>
      </c>
      <c r="G78" s="162">
        <v>2236.31</v>
      </c>
      <c r="H78" s="162">
        <v>3.12</v>
      </c>
      <c r="I78" s="167">
        <v>4.82</v>
      </c>
      <c r="J78" s="40">
        <v>0.108</v>
      </c>
    </row>
    <row r="79" spans="1:10" ht="27.75" customHeight="1">
      <c r="A79" s="160" t="s">
        <v>589</v>
      </c>
      <c r="B79" s="24"/>
      <c r="C79" s="161"/>
      <c r="D79" s="132">
        <v>2.7040000000000002</v>
      </c>
      <c r="E79" s="133">
        <v>0.52100000000000002</v>
      </c>
      <c r="F79" s="134">
        <v>2.7E-2</v>
      </c>
      <c r="G79" s="162">
        <v>6735.66</v>
      </c>
      <c r="H79" s="162">
        <v>3.12</v>
      </c>
      <c r="I79" s="167">
        <v>4.82</v>
      </c>
      <c r="J79" s="40">
        <v>0.108</v>
      </c>
    </row>
    <row r="80" spans="1:10" ht="27.75" customHeight="1">
      <c r="A80" s="160" t="s">
        <v>590</v>
      </c>
      <c r="B80" s="24"/>
      <c r="C80" s="161"/>
      <c r="D80" s="132">
        <v>2.7040000000000002</v>
      </c>
      <c r="E80" s="133">
        <v>0.52100000000000002</v>
      </c>
      <c r="F80" s="134">
        <v>2.7E-2</v>
      </c>
      <c r="G80" s="162">
        <v>14796.73</v>
      </c>
      <c r="H80" s="162">
        <v>3.12</v>
      </c>
      <c r="I80" s="167">
        <v>4.82</v>
      </c>
      <c r="J80" s="40">
        <v>0.108</v>
      </c>
    </row>
    <row r="81" spans="1:10" ht="27.75" customHeight="1">
      <c r="A81" s="160" t="s">
        <v>591</v>
      </c>
      <c r="B81" s="24"/>
      <c r="C81" s="161"/>
      <c r="D81" s="132">
        <v>2.7040000000000002</v>
      </c>
      <c r="E81" s="133">
        <v>0.52100000000000002</v>
      </c>
      <c r="F81" s="134">
        <v>2.7E-2</v>
      </c>
      <c r="G81" s="162">
        <v>27998.52</v>
      </c>
      <c r="H81" s="162">
        <v>3.12</v>
      </c>
      <c r="I81" s="167">
        <v>4.82</v>
      </c>
      <c r="J81" s="40">
        <v>0.108</v>
      </c>
    </row>
    <row r="82" spans="1:10" ht="27.75" customHeight="1">
      <c r="A82" s="160" t="s">
        <v>592</v>
      </c>
      <c r="B82" s="24"/>
      <c r="C82" s="161"/>
      <c r="D82" s="135">
        <v>7.0759999999999996</v>
      </c>
      <c r="E82" s="136">
        <v>1.778</v>
      </c>
      <c r="F82" s="134">
        <v>1.0629999999999999</v>
      </c>
      <c r="G82" s="163"/>
      <c r="H82" s="163"/>
      <c r="I82" s="166"/>
      <c r="J82" s="41"/>
    </row>
    <row r="83" spans="1:10" ht="27.75" customHeight="1">
      <c r="A83" s="160" t="s">
        <v>593</v>
      </c>
      <c r="B83" s="24"/>
      <c r="C83" s="161"/>
      <c r="D83" s="132">
        <v>-3.6190000000000002</v>
      </c>
      <c r="E83" s="133">
        <v>-1.036</v>
      </c>
      <c r="F83" s="134">
        <v>-9.6000000000000002E-2</v>
      </c>
      <c r="G83" s="162">
        <v>0</v>
      </c>
      <c r="H83" s="163"/>
      <c r="I83" s="166"/>
      <c r="J83" s="41"/>
    </row>
    <row r="84" spans="1:10" ht="27.75" customHeight="1">
      <c r="A84" s="160" t="s">
        <v>594</v>
      </c>
      <c r="B84" s="24"/>
      <c r="C84" s="161"/>
      <c r="D84" s="132">
        <v>-3.6349999999999998</v>
      </c>
      <c r="E84" s="133">
        <v>-0.997</v>
      </c>
      <c r="F84" s="134">
        <v>-8.8999999999999996E-2</v>
      </c>
      <c r="G84" s="162">
        <v>0</v>
      </c>
      <c r="H84" s="163"/>
      <c r="I84" s="166"/>
      <c r="J84" s="41"/>
    </row>
    <row r="85" spans="1:10" ht="27.75" customHeight="1">
      <c r="A85" s="160" t="s">
        <v>595</v>
      </c>
      <c r="B85" s="24"/>
      <c r="C85" s="161"/>
      <c r="D85" s="132">
        <v>-3.6190000000000002</v>
      </c>
      <c r="E85" s="133">
        <v>-1.036</v>
      </c>
      <c r="F85" s="134">
        <v>-9.6000000000000002E-2</v>
      </c>
      <c r="G85" s="162">
        <v>0</v>
      </c>
      <c r="H85" s="163"/>
      <c r="I85" s="166"/>
      <c r="J85" s="40">
        <v>0.218</v>
      </c>
    </row>
    <row r="86" spans="1:10" ht="27.75" customHeight="1">
      <c r="A86" s="160" t="s">
        <v>596</v>
      </c>
      <c r="B86" s="24"/>
      <c r="C86" s="161"/>
      <c r="D86" s="132">
        <v>-3.6349999999999998</v>
      </c>
      <c r="E86" s="133">
        <v>-0.997</v>
      </c>
      <c r="F86" s="134">
        <v>-8.8999999999999996E-2</v>
      </c>
      <c r="G86" s="162">
        <v>0</v>
      </c>
      <c r="H86" s="163"/>
      <c r="I86" s="166"/>
      <c r="J86" s="40">
        <v>0.221</v>
      </c>
    </row>
    <row r="87" spans="1:10" ht="27.75" customHeight="1">
      <c r="A87" s="160" t="s">
        <v>597</v>
      </c>
      <c r="B87" s="24"/>
      <c r="C87" s="161"/>
      <c r="D87" s="132">
        <v>-4.9790000000000001</v>
      </c>
      <c r="E87" s="133">
        <v>-1.0529999999999999</v>
      </c>
      <c r="F87" s="134">
        <v>-6.7000000000000004E-2</v>
      </c>
      <c r="G87" s="162">
        <v>90.68</v>
      </c>
      <c r="H87" s="163"/>
      <c r="I87" s="166"/>
      <c r="J87" s="40">
        <v>0.30199999999999999</v>
      </c>
    </row>
    <row r="88" spans="1:10" ht="27.75" customHeight="1">
      <c r="A88" s="160" t="s">
        <v>598</v>
      </c>
      <c r="B88" s="24"/>
      <c r="C88" s="161"/>
      <c r="D88" s="132">
        <v>2.1320000000000001</v>
      </c>
      <c r="E88" s="133">
        <v>0.61</v>
      </c>
      <c r="F88" s="134">
        <v>5.7000000000000002E-2</v>
      </c>
      <c r="G88" s="162">
        <v>6.83</v>
      </c>
      <c r="H88" s="163"/>
      <c r="I88" s="166"/>
      <c r="J88" s="41"/>
    </row>
    <row r="89" spans="1:10" ht="27.75" customHeight="1">
      <c r="A89" s="160" t="s">
        <v>599</v>
      </c>
      <c r="B89" s="24"/>
      <c r="C89" s="161"/>
      <c r="D89" s="132">
        <v>2.1320000000000001</v>
      </c>
      <c r="E89" s="133">
        <v>0.61</v>
      </c>
      <c r="F89" s="134">
        <v>5.7000000000000002E-2</v>
      </c>
      <c r="G89" s="163"/>
      <c r="H89" s="163"/>
      <c r="I89" s="166"/>
      <c r="J89" s="41"/>
    </row>
    <row r="90" spans="1:10" ht="27.75" customHeight="1">
      <c r="A90" s="160" t="s">
        <v>600</v>
      </c>
      <c r="B90" s="24"/>
      <c r="C90" s="161"/>
      <c r="D90" s="132">
        <v>2.3730000000000002</v>
      </c>
      <c r="E90" s="133">
        <v>0.67900000000000005</v>
      </c>
      <c r="F90" s="134">
        <v>6.3E-2</v>
      </c>
      <c r="G90" s="162">
        <v>1.82</v>
      </c>
      <c r="H90" s="163"/>
      <c r="I90" s="166"/>
      <c r="J90" s="41"/>
    </row>
    <row r="91" spans="1:10" ht="27.75" customHeight="1">
      <c r="A91" s="160" t="s">
        <v>601</v>
      </c>
      <c r="B91" s="24"/>
      <c r="C91" s="161"/>
      <c r="D91" s="132">
        <v>2.3730000000000002</v>
      </c>
      <c r="E91" s="133">
        <v>0.67900000000000005</v>
      </c>
      <c r="F91" s="134">
        <v>6.3E-2</v>
      </c>
      <c r="G91" s="162">
        <v>7.72</v>
      </c>
      <c r="H91" s="163"/>
      <c r="I91" s="166"/>
      <c r="J91" s="41"/>
    </row>
    <row r="92" spans="1:10" ht="27.75" customHeight="1">
      <c r="A92" s="160" t="s">
        <v>602</v>
      </c>
      <c r="B92" s="24"/>
      <c r="C92" s="161"/>
      <c r="D92" s="132">
        <v>2.3730000000000002</v>
      </c>
      <c r="E92" s="133">
        <v>0.67900000000000005</v>
      </c>
      <c r="F92" s="134">
        <v>6.3E-2</v>
      </c>
      <c r="G92" s="162">
        <v>15.75</v>
      </c>
      <c r="H92" s="163"/>
      <c r="I92" s="166"/>
      <c r="J92" s="41"/>
    </row>
    <row r="93" spans="1:10" ht="27.75" customHeight="1">
      <c r="A93" s="160" t="s">
        <v>603</v>
      </c>
      <c r="B93" s="24"/>
      <c r="C93" s="161"/>
      <c r="D93" s="132">
        <v>2.3730000000000002</v>
      </c>
      <c r="E93" s="133">
        <v>0.67900000000000005</v>
      </c>
      <c r="F93" s="134">
        <v>6.3E-2</v>
      </c>
      <c r="G93" s="162">
        <v>31.43</v>
      </c>
      <c r="H93" s="163"/>
      <c r="I93" s="166"/>
      <c r="J93" s="41"/>
    </row>
    <row r="94" spans="1:10" ht="27.75" customHeight="1">
      <c r="A94" s="160" t="s">
        <v>604</v>
      </c>
      <c r="B94" s="24"/>
      <c r="C94" s="161"/>
      <c r="D94" s="132">
        <v>2.3730000000000002</v>
      </c>
      <c r="E94" s="133">
        <v>0.67900000000000005</v>
      </c>
      <c r="F94" s="134">
        <v>6.3E-2</v>
      </c>
      <c r="G94" s="162">
        <v>90.18</v>
      </c>
      <c r="H94" s="163"/>
      <c r="I94" s="166"/>
      <c r="J94" s="41"/>
    </row>
    <row r="95" spans="1:10" ht="27.75" customHeight="1">
      <c r="A95" s="160" t="s">
        <v>605</v>
      </c>
      <c r="B95" s="24"/>
      <c r="C95" s="161"/>
      <c r="D95" s="132">
        <v>2.3730000000000002</v>
      </c>
      <c r="E95" s="133">
        <v>0.67900000000000005</v>
      </c>
      <c r="F95" s="134">
        <v>6.3E-2</v>
      </c>
      <c r="G95" s="163"/>
      <c r="H95" s="163"/>
      <c r="I95" s="166"/>
      <c r="J95" s="41"/>
    </row>
    <row r="96" spans="1:10" ht="27.75" customHeight="1">
      <c r="A96" s="160" t="s">
        <v>606</v>
      </c>
      <c r="B96" s="24"/>
      <c r="C96" s="161"/>
      <c r="D96" s="132">
        <v>1.8089999999999999</v>
      </c>
      <c r="E96" s="133">
        <v>0.48</v>
      </c>
      <c r="F96" s="134">
        <v>4.1000000000000002E-2</v>
      </c>
      <c r="G96" s="162">
        <v>5.63</v>
      </c>
      <c r="H96" s="162">
        <v>0.79</v>
      </c>
      <c r="I96" s="167">
        <v>1.3</v>
      </c>
      <c r="J96" s="40">
        <v>0.112</v>
      </c>
    </row>
    <row r="97" spans="1:10" ht="27.75" customHeight="1">
      <c r="A97" s="160" t="s">
        <v>607</v>
      </c>
      <c r="B97" s="24"/>
      <c r="C97" s="161"/>
      <c r="D97" s="132">
        <v>1.8089999999999999</v>
      </c>
      <c r="E97" s="133">
        <v>0.48</v>
      </c>
      <c r="F97" s="134">
        <v>4.1000000000000002E-2</v>
      </c>
      <c r="G97" s="162">
        <v>167.46</v>
      </c>
      <c r="H97" s="162">
        <v>0.79</v>
      </c>
      <c r="I97" s="167">
        <v>1.3</v>
      </c>
      <c r="J97" s="40">
        <v>0.112</v>
      </c>
    </row>
    <row r="98" spans="1:10" ht="27.75" customHeight="1">
      <c r="A98" s="160" t="s">
        <v>608</v>
      </c>
      <c r="B98" s="24"/>
      <c r="C98" s="161"/>
      <c r="D98" s="132">
        <v>1.8089999999999999</v>
      </c>
      <c r="E98" s="133">
        <v>0.48</v>
      </c>
      <c r="F98" s="134">
        <v>4.1000000000000002E-2</v>
      </c>
      <c r="G98" s="162">
        <v>318.82</v>
      </c>
      <c r="H98" s="162">
        <v>0.79</v>
      </c>
      <c r="I98" s="167">
        <v>1.3</v>
      </c>
      <c r="J98" s="40">
        <v>0.112</v>
      </c>
    </row>
    <row r="99" spans="1:10" ht="27.75" customHeight="1">
      <c r="A99" s="160" t="s">
        <v>609</v>
      </c>
      <c r="B99" s="24"/>
      <c r="C99" s="161"/>
      <c r="D99" s="132">
        <v>1.8089999999999999</v>
      </c>
      <c r="E99" s="133">
        <v>0.48</v>
      </c>
      <c r="F99" s="134">
        <v>4.1000000000000002E-2</v>
      </c>
      <c r="G99" s="162">
        <v>500.07</v>
      </c>
      <c r="H99" s="162">
        <v>0.79</v>
      </c>
      <c r="I99" s="167">
        <v>1.3</v>
      </c>
      <c r="J99" s="40">
        <v>0.112</v>
      </c>
    </row>
    <row r="100" spans="1:10" ht="27.75" customHeight="1">
      <c r="A100" s="160" t="s">
        <v>610</v>
      </c>
      <c r="B100" s="24"/>
      <c r="C100" s="161"/>
      <c r="D100" s="132">
        <v>1.8089999999999999</v>
      </c>
      <c r="E100" s="133">
        <v>0.48</v>
      </c>
      <c r="F100" s="134">
        <v>4.1000000000000002E-2</v>
      </c>
      <c r="G100" s="162">
        <v>1137.01</v>
      </c>
      <c r="H100" s="162">
        <v>0.79</v>
      </c>
      <c r="I100" s="167">
        <v>1.3</v>
      </c>
      <c r="J100" s="40">
        <v>0.112</v>
      </c>
    </row>
    <row r="101" spans="1:10" ht="27.75" customHeight="1">
      <c r="A101" s="160" t="s">
        <v>611</v>
      </c>
      <c r="B101" s="24"/>
      <c r="C101" s="161"/>
      <c r="D101" s="132">
        <v>2.3439999999999999</v>
      </c>
      <c r="E101" s="133">
        <v>0.51400000000000001</v>
      </c>
      <c r="F101" s="134">
        <v>3.5000000000000003E-2</v>
      </c>
      <c r="G101" s="162">
        <v>3.42</v>
      </c>
      <c r="H101" s="162">
        <v>2.48</v>
      </c>
      <c r="I101" s="167">
        <v>3.31</v>
      </c>
      <c r="J101" s="40">
        <v>0.112</v>
      </c>
    </row>
    <row r="102" spans="1:10" ht="27.75" customHeight="1">
      <c r="A102" s="160" t="s">
        <v>612</v>
      </c>
      <c r="B102" s="24"/>
      <c r="C102" s="161"/>
      <c r="D102" s="132">
        <v>2.3439999999999999</v>
      </c>
      <c r="E102" s="133">
        <v>0.51400000000000001</v>
      </c>
      <c r="F102" s="134">
        <v>3.5000000000000003E-2</v>
      </c>
      <c r="G102" s="162">
        <v>262.19</v>
      </c>
      <c r="H102" s="162">
        <v>2.48</v>
      </c>
      <c r="I102" s="167">
        <v>3.31</v>
      </c>
      <c r="J102" s="40">
        <v>0.112</v>
      </c>
    </row>
    <row r="103" spans="1:10" ht="27.75" customHeight="1">
      <c r="A103" s="160" t="s">
        <v>613</v>
      </c>
      <c r="B103" s="24"/>
      <c r="C103" s="161"/>
      <c r="D103" s="132">
        <v>2.3439999999999999</v>
      </c>
      <c r="E103" s="133">
        <v>0.51400000000000001</v>
      </c>
      <c r="F103" s="134">
        <v>3.5000000000000003E-2</v>
      </c>
      <c r="G103" s="162">
        <v>504.22</v>
      </c>
      <c r="H103" s="162">
        <v>2.48</v>
      </c>
      <c r="I103" s="167">
        <v>3.31</v>
      </c>
      <c r="J103" s="40">
        <v>0.112</v>
      </c>
    </row>
    <row r="104" spans="1:10" ht="27.75" customHeight="1">
      <c r="A104" s="160" t="s">
        <v>614</v>
      </c>
      <c r="B104" s="24"/>
      <c r="C104" s="161"/>
      <c r="D104" s="132">
        <v>2.3439999999999999</v>
      </c>
      <c r="E104" s="133">
        <v>0.51400000000000001</v>
      </c>
      <c r="F104" s="134">
        <v>3.5000000000000003E-2</v>
      </c>
      <c r="G104" s="162">
        <v>794.03</v>
      </c>
      <c r="H104" s="162">
        <v>2.48</v>
      </c>
      <c r="I104" s="167">
        <v>3.31</v>
      </c>
      <c r="J104" s="40">
        <v>0.112</v>
      </c>
    </row>
    <row r="105" spans="1:10" ht="27.75" customHeight="1">
      <c r="A105" s="160" t="s">
        <v>615</v>
      </c>
      <c r="B105" s="24"/>
      <c r="C105" s="161"/>
      <c r="D105" s="132">
        <v>2.3439999999999999</v>
      </c>
      <c r="E105" s="133">
        <v>0.51400000000000001</v>
      </c>
      <c r="F105" s="134">
        <v>3.5000000000000003E-2</v>
      </c>
      <c r="G105" s="162">
        <v>1812.51</v>
      </c>
      <c r="H105" s="162">
        <v>2.48</v>
      </c>
      <c r="I105" s="167">
        <v>3.31</v>
      </c>
      <c r="J105" s="40">
        <v>0.112</v>
      </c>
    </row>
    <row r="106" spans="1:10" ht="27.75" customHeight="1">
      <c r="A106" s="160" t="s">
        <v>616</v>
      </c>
      <c r="B106" s="24"/>
      <c r="C106" s="161"/>
      <c r="D106" s="132">
        <v>1.93</v>
      </c>
      <c r="E106" s="133">
        <v>0.372</v>
      </c>
      <c r="F106" s="134">
        <v>1.9E-2</v>
      </c>
      <c r="G106" s="162">
        <v>48.92</v>
      </c>
      <c r="H106" s="162">
        <v>2.23</v>
      </c>
      <c r="I106" s="167">
        <v>3.44</v>
      </c>
      <c r="J106" s="40">
        <v>7.6999999999999999E-2</v>
      </c>
    </row>
    <row r="107" spans="1:10" ht="27.75" customHeight="1">
      <c r="A107" s="160" t="s">
        <v>617</v>
      </c>
      <c r="B107" s="24"/>
      <c r="C107" s="161"/>
      <c r="D107" s="132">
        <v>1.93</v>
      </c>
      <c r="E107" s="133">
        <v>0.372</v>
      </c>
      <c r="F107" s="134">
        <v>1.9E-2</v>
      </c>
      <c r="G107" s="162">
        <v>1596.13</v>
      </c>
      <c r="H107" s="162">
        <v>2.23</v>
      </c>
      <c r="I107" s="167">
        <v>3.44</v>
      </c>
      <c r="J107" s="40">
        <v>7.6999999999999999E-2</v>
      </c>
    </row>
    <row r="108" spans="1:10" ht="27.75" customHeight="1">
      <c r="A108" s="160" t="s">
        <v>618</v>
      </c>
      <c r="B108" s="24"/>
      <c r="C108" s="161"/>
      <c r="D108" s="132">
        <v>1.93</v>
      </c>
      <c r="E108" s="133">
        <v>0.372</v>
      </c>
      <c r="F108" s="134">
        <v>1.9E-2</v>
      </c>
      <c r="G108" s="162">
        <v>4807.17</v>
      </c>
      <c r="H108" s="162">
        <v>2.23</v>
      </c>
      <c r="I108" s="167">
        <v>3.44</v>
      </c>
      <c r="J108" s="40">
        <v>7.6999999999999999E-2</v>
      </c>
    </row>
    <row r="109" spans="1:10" ht="27.75" customHeight="1">
      <c r="A109" s="160" t="s">
        <v>619</v>
      </c>
      <c r="B109" s="24"/>
      <c r="C109" s="161"/>
      <c r="D109" s="132">
        <v>1.93</v>
      </c>
      <c r="E109" s="133">
        <v>0.372</v>
      </c>
      <c r="F109" s="134">
        <v>1.9E-2</v>
      </c>
      <c r="G109" s="162">
        <v>10560.06</v>
      </c>
      <c r="H109" s="162">
        <v>2.23</v>
      </c>
      <c r="I109" s="167">
        <v>3.44</v>
      </c>
      <c r="J109" s="40">
        <v>7.6999999999999999E-2</v>
      </c>
    </row>
    <row r="110" spans="1:10" ht="27.75" customHeight="1">
      <c r="A110" s="160" t="s">
        <v>620</v>
      </c>
      <c r="B110" s="24"/>
      <c r="C110" s="161"/>
      <c r="D110" s="132">
        <v>1.93</v>
      </c>
      <c r="E110" s="133">
        <v>0.372</v>
      </c>
      <c r="F110" s="134">
        <v>1.9E-2</v>
      </c>
      <c r="G110" s="162">
        <v>19981.72</v>
      </c>
      <c r="H110" s="162">
        <v>2.23</v>
      </c>
      <c r="I110" s="167">
        <v>3.44</v>
      </c>
      <c r="J110" s="40">
        <v>7.6999999999999999E-2</v>
      </c>
    </row>
    <row r="111" spans="1:10" ht="27.75" customHeight="1">
      <c r="A111" s="160" t="s">
        <v>621</v>
      </c>
      <c r="B111" s="24"/>
      <c r="C111" s="161"/>
      <c r="D111" s="135">
        <v>5.05</v>
      </c>
      <c r="E111" s="136">
        <v>1.2689999999999999</v>
      </c>
      <c r="F111" s="134">
        <v>0.75900000000000001</v>
      </c>
      <c r="G111" s="163"/>
      <c r="H111" s="163"/>
      <c r="I111" s="166"/>
      <c r="J111" s="41"/>
    </row>
    <row r="112" spans="1:10" ht="27.75" customHeight="1">
      <c r="A112" s="160" t="s">
        <v>622</v>
      </c>
      <c r="B112" s="24"/>
      <c r="C112" s="161"/>
      <c r="D112" s="132">
        <v>-2.5830000000000002</v>
      </c>
      <c r="E112" s="133">
        <v>-0.73899999999999999</v>
      </c>
      <c r="F112" s="134">
        <v>-6.9000000000000006E-2</v>
      </c>
      <c r="G112" s="162">
        <v>0</v>
      </c>
      <c r="H112" s="163"/>
      <c r="I112" s="166"/>
      <c r="J112" s="41"/>
    </row>
    <row r="113" spans="1:10" ht="27.75" customHeight="1">
      <c r="A113" s="160" t="s">
        <v>623</v>
      </c>
      <c r="B113" s="24"/>
      <c r="C113" s="161"/>
      <c r="D113" s="132">
        <v>-2.5939999999999999</v>
      </c>
      <c r="E113" s="133">
        <v>-0.71099999999999997</v>
      </c>
      <c r="F113" s="134">
        <v>-6.4000000000000001E-2</v>
      </c>
      <c r="G113" s="162">
        <v>0</v>
      </c>
      <c r="H113" s="163"/>
      <c r="I113" s="166"/>
      <c r="J113" s="41"/>
    </row>
    <row r="114" spans="1:10" ht="27.75" customHeight="1">
      <c r="A114" s="160" t="s">
        <v>624</v>
      </c>
      <c r="B114" s="24"/>
      <c r="C114" s="161"/>
      <c r="D114" s="132">
        <v>-2.5830000000000002</v>
      </c>
      <c r="E114" s="133">
        <v>-0.73899999999999999</v>
      </c>
      <c r="F114" s="134">
        <v>-6.9000000000000006E-2</v>
      </c>
      <c r="G114" s="162">
        <v>0</v>
      </c>
      <c r="H114" s="163"/>
      <c r="I114" s="166"/>
      <c r="J114" s="40">
        <v>0.155</v>
      </c>
    </row>
    <row r="115" spans="1:10" ht="27.75" customHeight="1">
      <c r="A115" s="160" t="s">
        <v>625</v>
      </c>
      <c r="B115" s="24"/>
      <c r="C115" s="161"/>
      <c r="D115" s="132">
        <v>-2.5939999999999999</v>
      </c>
      <c r="E115" s="133">
        <v>-0.71099999999999997</v>
      </c>
      <c r="F115" s="134">
        <v>-6.4000000000000001E-2</v>
      </c>
      <c r="G115" s="162">
        <v>0</v>
      </c>
      <c r="H115" s="163"/>
      <c r="I115" s="166"/>
      <c r="J115" s="40">
        <v>0.158</v>
      </c>
    </row>
    <row r="116" spans="1:10" ht="27.75" customHeight="1">
      <c r="A116" s="160" t="s">
        <v>626</v>
      </c>
      <c r="B116" s="24"/>
      <c r="C116" s="161"/>
      <c r="D116" s="132">
        <v>-3.5529999999999999</v>
      </c>
      <c r="E116" s="133">
        <v>-0.751</v>
      </c>
      <c r="F116" s="134">
        <v>-4.8000000000000001E-2</v>
      </c>
      <c r="G116" s="162">
        <v>64.72</v>
      </c>
      <c r="H116" s="163"/>
      <c r="I116" s="166"/>
      <c r="J116" s="40">
        <v>0.215</v>
      </c>
    </row>
    <row r="117" spans="1:10" ht="27.75" customHeight="1">
      <c r="A117" s="160" t="s">
        <v>627</v>
      </c>
      <c r="B117" s="24"/>
      <c r="C117" s="161"/>
      <c r="D117" s="132">
        <v>1.589</v>
      </c>
      <c r="E117" s="133">
        <v>0.45500000000000002</v>
      </c>
      <c r="F117" s="134">
        <v>4.2000000000000003E-2</v>
      </c>
      <c r="G117" s="162">
        <v>5.27</v>
      </c>
      <c r="H117" s="163"/>
      <c r="I117" s="166"/>
      <c r="J117" s="41"/>
    </row>
    <row r="118" spans="1:10" ht="27.75" customHeight="1">
      <c r="A118" s="160" t="s">
        <v>628</v>
      </c>
      <c r="B118" s="24"/>
      <c r="C118" s="161"/>
      <c r="D118" s="132">
        <v>1.589</v>
      </c>
      <c r="E118" s="133">
        <v>0.45500000000000002</v>
      </c>
      <c r="F118" s="134">
        <v>4.2000000000000003E-2</v>
      </c>
      <c r="G118" s="163"/>
      <c r="H118" s="163"/>
      <c r="I118" s="166"/>
      <c r="J118" s="41"/>
    </row>
    <row r="119" spans="1:10" ht="27.75" customHeight="1">
      <c r="A119" s="160" t="s">
        <v>629</v>
      </c>
      <c r="B119" s="24"/>
      <c r="C119" s="161"/>
      <c r="D119" s="132">
        <v>1.768</v>
      </c>
      <c r="E119" s="133">
        <v>0.50600000000000001</v>
      </c>
      <c r="F119" s="134">
        <v>4.7E-2</v>
      </c>
      <c r="G119" s="162">
        <v>1.5</v>
      </c>
      <c r="H119" s="163"/>
      <c r="I119" s="166"/>
      <c r="J119" s="41"/>
    </row>
    <row r="120" spans="1:10" ht="27.75" customHeight="1">
      <c r="A120" s="160" t="s">
        <v>630</v>
      </c>
      <c r="B120" s="24"/>
      <c r="C120" s="161"/>
      <c r="D120" s="132">
        <v>1.768</v>
      </c>
      <c r="E120" s="133">
        <v>0.50600000000000001</v>
      </c>
      <c r="F120" s="134">
        <v>4.7E-2</v>
      </c>
      <c r="G120" s="162">
        <v>5.89</v>
      </c>
      <c r="H120" s="163"/>
      <c r="I120" s="166"/>
      <c r="J120" s="41"/>
    </row>
    <row r="121" spans="1:10" ht="27.75" customHeight="1">
      <c r="A121" s="160" t="s">
        <v>631</v>
      </c>
      <c r="B121" s="24"/>
      <c r="C121" s="161"/>
      <c r="D121" s="132">
        <v>1.768</v>
      </c>
      <c r="E121" s="133">
        <v>0.50600000000000001</v>
      </c>
      <c r="F121" s="134">
        <v>4.7E-2</v>
      </c>
      <c r="G121" s="162">
        <v>11.88</v>
      </c>
      <c r="H121" s="163"/>
      <c r="I121" s="166"/>
      <c r="J121" s="41"/>
    </row>
    <row r="122" spans="1:10" ht="27.75" customHeight="1">
      <c r="A122" s="160" t="s">
        <v>632</v>
      </c>
      <c r="B122" s="24"/>
      <c r="C122" s="161"/>
      <c r="D122" s="132">
        <v>1.768</v>
      </c>
      <c r="E122" s="133">
        <v>0.50600000000000001</v>
      </c>
      <c r="F122" s="134">
        <v>4.7E-2</v>
      </c>
      <c r="G122" s="162">
        <v>23.56</v>
      </c>
      <c r="H122" s="163"/>
      <c r="I122" s="166"/>
      <c r="J122" s="41"/>
    </row>
    <row r="123" spans="1:10" ht="27.75" customHeight="1">
      <c r="A123" s="160" t="s">
        <v>633</v>
      </c>
      <c r="B123" s="24"/>
      <c r="C123" s="161"/>
      <c r="D123" s="132">
        <v>1.768</v>
      </c>
      <c r="E123" s="133">
        <v>0.50600000000000001</v>
      </c>
      <c r="F123" s="134">
        <v>4.7E-2</v>
      </c>
      <c r="G123" s="162">
        <v>67.349999999999994</v>
      </c>
      <c r="H123" s="163"/>
      <c r="I123" s="166"/>
      <c r="J123" s="41"/>
    </row>
    <row r="124" spans="1:10" ht="27.75" customHeight="1">
      <c r="A124" s="160" t="s">
        <v>634</v>
      </c>
      <c r="B124" s="24"/>
      <c r="C124" s="161"/>
      <c r="D124" s="132">
        <v>1.768</v>
      </c>
      <c r="E124" s="133">
        <v>0.50600000000000001</v>
      </c>
      <c r="F124" s="134">
        <v>4.7E-2</v>
      </c>
      <c r="G124" s="163"/>
      <c r="H124" s="163"/>
      <c r="I124" s="166"/>
      <c r="J124" s="41"/>
    </row>
    <row r="125" spans="1:10" ht="27.75" customHeight="1">
      <c r="A125" s="160" t="s">
        <v>635</v>
      </c>
      <c r="B125" s="24"/>
      <c r="C125" s="161"/>
      <c r="D125" s="132">
        <v>1.349</v>
      </c>
      <c r="E125" s="133">
        <v>0.35699999999999998</v>
      </c>
      <c r="F125" s="134">
        <v>3.1E-2</v>
      </c>
      <c r="G125" s="162">
        <v>4.33</v>
      </c>
      <c r="H125" s="162">
        <v>0.59</v>
      </c>
      <c r="I125" s="167">
        <v>0.97</v>
      </c>
      <c r="J125" s="40">
        <v>8.3000000000000004E-2</v>
      </c>
    </row>
    <row r="126" spans="1:10" ht="27.75" customHeight="1">
      <c r="A126" s="160" t="s">
        <v>636</v>
      </c>
      <c r="B126" s="24"/>
      <c r="C126" s="161"/>
      <c r="D126" s="132">
        <v>1.349</v>
      </c>
      <c r="E126" s="133">
        <v>0.35699999999999998</v>
      </c>
      <c r="F126" s="134">
        <v>3.1E-2</v>
      </c>
      <c r="G126" s="162">
        <v>124.95</v>
      </c>
      <c r="H126" s="162">
        <v>0.59</v>
      </c>
      <c r="I126" s="167">
        <v>0.97</v>
      </c>
      <c r="J126" s="40">
        <v>8.3000000000000004E-2</v>
      </c>
    </row>
    <row r="127" spans="1:10" ht="27.75" customHeight="1">
      <c r="A127" s="160" t="s">
        <v>637</v>
      </c>
      <c r="B127" s="24"/>
      <c r="C127" s="161"/>
      <c r="D127" s="132">
        <v>1.349</v>
      </c>
      <c r="E127" s="133">
        <v>0.35699999999999998</v>
      </c>
      <c r="F127" s="134">
        <v>3.1E-2</v>
      </c>
      <c r="G127" s="162">
        <v>237.76</v>
      </c>
      <c r="H127" s="162">
        <v>0.59</v>
      </c>
      <c r="I127" s="167">
        <v>0.97</v>
      </c>
      <c r="J127" s="40">
        <v>8.3000000000000004E-2</v>
      </c>
    </row>
    <row r="128" spans="1:10" ht="27.75" customHeight="1">
      <c r="A128" s="160" t="s">
        <v>638</v>
      </c>
      <c r="B128" s="24"/>
      <c r="C128" s="161"/>
      <c r="D128" s="132">
        <v>1.349</v>
      </c>
      <c r="E128" s="133">
        <v>0.35699999999999998</v>
      </c>
      <c r="F128" s="134">
        <v>3.1E-2</v>
      </c>
      <c r="G128" s="162">
        <v>372.84</v>
      </c>
      <c r="H128" s="162">
        <v>0.59</v>
      </c>
      <c r="I128" s="167">
        <v>0.97</v>
      </c>
      <c r="J128" s="40">
        <v>8.3000000000000004E-2</v>
      </c>
    </row>
    <row r="129" spans="1:10" ht="27.75" customHeight="1">
      <c r="A129" s="160" t="s">
        <v>639</v>
      </c>
      <c r="B129" s="24"/>
      <c r="C129" s="161"/>
      <c r="D129" s="132">
        <v>1.349</v>
      </c>
      <c r="E129" s="133">
        <v>0.35699999999999998</v>
      </c>
      <c r="F129" s="134">
        <v>3.1E-2</v>
      </c>
      <c r="G129" s="162">
        <v>847.56</v>
      </c>
      <c r="H129" s="162">
        <v>0.59</v>
      </c>
      <c r="I129" s="167">
        <v>0.97</v>
      </c>
      <c r="J129" s="40">
        <v>8.3000000000000004E-2</v>
      </c>
    </row>
    <row r="130" spans="1:10" ht="27.75" customHeight="1">
      <c r="A130" s="160" t="s">
        <v>640</v>
      </c>
      <c r="B130" s="24"/>
      <c r="C130" s="161"/>
      <c r="D130" s="132">
        <v>1.7470000000000001</v>
      </c>
      <c r="E130" s="133">
        <v>0.38300000000000001</v>
      </c>
      <c r="F130" s="134">
        <v>2.5999999999999999E-2</v>
      </c>
      <c r="G130" s="162">
        <v>2.69</v>
      </c>
      <c r="H130" s="162">
        <v>1.85</v>
      </c>
      <c r="I130" s="167">
        <v>2.4700000000000002</v>
      </c>
      <c r="J130" s="40">
        <v>8.4000000000000005E-2</v>
      </c>
    </row>
    <row r="131" spans="1:10" ht="27.75" customHeight="1">
      <c r="A131" s="160" t="s">
        <v>641</v>
      </c>
      <c r="B131" s="24"/>
      <c r="C131" s="161"/>
      <c r="D131" s="132">
        <v>1.7470000000000001</v>
      </c>
      <c r="E131" s="133">
        <v>0.38300000000000001</v>
      </c>
      <c r="F131" s="134">
        <v>2.5999999999999999E-2</v>
      </c>
      <c r="G131" s="162">
        <v>195.55</v>
      </c>
      <c r="H131" s="162">
        <v>1.85</v>
      </c>
      <c r="I131" s="167">
        <v>2.4700000000000002</v>
      </c>
      <c r="J131" s="40">
        <v>8.4000000000000005E-2</v>
      </c>
    </row>
    <row r="132" spans="1:10" ht="27.75" customHeight="1">
      <c r="A132" s="160" t="s">
        <v>642</v>
      </c>
      <c r="B132" s="24"/>
      <c r="C132" s="161"/>
      <c r="D132" s="132">
        <v>1.7470000000000001</v>
      </c>
      <c r="E132" s="133">
        <v>0.38300000000000001</v>
      </c>
      <c r="F132" s="134">
        <v>2.5999999999999999E-2</v>
      </c>
      <c r="G132" s="162">
        <v>375.94</v>
      </c>
      <c r="H132" s="162">
        <v>1.85</v>
      </c>
      <c r="I132" s="167">
        <v>2.4700000000000002</v>
      </c>
      <c r="J132" s="40">
        <v>8.4000000000000005E-2</v>
      </c>
    </row>
    <row r="133" spans="1:10" ht="27.75" customHeight="1">
      <c r="A133" s="160" t="s">
        <v>643</v>
      </c>
      <c r="B133" s="24"/>
      <c r="C133" s="161"/>
      <c r="D133" s="132">
        <v>1.7470000000000001</v>
      </c>
      <c r="E133" s="133">
        <v>0.38300000000000001</v>
      </c>
      <c r="F133" s="134">
        <v>2.5999999999999999E-2</v>
      </c>
      <c r="G133" s="162">
        <v>591.94000000000005</v>
      </c>
      <c r="H133" s="162">
        <v>1.85</v>
      </c>
      <c r="I133" s="167">
        <v>2.4700000000000002</v>
      </c>
      <c r="J133" s="40">
        <v>8.4000000000000005E-2</v>
      </c>
    </row>
    <row r="134" spans="1:10" ht="27.75" customHeight="1">
      <c r="A134" s="160" t="s">
        <v>644</v>
      </c>
      <c r="B134" s="24"/>
      <c r="C134" s="161"/>
      <c r="D134" s="132">
        <v>1.7470000000000001</v>
      </c>
      <c r="E134" s="133">
        <v>0.38300000000000001</v>
      </c>
      <c r="F134" s="134">
        <v>2.5999999999999999E-2</v>
      </c>
      <c r="G134" s="162">
        <v>1351.01</v>
      </c>
      <c r="H134" s="162">
        <v>1.85</v>
      </c>
      <c r="I134" s="167">
        <v>2.4700000000000002</v>
      </c>
      <c r="J134" s="40">
        <v>8.4000000000000005E-2</v>
      </c>
    </row>
    <row r="135" spans="1:10" ht="27.75" customHeight="1">
      <c r="A135" s="160" t="s">
        <v>645</v>
      </c>
      <c r="B135" s="24"/>
      <c r="C135" s="161"/>
      <c r="D135" s="132">
        <v>1.4379999999999999</v>
      </c>
      <c r="E135" s="133">
        <v>0.27700000000000002</v>
      </c>
      <c r="F135" s="134">
        <v>1.4E-2</v>
      </c>
      <c r="G135" s="162">
        <v>36.6</v>
      </c>
      <c r="H135" s="162">
        <v>1.66</v>
      </c>
      <c r="I135" s="167">
        <v>2.56</v>
      </c>
      <c r="J135" s="40">
        <v>5.8000000000000003E-2</v>
      </c>
    </row>
    <row r="136" spans="1:10" ht="27.75" customHeight="1">
      <c r="A136" s="160" t="s">
        <v>646</v>
      </c>
      <c r="B136" s="24"/>
      <c r="C136" s="161"/>
      <c r="D136" s="132">
        <v>1.4379999999999999</v>
      </c>
      <c r="E136" s="133">
        <v>0.27700000000000002</v>
      </c>
      <c r="F136" s="134">
        <v>1.4E-2</v>
      </c>
      <c r="G136" s="162">
        <v>1189.75</v>
      </c>
      <c r="H136" s="162">
        <v>1.66</v>
      </c>
      <c r="I136" s="167">
        <v>2.56</v>
      </c>
      <c r="J136" s="40">
        <v>5.8000000000000003E-2</v>
      </c>
    </row>
    <row r="137" spans="1:10" ht="27.75" customHeight="1">
      <c r="A137" s="160" t="s">
        <v>647</v>
      </c>
      <c r="B137" s="24"/>
      <c r="C137" s="161"/>
      <c r="D137" s="132">
        <v>1.4379999999999999</v>
      </c>
      <c r="E137" s="133">
        <v>0.27700000000000002</v>
      </c>
      <c r="F137" s="134">
        <v>1.4E-2</v>
      </c>
      <c r="G137" s="162">
        <v>3582.94</v>
      </c>
      <c r="H137" s="162">
        <v>1.66</v>
      </c>
      <c r="I137" s="167">
        <v>2.56</v>
      </c>
      <c r="J137" s="40">
        <v>5.8000000000000003E-2</v>
      </c>
    </row>
    <row r="138" spans="1:10" ht="27.75" customHeight="1">
      <c r="A138" s="160" t="s">
        <v>648</v>
      </c>
      <c r="B138" s="24"/>
      <c r="C138" s="161"/>
      <c r="D138" s="132">
        <v>1.4379999999999999</v>
      </c>
      <c r="E138" s="133">
        <v>0.27700000000000002</v>
      </c>
      <c r="F138" s="134">
        <v>1.4E-2</v>
      </c>
      <c r="G138" s="162">
        <v>7870.61</v>
      </c>
      <c r="H138" s="162">
        <v>1.66</v>
      </c>
      <c r="I138" s="167">
        <v>2.56</v>
      </c>
      <c r="J138" s="40">
        <v>5.8000000000000003E-2</v>
      </c>
    </row>
    <row r="139" spans="1:10" ht="27.75" customHeight="1">
      <c r="A139" s="160" t="s">
        <v>649</v>
      </c>
      <c r="B139" s="24"/>
      <c r="C139" s="161"/>
      <c r="D139" s="132">
        <v>1.4379999999999999</v>
      </c>
      <c r="E139" s="133">
        <v>0.27700000000000002</v>
      </c>
      <c r="F139" s="134">
        <v>1.4E-2</v>
      </c>
      <c r="G139" s="162">
        <v>14892.61</v>
      </c>
      <c r="H139" s="162">
        <v>1.66</v>
      </c>
      <c r="I139" s="167">
        <v>2.56</v>
      </c>
      <c r="J139" s="40">
        <v>5.8000000000000003E-2</v>
      </c>
    </row>
    <row r="140" spans="1:10" ht="27.75" customHeight="1">
      <c r="A140" s="160" t="s">
        <v>650</v>
      </c>
      <c r="B140" s="24"/>
      <c r="C140" s="161"/>
      <c r="D140" s="135">
        <v>3.7639999999999998</v>
      </c>
      <c r="E140" s="136">
        <v>0.94499999999999995</v>
      </c>
      <c r="F140" s="134">
        <v>0.56499999999999995</v>
      </c>
      <c r="G140" s="163"/>
      <c r="H140" s="163"/>
      <c r="I140" s="166"/>
      <c r="J140" s="41"/>
    </row>
    <row r="141" spans="1:10" ht="27.75" customHeight="1">
      <c r="A141" s="160" t="s">
        <v>651</v>
      </c>
      <c r="B141" s="24"/>
      <c r="C141" s="161"/>
      <c r="D141" s="132">
        <v>-1.925</v>
      </c>
      <c r="E141" s="133">
        <v>-0.55100000000000005</v>
      </c>
      <c r="F141" s="134">
        <v>-5.0999999999999997E-2</v>
      </c>
      <c r="G141" s="162">
        <v>0</v>
      </c>
      <c r="H141" s="163"/>
      <c r="I141" s="166"/>
      <c r="J141" s="41"/>
    </row>
    <row r="142" spans="1:10" ht="27.75" customHeight="1">
      <c r="A142" s="160" t="s">
        <v>652</v>
      </c>
      <c r="B142" s="24"/>
      <c r="C142" s="161"/>
      <c r="D142" s="132">
        <v>-1.9339999999999999</v>
      </c>
      <c r="E142" s="133">
        <v>-0.53</v>
      </c>
      <c r="F142" s="134">
        <v>-4.7E-2</v>
      </c>
      <c r="G142" s="162">
        <v>0</v>
      </c>
      <c r="H142" s="163"/>
      <c r="I142" s="166"/>
      <c r="J142" s="41"/>
    </row>
    <row r="143" spans="1:10" ht="27.75" customHeight="1">
      <c r="A143" s="160" t="s">
        <v>653</v>
      </c>
      <c r="B143" s="24"/>
      <c r="C143" s="161"/>
      <c r="D143" s="132">
        <v>-1.925</v>
      </c>
      <c r="E143" s="133">
        <v>-0.55100000000000005</v>
      </c>
      <c r="F143" s="134">
        <v>-5.0999999999999997E-2</v>
      </c>
      <c r="G143" s="162">
        <v>0</v>
      </c>
      <c r="H143" s="163"/>
      <c r="I143" s="166"/>
      <c r="J143" s="40">
        <v>0.11600000000000001</v>
      </c>
    </row>
    <row r="144" spans="1:10" ht="27.75" customHeight="1">
      <c r="A144" s="160" t="s">
        <v>654</v>
      </c>
      <c r="B144" s="24"/>
      <c r="C144" s="161"/>
      <c r="D144" s="132">
        <v>-1.9339999999999999</v>
      </c>
      <c r="E144" s="133">
        <v>-0.53</v>
      </c>
      <c r="F144" s="134">
        <v>-4.7E-2</v>
      </c>
      <c r="G144" s="162">
        <v>0</v>
      </c>
      <c r="H144" s="163"/>
      <c r="I144" s="166"/>
      <c r="J144" s="40">
        <v>0.11799999999999999</v>
      </c>
    </row>
    <row r="145" spans="1:10" ht="27.75" customHeight="1">
      <c r="A145" s="160" t="s">
        <v>655</v>
      </c>
      <c r="B145" s="24"/>
      <c r="C145" s="161"/>
      <c r="D145" s="132">
        <v>-2.6480000000000001</v>
      </c>
      <c r="E145" s="133">
        <v>-0.56000000000000005</v>
      </c>
      <c r="F145" s="134">
        <v>-3.5999999999999997E-2</v>
      </c>
      <c r="G145" s="162">
        <v>48.23</v>
      </c>
      <c r="H145" s="163"/>
      <c r="I145" s="166"/>
      <c r="J145" s="40">
        <v>0.161</v>
      </c>
    </row>
    <row r="146" spans="1:10" ht="27.75" customHeight="1">
      <c r="A146" s="160" t="s">
        <v>656</v>
      </c>
      <c r="B146" s="24"/>
      <c r="C146" s="161"/>
      <c r="D146" s="132">
        <v>0.69099999999999995</v>
      </c>
      <c r="E146" s="133">
        <v>0.19800000000000001</v>
      </c>
      <c r="F146" s="134">
        <v>1.7999999999999999E-2</v>
      </c>
      <c r="G146" s="162">
        <v>2.7</v>
      </c>
      <c r="H146" s="163"/>
      <c r="I146" s="166"/>
      <c r="J146" s="41"/>
    </row>
    <row r="147" spans="1:10" ht="27.75" customHeight="1">
      <c r="A147" s="160" t="s">
        <v>657</v>
      </c>
      <c r="B147" s="24"/>
      <c r="C147" s="161"/>
      <c r="D147" s="132">
        <v>0.69099999999999995</v>
      </c>
      <c r="E147" s="133">
        <v>0.19800000000000001</v>
      </c>
      <c r="F147" s="134">
        <v>1.7999999999999999E-2</v>
      </c>
      <c r="G147" s="163"/>
      <c r="H147" s="163"/>
      <c r="I147" s="166"/>
      <c r="J147" s="41"/>
    </row>
    <row r="148" spans="1:10" ht="27.75" customHeight="1">
      <c r="A148" s="160" t="s">
        <v>658</v>
      </c>
      <c r="B148" s="24"/>
      <c r="C148" s="161"/>
      <c r="D148" s="132">
        <v>0.76900000000000002</v>
      </c>
      <c r="E148" s="133">
        <v>0.22</v>
      </c>
      <c r="F148" s="134">
        <v>0.02</v>
      </c>
      <c r="G148" s="162">
        <v>0.96</v>
      </c>
      <c r="H148" s="163"/>
      <c r="I148" s="166"/>
      <c r="J148" s="41"/>
    </row>
    <row r="149" spans="1:10" ht="27.75" customHeight="1">
      <c r="A149" s="160" t="s">
        <v>659</v>
      </c>
      <c r="B149" s="24"/>
      <c r="C149" s="161"/>
      <c r="D149" s="132">
        <v>0.76900000000000002</v>
      </c>
      <c r="E149" s="133">
        <v>0.22</v>
      </c>
      <c r="F149" s="134">
        <v>0.02</v>
      </c>
      <c r="G149" s="162">
        <v>2.88</v>
      </c>
      <c r="H149" s="163"/>
      <c r="I149" s="166"/>
      <c r="J149" s="41"/>
    </row>
    <row r="150" spans="1:10" ht="27.75" customHeight="1">
      <c r="A150" s="160" t="s">
        <v>660</v>
      </c>
      <c r="B150" s="24"/>
      <c r="C150" s="161"/>
      <c r="D150" s="132">
        <v>0.76900000000000002</v>
      </c>
      <c r="E150" s="133">
        <v>0.22</v>
      </c>
      <c r="F150" s="134">
        <v>0.02</v>
      </c>
      <c r="G150" s="162">
        <v>5.48</v>
      </c>
      <c r="H150" s="163"/>
      <c r="I150" s="166"/>
      <c r="J150" s="41"/>
    </row>
    <row r="151" spans="1:10" ht="27.75" customHeight="1">
      <c r="A151" s="160" t="s">
        <v>661</v>
      </c>
      <c r="B151" s="24"/>
      <c r="C151" s="161"/>
      <c r="D151" s="132">
        <v>0.76900000000000002</v>
      </c>
      <c r="E151" s="133">
        <v>0.22</v>
      </c>
      <c r="F151" s="134">
        <v>0.02</v>
      </c>
      <c r="G151" s="162">
        <v>10.57</v>
      </c>
      <c r="H151" s="163"/>
      <c r="I151" s="166"/>
      <c r="J151" s="41"/>
    </row>
    <row r="152" spans="1:10" ht="27.75" customHeight="1">
      <c r="A152" s="160" t="s">
        <v>662</v>
      </c>
      <c r="B152" s="24"/>
      <c r="C152" s="161"/>
      <c r="D152" s="132">
        <v>0.76900000000000002</v>
      </c>
      <c r="E152" s="133">
        <v>0.22</v>
      </c>
      <c r="F152" s="134">
        <v>0.02</v>
      </c>
      <c r="G152" s="162">
        <v>29.62</v>
      </c>
      <c r="H152" s="163"/>
      <c r="I152" s="166"/>
      <c r="J152" s="41"/>
    </row>
    <row r="153" spans="1:10" ht="27.75" customHeight="1">
      <c r="A153" s="160" t="s">
        <v>663</v>
      </c>
      <c r="B153" s="24"/>
      <c r="C153" s="161"/>
      <c r="D153" s="132">
        <v>0.76900000000000002</v>
      </c>
      <c r="E153" s="133">
        <v>0.22</v>
      </c>
      <c r="F153" s="134">
        <v>0.02</v>
      </c>
      <c r="G153" s="163"/>
      <c r="H153" s="163"/>
      <c r="I153" s="166"/>
      <c r="J153" s="41"/>
    </row>
    <row r="154" spans="1:10" ht="27.75" customHeight="1">
      <c r="A154" s="160" t="s">
        <v>664</v>
      </c>
      <c r="B154" s="24"/>
      <c r="C154" s="161"/>
      <c r="D154" s="132">
        <v>0.58699999999999997</v>
      </c>
      <c r="E154" s="133">
        <v>0.156</v>
      </c>
      <c r="F154" s="134">
        <v>1.2999999999999999E-2</v>
      </c>
      <c r="G154" s="162">
        <v>2.2000000000000002</v>
      </c>
      <c r="H154" s="162">
        <v>0.26</v>
      </c>
      <c r="I154" s="167">
        <v>0.42</v>
      </c>
      <c r="J154" s="40">
        <v>3.5999999999999997E-2</v>
      </c>
    </row>
    <row r="155" spans="1:10" ht="27.75" customHeight="1">
      <c r="A155" s="160" t="s">
        <v>665</v>
      </c>
      <c r="B155" s="24"/>
      <c r="C155" s="161"/>
      <c r="D155" s="132">
        <v>0.58699999999999997</v>
      </c>
      <c r="E155" s="133">
        <v>0.156</v>
      </c>
      <c r="F155" s="134">
        <v>1.2999999999999999E-2</v>
      </c>
      <c r="G155" s="162">
        <v>54.68</v>
      </c>
      <c r="H155" s="162">
        <v>0.26</v>
      </c>
      <c r="I155" s="167">
        <v>0.42</v>
      </c>
      <c r="J155" s="40">
        <v>3.5999999999999997E-2</v>
      </c>
    </row>
    <row r="156" spans="1:10" ht="27.75" customHeight="1">
      <c r="A156" s="160" t="s">
        <v>666</v>
      </c>
      <c r="B156" s="24"/>
      <c r="C156" s="161"/>
      <c r="D156" s="132">
        <v>0.58699999999999997</v>
      </c>
      <c r="E156" s="133">
        <v>0.156</v>
      </c>
      <c r="F156" s="134">
        <v>1.2999999999999999E-2</v>
      </c>
      <c r="G156" s="162">
        <v>103.76</v>
      </c>
      <c r="H156" s="162">
        <v>0.26</v>
      </c>
      <c r="I156" s="167">
        <v>0.42</v>
      </c>
      <c r="J156" s="40">
        <v>3.5999999999999997E-2</v>
      </c>
    </row>
    <row r="157" spans="1:10" ht="27.75" customHeight="1">
      <c r="A157" s="160" t="s">
        <v>667</v>
      </c>
      <c r="B157" s="24"/>
      <c r="C157" s="161"/>
      <c r="D157" s="132">
        <v>0.58699999999999997</v>
      </c>
      <c r="E157" s="133">
        <v>0.156</v>
      </c>
      <c r="F157" s="134">
        <v>1.2999999999999999E-2</v>
      </c>
      <c r="G157" s="162">
        <v>162.54</v>
      </c>
      <c r="H157" s="162">
        <v>0.26</v>
      </c>
      <c r="I157" s="167">
        <v>0.42</v>
      </c>
      <c r="J157" s="40">
        <v>3.5999999999999997E-2</v>
      </c>
    </row>
    <row r="158" spans="1:10" ht="27.75" customHeight="1">
      <c r="A158" s="160" t="s">
        <v>668</v>
      </c>
      <c r="B158" s="24"/>
      <c r="C158" s="161"/>
      <c r="D158" s="132">
        <v>0.58699999999999997</v>
      </c>
      <c r="E158" s="133">
        <v>0.156</v>
      </c>
      <c r="F158" s="134">
        <v>1.2999999999999999E-2</v>
      </c>
      <c r="G158" s="162">
        <v>369.09</v>
      </c>
      <c r="H158" s="162">
        <v>0.26</v>
      </c>
      <c r="I158" s="167">
        <v>0.42</v>
      </c>
      <c r="J158" s="40">
        <v>3.5999999999999997E-2</v>
      </c>
    </row>
    <row r="159" spans="1:10" ht="27.75" customHeight="1">
      <c r="A159" s="160" t="s">
        <v>669</v>
      </c>
      <c r="B159" s="24"/>
      <c r="C159" s="161"/>
      <c r="D159" s="132">
        <v>0.76</v>
      </c>
      <c r="E159" s="133">
        <v>0.16700000000000001</v>
      </c>
      <c r="F159" s="134">
        <v>1.0999999999999999E-2</v>
      </c>
      <c r="G159" s="162">
        <v>1.48</v>
      </c>
      <c r="H159" s="162">
        <v>0.8</v>
      </c>
      <c r="I159" s="167">
        <v>1.07</v>
      </c>
      <c r="J159" s="40">
        <v>3.5999999999999997E-2</v>
      </c>
    </row>
    <row r="160" spans="1:10" ht="27.75" customHeight="1">
      <c r="A160" s="160" t="s">
        <v>670</v>
      </c>
      <c r="B160" s="24"/>
      <c r="C160" s="161"/>
      <c r="D160" s="132">
        <v>0.76</v>
      </c>
      <c r="E160" s="133">
        <v>0.16700000000000001</v>
      </c>
      <c r="F160" s="134">
        <v>1.0999999999999999E-2</v>
      </c>
      <c r="G160" s="162">
        <v>85.4</v>
      </c>
      <c r="H160" s="162">
        <v>0.8</v>
      </c>
      <c r="I160" s="167">
        <v>1.07</v>
      </c>
      <c r="J160" s="40">
        <v>3.5999999999999997E-2</v>
      </c>
    </row>
    <row r="161" spans="1:10" ht="27.75" customHeight="1">
      <c r="A161" s="160" t="s">
        <v>671</v>
      </c>
      <c r="B161" s="24"/>
      <c r="C161" s="161"/>
      <c r="D161" s="132">
        <v>0.76</v>
      </c>
      <c r="E161" s="133">
        <v>0.16700000000000001</v>
      </c>
      <c r="F161" s="134">
        <v>1.0999999999999999E-2</v>
      </c>
      <c r="G161" s="162">
        <v>163.88</v>
      </c>
      <c r="H161" s="162">
        <v>0.8</v>
      </c>
      <c r="I161" s="167">
        <v>1.07</v>
      </c>
      <c r="J161" s="40">
        <v>3.5999999999999997E-2</v>
      </c>
    </row>
    <row r="162" spans="1:10" ht="27.75" customHeight="1">
      <c r="A162" s="160" t="s">
        <v>672</v>
      </c>
      <c r="B162" s="24"/>
      <c r="C162" s="161"/>
      <c r="D162" s="132">
        <v>0.76</v>
      </c>
      <c r="E162" s="133">
        <v>0.16700000000000001</v>
      </c>
      <c r="F162" s="134">
        <v>1.0999999999999999E-2</v>
      </c>
      <c r="G162" s="162">
        <v>257.87</v>
      </c>
      <c r="H162" s="162">
        <v>0.8</v>
      </c>
      <c r="I162" s="167">
        <v>1.07</v>
      </c>
      <c r="J162" s="40">
        <v>3.5999999999999997E-2</v>
      </c>
    </row>
    <row r="163" spans="1:10" ht="27.75" customHeight="1">
      <c r="A163" s="160" t="s">
        <v>673</v>
      </c>
      <c r="B163" s="24"/>
      <c r="C163" s="161"/>
      <c r="D163" s="132">
        <v>0.76</v>
      </c>
      <c r="E163" s="133">
        <v>0.16700000000000001</v>
      </c>
      <c r="F163" s="134">
        <v>1.0999999999999999E-2</v>
      </c>
      <c r="G163" s="162">
        <v>588.14</v>
      </c>
      <c r="H163" s="162">
        <v>0.8</v>
      </c>
      <c r="I163" s="167">
        <v>1.07</v>
      </c>
      <c r="J163" s="40">
        <v>3.5999999999999997E-2</v>
      </c>
    </row>
    <row r="164" spans="1:10" ht="27.75" customHeight="1">
      <c r="A164" s="160" t="s">
        <v>674</v>
      </c>
      <c r="B164" s="24"/>
      <c r="C164" s="161"/>
      <c r="D164" s="132">
        <v>0.626</v>
      </c>
      <c r="E164" s="133">
        <v>0.12</v>
      </c>
      <c r="F164" s="134">
        <v>6.0000000000000001E-3</v>
      </c>
      <c r="G164" s="162">
        <v>16.239999999999998</v>
      </c>
      <c r="H164" s="162">
        <v>0.72</v>
      </c>
      <c r="I164" s="167">
        <v>1.1100000000000001</v>
      </c>
      <c r="J164" s="40">
        <v>2.5000000000000001E-2</v>
      </c>
    </row>
    <row r="165" spans="1:10" ht="27.75" customHeight="1">
      <c r="A165" s="160" t="s">
        <v>675</v>
      </c>
      <c r="B165" s="24"/>
      <c r="C165" s="161"/>
      <c r="D165" s="132">
        <v>0.626</v>
      </c>
      <c r="E165" s="133">
        <v>0.12</v>
      </c>
      <c r="F165" s="134">
        <v>6.0000000000000001E-3</v>
      </c>
      <c r="G165" s="162">
        <v>517.97</v>
      </c>
      <c r="H165" s="162">
        <v>0.72</v>
      </c>
      <c r="I165" s="167">
        <v>1.1100000000000001</v>
      </c>
      <c r="J165" s="40">
        <v>2.5000000000000001E-2</v>
      </c>
    </row>
    <row r="166" spans="1:10" ht="27.75" customHeight="1">
      <c r="A166" s="160" t="s">
        <v>676</v>
      </c>
      <c r="B166" s="24"/>
      <c r="C166" s="161"/>
      <c r="D166" s="132">
        <v>0.626</v>
      </c>
      <c r="E166" s="133">
        <v>0.12</v>
      </c>
      <c r="F166" s="134">
        <v>6.0000000000000001E-3</v>
      </c>
      <c r="G166" s="162">
        <v>1559.25</v>
      </c>
      <c r="H166" s="162">
        <v>0.72</v>
      </c>
      <c r="I166" s="167">
        <v>1.1100000000000001</v>
      </c>
      <c r="J166" s="40">
        <v>2.5000000000000001E-2</v>
      </c>
    </row>
    <row r="167" spans="1:10" ht="27.75" customHeight="1">
      <c r="A167" s="160" t="s">
        <v>677</v>
      </c>
      <c r="B167" s="24"/>
      <c r="C167" s="161"/>
      <c r="D167" s="132">
        <v>0.626</v>
      </c>
      <c r="E167" s="133">
        <v>0.12</v>
      </c>
      <c r="F167" s="134">
        <v>6.0000000000000001E-3</v>
      </c>
      <c r="G167" s="162">
        <v>3424.81</v>
      </c>
      <c r="H167" s="162">
        <v>0.72</v>
      </c>
      <c r="I167" s="167">
        <v>1.1100000000000001</v>
      </c>
      <c r="J167" s="40">
        <v>2.5000000000000001E-2</v>
      </c>
    </row>
    <row r="168" spans="1:10" ht="27.75" customHeight="1">
      <c r="A168" s="160" t="s">
        <v>678</v>
      </c>
      <c r="B168" s="24"/>
      <c r="C168" s="161"/>
      <c r="D168" s="132">
        <v>0.626</v>
      </c>
      <c r="E168" s="133">
        <v>0.12</v>
      </c>
      <c r="F168" s="134">
        <v>6.0000000000000001E-3</v>
      </c>
      <c r="G168" s="162">
        <v>6480.07</v>
      </c>
      <c r="H168" s="162">
        <v>0.72</v>
      </c>
      <c r="I168" s="167">
        <v>1.1100000000000001</v>
      </c>
      <c r="J168" s="40">
        <v>2.5000000000000001E-2</v>
      </c>
    </row>
    <row r="169" spans="1:10" ht="27.75" customHeight="1">
      <c r="A169" s="160" t="s">
        <v>679</v>
      </c>
      <c r="B169" s="24"/>
      <c r="C169" s="161"/>
      <c r="D169" s="135">
        <v>1.6379999999999999</v>
      </c>
      <c r="E169" s="136">
        <v>0.41099999999999998</v>
      </c>
      <c r="F169" s="134">
        <v>0.246</v>
      </c>
      <c r="G169" s="163"/>
      <c r="H169" s="163"/>
      <c r="I169" s="166"/>
      <c r="J169" s="41"/>
    </row>
    <row r="170" spans="1:10" ht="27.75" customHeight="1">
      <c r="A170" s="160" t="s">
        <v>680</v>
      </c>
      <c r="B170" s="24"/>
      <c r="C170" s="161"/>
      <c r="D170" s="132">
        <v>-0.83699999999999997</v>
      </c>
      <c r="E170" s="133">
        <v>-0.24</v>
      </c>
      <c r="F170" s="134">
        <v>-2.1999999999999999E-2</v>
      </c>
      <c r="G170" s="162">
        <v>0</v>
      </c>
      <c r="H170" s="163"/>
      <c r="I170" s="166"/>
      <c r="J170" s="41"/>
    </row>
    <row r="171" spans="1:10" ht="27.75" customHeight="1">
      <c r="A171" s="160" t="s">
        <v>681</v>
      </c>
      <c r="B171" s="24"/>
      <c r="C171" s="161"/>
      <c r="D171" s="132">
        <v>-0.84099999999999997</v>
      </c>
      <c r="E171" s="133">
        <v>-0.23100000000000001</v>
      </c>
      <c r="F171" s="134">
        <v>-2.1000000000000001E-2</v>
      </c>
      <c r="G171" s="162">
        <v>0</v>
      </c>
      <c r="H171" s="163"/>
      <c r="I171" s="166"/>
      <c r="J171" s="41"/>
    </row>
    <row r="172" spans="1:10" ht="27.75" customHeight="1">
      <c r="A172" s="160" t="s">
        <v>682</v>
      </c>
      <c r="B172" s="24"/>
      <c r="C172" s="161"/>
      <c r="D172" s="132">
        <v>-0.83699999999999997</v>
      </c>
      <c r="E172" s="133">
        <v>-0.24</v>
      </c>
      <c r="F172" s="134">
        <v>-2.1999999999999999E-2</v>
      </c>
      <c r="G172" s="162">
        <v>0</v>
      </c>
      <c r="H172" s="163"/>
      <c r="I172" s="166"/>
      <c r="J172" s="40">
        <v>0.05</v>
      </c>
    </row>
    <row r="173" spans="1:10" ht="27.75" customHeight="1">
      <c r="A173" s="160" t="s">
        <v>683</v>
      </c>
      <c r="B173" s="24"/>
      <c r="C173" s="161"/>
      <c r="D173" s="132">
        <v>-0.84099999999999997</v>
      </c>
      <c r="E173" s="133">
        <v>-0.23100000000000001</v>
      </c>
      <c r="F173" s="134">
        <v>-2.1000000000000001E-2</v>
      </c>
      <c r="G173" s="162">
        <v>0</v>
      </c>
      <c r="H173" s="163"/>
      <c r="I173" s="166"/>
      <c r="J173" s="40">
        <v>5.0999999999999997E-2</v>
      </c>
    </row>
    <row r="174" spans="1:10" ht="27.75" customHeight="1">
      <c r="A174" s="160" t="s">
        <v>684</v>
      </c>
      <c r="B174" s="24"/>
      <c r="C174" s="161"/>
      <c r="D174" s="132">
        <v>-1.1519999999999999</v>
      </c>
      <c r="E174" s="133">
        <v>-0.24399999999999999</v>
      </c>
      <c r="F174" s="134">
        <v>-1.6E-2</v>
      </c>
      <c r="G174" s="162">
        <v>20.99</v>
      </c>
      <c r="H174" s="163"/>
      <c r="I174" s="166"/>
      <c r="J174" s="40">
        <v>7.0000000000000007E-2</v>
      </c>
    </row>
    <row r="175" spans="1:10" ht="27.75" customHeight="1">
      <c r="A175" s="160" t="s">
        <v>685</v>
      </c>
      <c r="B175" s="24"/>
      <c r="C175" s="161"/>
      <c r="D175" s="132">
        <v>0</v>
      </c>
      <c r="E175" s="133">
        <v>0</v>
      </c>
      <c r="F175" s="134">
        <v>0</v>
      </c>
      <c r="G175" s="162">
        <v>0.73</v>
      </c>
      <c r="H175" s="163"/>
      <c r="I175" s="166"/>
      <c r="J175" s="41"/>
    </row>
    <row r="176" spans="1:10" ht="27.75" customHeight="1">
      <c r="A176" s="160" t="s">
        <v>686</v>
      </c>
      <c r="B176" s="24"/>
      <c r="C176" s="161"/>
      <c r="D176" s="132">
        <v>0</v>
      </c>
      <c r="E176" s="133">
        <v>0</v>
      </c>
      <c r="F176" s="134">
        <v>0</v>
      </c>
      <c r="G176" s="163"/>
      <c r="H176" s="163"/>
      <c r="I176" s="166"/>
      <c r="J176" s="41"/>
    </row>
    <row r="177" spans="1:10" ht="27.75" customHeight="1">
      <c r="A177" s="160" t="s">
        <v>687</v>
      </c>
      <c r="B177" s="24"/>
      <c r="C177" s="161"/>
      <c r="D177" s="132">
        <v>0</v>
      </c>
      <c r="E177" s="133">
        <v>0</v>
      </c>
      <c r="F177" s="134">
        <v>0</v>
      </c>
      <c r="G177" s="162">
        <v>0.56000000000000005</v>
      </c>
      <c r="H177" s="163"/>
      <c r="I177" s="166"/>
      <c r="J177" s="41"/>
    </row>
    <row r="178" spans="1:10" ht="27.75" customHeight="1">
      <c r="A178" s="160" t="s">
        <v>688</v>
      </c>
      <c r="B178" s="24"/>
      <c r="C178" s="161"/>
      <c r="D178" s="132">
        <v>0</v>
      </c>
      <c r="E178" s="133">
        <v>0</v>
      </c>
      <c r="F178" s="134">
        <v>0</v>
      </c>
      <c r="G178" s="162">
        <v>0.56000000000000005</v>
      </c>
      <c r="H178" s="163"/>
      <c r="I178" s="166"/>
      <c r="J178" s="41"/>
    </row>
    <row r="179" spans="1:10" ht="27.75" customHeight="1">
      <c r="A179" s="160" t="s">
        <v>689</v>
      </c>
      <c r="B179" s="24"/>
      <c r="C179" s="161"/>
      <c r="D179" s="132">
        <v>0</v>
      </c>
      <c r="E179" s="133">
        <v>0</v>
      </c>
      <c r="F179" s="134">
        <v>0</v>
      </c>
      <c r="G179" s="162">
        <v>0.56000000000000005</v>
      </c>
      <c r="H179" s="163"/>
      <c r="I179" s="166"/>
      <c r="J179" s="41"/>
    </row>
    <row r="180" spans="1:10" ht="27.75" customHeight="1">
      <c r="A180" s="160" t="s">
        <v>690</v>
      </c>
      <c r="B180" s="24"/>
      <c r="C180" s="161"/>
      <c r="D180" s="132">
        <v>0</v>
      </c>
      <c r="E180" s="133">
        <v>0</v>
      </c>
      <c r="F180" s="134">
        <v>0</v>
      </c>
      <c r="G180" s="162">
        <v>0.56000000000000005</v>
      </c>
      <c r="H180" s="163"/>
      <c r="I180" s="166"/>
      <c r="J180" s="41"/>
    </row>
    <row r="181" spans="1:10" ht="27.75" customHeight="1">
      <c r="A181" s="160" t="s">
        <v>691</v>
      </c>
      <c r="B181" s="24"/>
      <c r="C181" s="161"/>
      <c r="D181" s="132">
        <v>0</v>
      </c>
      <c r="E181" s="133">
        <v>0</v>
      </c>
      <c r="F181" s="134">
        <v>0</v>
      </c>
      <c r="G181" s="162">
        <v>0.56000000000000005</v>
      </c>
      <c r="H181" s="163"/>
      <c r="I181" s="166"/>
      <c r="J181" s="41"/>
    </row>
    <row r="182" spans="1:10" ht="27.75" customHeight="1">
      <c r="A182" s="160" t="s">
        <v>692</v>
      </c>
      <c r="B182" s="24"/>
      <c r="C182" s="161"/>
      <c r="D182" s="132">
        <v>0</v>
      </c>
      <c r="E182" s="133">
        <v>0</v>
      </c>
      <c r="F182" s="134">
        <v>0</v>
      </c>
      <c r="G182" s="163"/>
      <c r="H182" s="163"/>
      <c r="I182" s="166"/>
      <c r="J182" s="41"/>
    </row>
    <row r="183" spans="1:10" ht="27.75" customHeight="1">
      <c r="A183" s="160" t="s">
        <v>693</v>
      </c>
      <c r="B183" s="24"/>
      <c r="C183" s="161"/>
      <c r="D183" s="132">
        <v>0</v>
      </c>
      <c r="E183" s="133">
        <v>0</v>
      </c>
      <c r="F183" s="134">
        <v>0</v>
      </c>
      <c r="G183" s="162">
        <v>0.56000000000000005</v>
      </c>
      <c r="H183" s="162">
        <v>0</v>
      </c>
      <c r="I183" s="167">
        <v>0</v>
      </c>
      <c r="J183" s="40">
        <v>0</v>
      </c>
    </row>
    <row r="184" spans="1:10" ht="27.75" customHeight="1">
      <c r="A184" s="160" t="s">
        <v>694</v>
      </c>
      <c r="B184" s="24"/>
      <c r="C184" s="161"/>
      <c r="D184" s="132">
        <v>0</v>
      </c>
      <c r="E184" s="133">
        <v>0</v>
      </c>
      <c r="F184" s="134">
        <v>0</v>
      </c>
      <c r="G184" s="162">
        <v>0.56000000000000005</v>
      </c>
      <c r="H184" s="162">
        <v>0</v>
      </c>
      <c r="I184" s="167">
        <v>0</v>
      </c>
      <c r="J184" s="40">
        <v>0</v>
      </c>
    </row>
    <row r="185" spans="1:10" ht="27.75" customHeight="1">
      <c r="A185" s="160" t="s">
        <v>695</v>
      </c>
      <c r="B185" s="24"/>
      <c r="C185" s="161"/>
      <c r="D185" s="132">
        <v>0</v>
      </c>
      <c r="E185" s="133">
        <v>0</v>
      </c>
      <c r="F185" s="134">
        <v>0</v>
      </c>
      <c r="G185" s="162">
        <v>0.56000000000000005</v>
      </c>
      <c r="H185" s="162">
        <v>0</v>
      </c>
      <c r="I185" s="167">
        <v>0</v>
      </c>
      <c r="J185" s="40">
        <v>0</v>
      </c>
    </row>
    <row r="186" spans="1:10" ht="27.75" customHeight="1">
      <c r="A186" s="160" t="s">
        <v>696</v>
      </c>
      <c r="B186" s="24"/>
      <c r="C186" s="161"/>
      <c r="D186" s="132">
        <v>0</v>
      </c>
      <c r="E186" s="133">
        <v>0</v>
      </c>
      <c r="F186" s="134">
        <v>0</v>
      </c>
      <c r="G186" s="162">
        <v>0.56000000000000005</v>
      </c>
      <c r="H186" s="162">
        <v>0</v>
      </c>
      <c r="I186" s="167">
        <v>0</v>
      </c>
      <c r="J186" s="40">
        <v>0</v>
      </c>
    </row>
    <row r="187" spans="1:10" ht="27.75" customHeight="1">
      <c r="A187" s="160" t="s">
        <v>697</v>
      </c>
      <c r="B187" s="24"/>
      <c r="C187" s="161"/>
      <c r="D187" s="132">
        <v>0</v>
      </c>
      <c r="E187" s="133">
        <v>0</v>
      </c>
      <c r="F187" s="134">
        <v>0</v>
      </c>
      <c r="G187" s="162">
        <v>0.56000000000000005</v>
      </c>
      <c r="H187" s="162">
        <v>0</v>
      </c>
      <c r="I187" s="167">
        <v>0</v>
      </c>
      <c r="J187" s="40">
        <v>0</v>
      </c>
    </row>
    <row r="188" spans="1:10" ht="27.75" customHeight="1">
      <c r="A188" s="160" t="s">
        <v>698</v>
      </c>
      <c r="B188" s="24"/>
      <c r="C188" s="161"/>
      <c r="D188" s="132">
        <v>0</v>
      </c>
      <c r="E188" s="133">
        <v>0</v>
      </c>
      <c r="F188" s="134">
        <v>0</v>
      </c>
      <c r="G188" s="162">
        <v>0.56000000000000005</v>
      </c>
      <c r="H188" s="162">
        <v>0</v>
      </c>
      <c r="I188" s="167">
        <v>0</v>
      </c>
      <c r="J188" s="40">
        <v>0</v>
      </c>
    </row>
    <row r="189" spans="1:10" ht="27.75" customHeight="1">
      <c r="A189" s="160" t="s">
        <v>699</v>
      </c>
      <c r="B189" s="24"/>
      <c r="C189" s="161"/>
      <c r="D189" s="132">
        <v>0</v>
      </c>
      <c r="E189" s="133">
        <v>0</v>
      </c>
      <c r="F189" s="134">
        <v>0</v>
      </c>
      <c r="G189" s="162">
        <v>0.56000000000000005</v>
      </c>
      <c r="H189" s="162">
        <v>0</v>
      </c>
      <c r="I189" s="167">
        <v>0</v>
      </c>
      <c r="J189" s="40">
        <v>0</v>
      </c>
    </row>
    <row r="190" spans="1:10" ht="27.75" customHeight="1">
      <c r="A190" s="160" t="s">
        <v>700</v>
      </c>
      <c r="B190" s="24"/>
      <c r="C190" s="161"/>
      <c r="D190" s="132">
        <v>0</v>
      </c>
      <c r="E190" s="133">
        <v>0</v>
      </c>
      <c r="F190" s="134">
        <v>0</v>
      </c>
      <c r="G190" s="162">
        <v>0.56000000000000005</v>
      </c>
      <c r="H190" s="162">
        <v>0</v>
      </c>
      <c r="I190" s="167">
        <v>0</v>
      </c>
      <c r="J190" s="40">
        <v>0</v>
      </c>
    </row>
    <row r="191" spans="1:10" ht="27.75" customHeight="1">
      <c r="A191" s="160" t="s">
        <v>701</v>
      </c>
      <c r="B191" s="24"/>
      <c r="C191" s="161"/>
      <c r="D191" s="132">
        <v>0</v>
      </c>
      <c r="E191" s="133">
        <v>0</v>
      </c>
      <c r="F191" s="134">
        <v>0</v>
      </c>
      <c r="G191" s="162">
        <v>0.56000000000000005</v>
      </c>
      <c r="H191" s="162">
        <v>0</v>
      </c>
      <c r="I191" s="167">
        <v>0</v>
      </c>
      <c r="J191" s="40">
        <v>0</v>
      </c>
    </row>
    <row r="192" spans="1:10" ht="27.75" customHeight="1">
      <c r="A192" s="160" t="s">
        <v>702</v>
      </c>
      <c r="B192" s="24"/>
      <c r="C192" s="161"/>
      <c r="D192" s="132">
        <v>0</v>
      </c>
      <c r="E192" s="133">
        <v>0</v>
      </c>
      <c r="F192" s="134">
        <v>0</v>
      </c>
      <c r="G192" s="162">
        <v>0.56000000000000005</v>
      </c>
      <c r="H192" s="162">
        <v>0</v>
      </c>
      <c r="I192" s="167">
        <v>0</v>
      </c>
      <c r="J192" s="40">
        <v>0</v>
      </c>
    </row>
    <row r="193" spans="1:10" ht="27.75" customHeight="1">
      <c r="A193" s="160" t="s">
        <v>703</v>
      </c>
      <c r="B193" s="24"/>
      <c r="C193" s="161"/>
      <c r="D193" s="132">
        <v>0</v>
      </c>
      <c r="E193" s="133">
        <v>0</v>
      </c>
      <c r="F193" s="134">
        <v>0</v>
      </c>
      <c r="G193" s="162">
        <v>0.56000000000000005</v>
      </c>
      <c r="H193" s="162">
        <v>0</v>
      </c>
      <c r="I193" s="167">
        <v>0</v>
      </c>
      <c r="J193" s="40">
        <v>0</v>
      </c>
    </row>
    <row r="194" spans="1:10" ht="27.75" customHeight="1">
      <c r="A194" s="160" t="s">
        <v>704</v>
      </c>
      <c r="B194" s="24"/>
      <c r="C194" s="161"/>
      <c r="D194" s="132">
        <v>0</v>
      </c>
      <c r="E194" s="133">
        <v>0</v>
      </c>
      <c r="F194" s="134">
        <v>0</v>
      </c>
      <c r="G194" s="162">
        <v>0.56000000000000005</v>
      </c>
      <c r="H194" s="162">
        <v>0</v>
      </c>
      <c r="I194" s="167">
        <v>0</v>
      </c>
      <c r="J194" s="40">
        <v>0</v>
      </c>
    </row>
    <row r="195" spans="1:10" ht="27.75" customHeight="1">
      <c r="A195" s="160" t="s">
        <v>705</v>
      </c>
      <c r="B195" s="24"/>
      <c r="C195" s="161"/>
      <c r="D195" s="132">
        <v>0</v>
      </c>
      <c r="E195" s="133">
        <v>0</v>
      </c>
      <c r="F195" s="134">
        <v>0</v>
      </c>
      <c r="G195" s="162">
        <v>0.56000000000000005</v>
      </c>
      <c r="H195" s="162">
        <v>0</v>
      </c>
      <c r="I195" s="167">
        <v>0</v>
      </c>
      <c r="J195" s="40">
        <v>0</v>
      </c>
    </row>
    <row r="196" spans="1:10" ht="27.75" customHeight="1">
      <c r="A196" s="160" t="s">
        <v>706</v>
      </c>
      <c r="B196" s="24"/>
      <c r="C196" s="161"/>
      <c r="D196" s="132">
        <v>0</v>
      </c>
      <c r="E196" s="133">
        <v>0</v>
      </c>
      <c r="F196" s="134">
        <v>0</v>
      </c>
      <c r="G196" s="162">
        <v>0.56000000000000005</v>
      </c>
      <c r="H196" s="162">
        <v>0</v>
      </c>
      <c r="I196" s="167">
        <v>0</v>
      </c>
      <c r="J196" s="40">
        <v>0</v>
      </c>
    </row>
    <row r="197" spans="1:10" ht="27.75" customHeight="1">
      <c r="A197" s="160" t="s">
        <v>707</v>
      </c>
      <c r="B197" s="24"/>
      <c r="C197" s="161"/>
      <c r="D197" s="132">
        <v>0</v>
      </c>
      <c r="E197" s="133">
        <v>0</v>
      </c>
      <c r="F197" s="134">
        <v>0</v>
      </c>
      <c r="G197" s="162">
        <v>0.56000000000000005</v>
      </c>
      <c r="H197" s="162">
        <v>0</v>
      </c>
      <c r="I197" s="167">
        <v>0</v>
      </c>
      <c r="J197" s="40">
        <v>0</v>
      </c>
    </row>
    <row r="198" spans="1:10" ht="27.75" customHeight="1">
      <c r="A198" s="160" t="s">
        <v>708</v>
      </c>
      <c r="B198" s="24"/>
      <c r="C198" s="161"/>
      <c r="D198" s="135">
        <v>0</v>
      </c>
      <c r="E198" s="136">
        <v>0</v>
      </c>
      <c r="F198" s="134">
        <v>0</v>
      </c>
      <c r="G198" s="163"/>
      <c r="H198" s="163"/>
      <c r="I198" s="166"/>
      <c r="J198" s="41"/>
    </row>
    <row r="199" spans="1:10" ht="27.75" customHeight="1">
      <c r="A199" s="160" t="s">
        <v>709</v>
      </c>
      <c r="B199" s="24"/>
      <c r="C199" s="161"/>
      <c r="D199" s="132">
        <v>0</v>
      </c>
      <c r="E199" s="133">
        <v>0</v>
      </c>
      <c r="F199" s="134">
        <v>0</v>
      </c>
      <c r="G199" s="162">
        <v>0</v>
      </c>
      <c r="H199" s="163"/>
      <c r="I199" s="166"/>
      <c r="J199" s="41"/>
    </row>
    <row r="200" spans="1:10" ht="27.75" customHeight="1">
      <c r="A200" s="160" t="s">
        <v>710</v>
      </c>
      <c r="B200" s="24"/>
      <c r="C200" s="161"/>
      <c r="D200" s="132">
        <v>0</v>
      </c>
      <c r="E200" s="133">
        <v>0</v>
      </c>
      <c r="F200" s="134">
        <v>0</v>
      </c>
      <c r="G200" s="162">
        <v>0</v>
      </c>
      <c r="H200" s="163"/>
      <c r="I200" s="166"/>
      <c r="J200" s="41"/>
    </row>
    <row r="201" spans="1:10" ht="27.75" customHeight="1">
      <c r="A201" s="160" t="s">
        <v>711</v>
      </c>
      <c r="B201" s="24"/>
      <c r="C201" s="161"/>
      <c r="D201" s="132">
        <v>0</v>
      </c>
      <c r="E201" s="133">
        <v>0</v>
      </c>
      <c r="F201" s="134">
        <v>0</v>
      </c>
      <c r="G201" s="162">
        <v>0</v>
      </c>
      <c r="H201" s="163"/>
      <c r="I201" s="166"/>
      <c r="J201" s="40">
        <v>0</v>
      </c>
    </row>
    <row r="202" spans="1:10" ht="27.75" customHeight="1">
      <c r="A202" s="160" t="s">
        <v>712</v>
      </c>
      <c r="B202" s="24"/>
      <c r="C202" s="161"/>
      <c r="D202" s="132">
        <v>0</v>
      </c>
      <c r="E202" s="133">
        <v>0</v>
      </c>
      <c r="F202" s="134">
        <v>0</v>
      </c>
      <c r="G202" s="162">
        <v>0</v>
      </c>
      <c r="H202" s="163"/>
      <c r="I202" s="166"/>
      <c r="J202" s="40">
        <v>0</v>
      </c>
    </row>
    <row r="203" spans="1:10" ht="27.75" customHeight="1">
      <c r="A203" s="160" t="s">
        <v>713</v>
      </c>
      <c r="B203" s="24"/>
      <c r="C203" s="161"/>
      <c r="D203" s="132">
        <v>0</v>
      </c>
      <c r="E203" s="133">
        <v>0</v>
      </c>
      <c r="F203" s="134">
        <v>0</v>
      </c>
      <c r="G203" s="162">
        <v>0</v>
      </c>
      <c r="H203" s="163"/>
      <c r="I203" s="166"/>
      <c r="J203" s="40">
        <v>0</v>
      </c>
    </row>
  </sheetData>
  <mergeCells count="11">
    <mergeCell ref="F5:G5"/>
    <mergeCell ref="A2:J2"/>
    <mergeCell ref="A4:D4"/>
    <mergeCell ref="F4:J4"/>
    <mergeCell ref="H10:J10"/>
    <mergeCell ref="B8:D8"/>
    <mergeCell ref="F6:G6"/>
    <mergeCell ref="F7:G7"/>
    <mergeCell ref="F8:G8"/>
    <mergeCell ref="F9:G9"/>
    <mergeCell ref="F10:G10"/>
  </mergeCells>
  <hyperlinks>
    <hyperlink ref="A1" location="Overview!A1" display="Back to Overview" xr:uid="{00000000-0004-0000-13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NGED West Midlands Area (GSP Group _E)"</f>
        <v>Southern Electric Power Distribution plc - Effective from 1 April 2024 - Final LDNO tariffs in NGED West Midlands Area (GSP Group _E)</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187" t="s">
        <v>135</v>
      </c>
      <c r="B6" s="20" t="s">
        <v>136</v>
      </c>
      <c r="C6" s="231" t="s">
        <v>137</v>
      </c>
      <c r="D6" s="177" t="s">
        <v>138</v>
      </c>
      <c r="F6" s="387" t="s">
        <v>714</v>
      </c>
      <c r="G6" s="401"/>
      <c r="H6" s="20" t="s">
        <v>136</v>
      </c>
      <c r="I6" s="231" t="s">
        <v>137</v>
      </c>
      <c r="J6" s="231" t="s">
        <v>138</v>
      </c>
      <c r="K6" s="169"/>
      <c r="L6" s="4"/>
      <c r="M6" s="4"/>
    </row>
    <row r="7" spans="1:13" ht="45" customHeight="1">
      <c r="A7" s="187" t="s">
        <v>140</v>
      </c>
      <c r="B7" s="234"/>
      <c r="C7" s="240"/>
      <c r="D7" s="231" t="s">
        <v>141</v>
      </c>
      <c r="F7" s="387" t="s">
        <v>715</v>
      </c>
      <c r="G7" s="401"/>
      <c r="H7" s="234"/>
      <c r="I7" s="231" t="s">
        <v>143</v>
      </c>
      <c r="J7" s="231" t="s">
        <v>138</v>
      </c>
      <c r="K7" s="169"/>
      <c r="L7" s="4"/>
      <c r="M7" s="4"/>
    </row>
    <row r="8" spans="1:13" ht="45" customHeight="1">
      <c r="A8" s="238" t="s">
        <v>55</v>
      </c>
      <c r="B8" s="379" t="s">
        <v>144</v>
      </c>
      <c r="C8" s="380"/>
      <c r="D8" s="381"/>
      <c r="F8" s="387" t="s">
        <v>140</v>
      </c>
      <c r="G8" s="401"/>
      <c r="H8" s="234"/>
      <c r="I8" s="234"/>
      <c r="J8" s="231" t="s">
        <v>141</v>
      </c>
      <c r="K8" s="169"/>
      <c r="L8" s="4"/>
      <c r="M8" s="4"/>
    </row>
    <row r="9" spans="1:13" s="76" customFormat="1" ht="45" customHeight="1">
      <c r="A9" s="244"/>
      <c r="B9" s="244"/>
      <c r="C9" s="423"/>
      <c r="D9" s="424"/>
      <c r="E9" s="169"/>
      <c r="F9" s="387" t="s">
        <v>55</v>
      </c>
      <c r="G9" s="401"/>
      <c r="H9" s="379" t="s">
        <v>144</v>
      </c>
      <c r="I9" s="380"/>
      <c r="J9" s="381"/>
      <c r="K9" s="169"/>
      <c r="L9" s="49"/>
      <c r="M9" s="49"/>
    </row>
    <row r="10" spans="1:13" ht="18.75" customHeight="1">
      <c r="A10" s="169"/>
      <c r="B10" s="169"/>
      <c r="C10" s="169"/>
      <c r="D10" s="169"/>
      <c r="E10" s="169"/>
      <c r="F10" s="169"/>
      <c r="G10" s="169"/>
      <c r="H10" s="169"/>
      <c r="I10" s="169"/>
      <c r="J10" s="169"/>
    </row>
    <row r="11" spans="1:13" ht="9" customHeight="1"/>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265">
        <v>4.2519999999999998</v>
      </c>
      <c r="E14" s="267">
        <v>0.747</v>
      </c>
      <c r="F14" s="270">
        <v>0.10100000000000001</v>
      </c>
      <c r="G14" s="268">
        <v>16.420000000000002</v>
      </c>
      <c r="H14" s="269">
        <v>0</v>
      </c>
      <c r="I14" s="266">
        <v>0</v>
      </c>
      <c r="J14" s="271">
        <v>0</v>
      </c>
    </row>
    <row r="15" spans="1:13" ht="27.75" customHeight="1">
      <c r="A15" s="160" t="s">
        <v>525</v>
      </c>
      <c r="B15" s="24"/>
      <c r="C15" s="161" t="s">
        <v>72</v>
      </c>
      <c r="D15" s="265">
        <v>4.2519999999999998</v>
      </c>
      <c r="E15" s="267">
        <v>0.747</v>
      </c>
      <c r="F15" s="270">
        <v>0.10100000000000001</v>
      </c>
      <c r="G15" s="269">
        <v>0</v>
      </c>
      <c r="H15" s="269">
        <v>0</v>
      </c>
      <c r="I15" s="266">
        <v>0</v>
      </c>
      <c r="J15" s="271">
        <v>0</v>
      </c>
    </row>
    <row r="16" spans="1:13" ht="27.75" customHeight="1">
      <c r="A16" s="160" t="s">
        <v>526</v>
      </c>
      <c r="B16" s="24"/>
      <c r="C16" s="161" t="s">
        <v>75</v>
      </c>
      <c r="D16" s="265">
        <v>4.165</v>
      </c>
      <c r="E16" s="267">
        <v>0.73099999999999998</v>
      </c>
      <c r="F16" s="270">
        <v>9.9000000000000005E-2</v>
      </c>
      <c r="G16" s="268">
        <v>7.12</v>
      </c>
      <c r="H16" s="269">
        <v>0</v>
      </c>
      <c r="I16" s="266">
        <v>0</v>
      </c>
      <c r="J16" s="271">
        <v>0</v>
      </c>
    </row>
    <row r="17" spans="1:10" ht="27.75" customHeight="1">
      <c r="A17" s="160" t="s">
        <v>527</v>
      </c>
      <c r="B17" s="24"/>
      <c r="C17" s="161" t="s">
        <v>75</v>
      </c>
      <c r="D17" s="265">
        <v>4.165</v>
      </c>
      <c r="E17" s="267">
        <v>0.73099999999999998</v>
      </c>
      <c r="F17" s="270">
        <v>9.9000000000000005E-2</v>
      </c>
      <c r="G17" s="268">
        <v>11.71</v>
      </c>
      <c r="H17" s="269">
        <v>0</v>
      </c>
      <c r="I17" s="266">
        <v>0</v>
      </c>
      <c r="J17" s="271">
        <v>0</v>
      </c>
    </row>
    <row r="18" spans="1:10" ht="27.75" customHeight="1">
      <c r="A18" s="160" t="s">
        <v>528</v>
      </c>
      <c r="B18" s="24"/>
      <c r="C18" s="161" t="s">
        <v>75</v>
      </c>
      <c r="D18" s="265">
        <v>4.165</v>
      </c>
      <c r="E18" s="267">
        <v>0.73099999999999998</v>
      </c>
      <c r="F18" s="270">
        <v>9.9000000000000005E-2</v>
      </c>
      <c r="G18" s="268">
        <v>33.979999999999997</v>
      </c>
      <c r="H18" s="269">
        <v>0</v>
      </c>
      <c r="I18" s="266">
        <v>0</v>
      </c>
      <c r="J18" s="271">
        <v>0</v>
      </c>
    </row>
    <row r="19" spans="1:10" ht="27.75" customHeight="1">
      <c r="A19" s="160" t="s">
        <v>529</v>
      </c>
      <c r="B19" s="24"/>
      <c r="C19" s="161" t="s">
        <v>75</v>
      </c>
      <c r="D19" s="265">
        <v>4.165</v>
      </c>
      <c r="E19" s="267">
        <v>0.73099999999999998</v>
      </c>
      <c r="F19" s="270">
        <v>9.9000000000000005E-2</v>
      </c>
      <c r="G19" s="268">
        <v>72.510000000000005</v>
      </c>
      <c r="H19" s="269">
        <v>0</v>
      </c>
      <c r="I19" s="266">
        <v>0</v>
      </c>
      <c r="J19" s="271">
        <v>0</v>
      </c>
    </row>
    <row r="20" spans="1:10" ht="27.75" customHeight="1">
      <c r="A20" s="160" t="s">
        <v>530</v>
      </c>
      <c r="B20" s="24"/>
      <c r="C20" s="161" t="s">
        <v>75</v>
      </c>
      <c r="D20" s="265">
        <v>4.165</v>
      </c>
      <c r="E20" s="267">
        <v>0.73099999999999998</v>
      </c>
      <c r="F20" s="270">
        <v>9.9000000000000005E-2</v>
      </c>
      <c r="G20" s="268">
        <v>219.09</v>
      </c>
      <c r="H20" s="269">
        <v>0</v>
      </c>
      <c r="I20" s="266">
        <v>0</v>
      </c>
      <c r="J20" s="271">
        <v>0</v>
      </c>
    </row>
    <row r="21" spans="1:10" ht="27.75" customHeight="1">
      <c r="A21" s="160" t="s">
        <v>531</v>
      </c>
      <c r="B21" s="24"/>
      <c r="C21" s="161" t="s">
        <v>85</v>
      </c>
      <c r="D21" s="265">
        <v>4.165</v>
      </c>
      <c r="E21" s="267">
        <v>0.73099999999999998</v>
      </c>
      <c r="F21" s="270">
        <v>9.9000000000000005E-2</v>
      </c>
      <c r="G21" s="269">
        <v>0</v>
      </c>
      <c r="H21" s="269">
        <v>0</v>
      </c>
      <c r="I21" s="266">
        <v>0</v>
      </c>
      <c r="J21" s="271">
        <v>0</v>
      </c>
    </row>
    <row r="22" spans="1:10" ht="27.75" customHeight="1">
      <c r="A22" s="160" t="s">
        <v>532</v>
      </c>
      <c r="B22" s="24"/>
      <c r="C22" s="161">
        <v>0</v>
      </c>
      <c r="D22" s="265">
        <v>2.8069999999999999</v>
      </c>
      <c r="E22" s="267">
        <v>0.49199999999999999</v>
      </c>
      <c r="F22" s="270">
        <v>6.2E-2</v>
      </c>
      <c r="G22" s="268">
        <v>10.050000000000001</v>
      </c>
      <c r="H22" s="268">
        <v>3.34</v>
      </c>
      <c r="I22" s="272">
        <v>5.76</v>
      </c>
      <c r="J22" s="273">
        <v>7.0000000000000007E-2</v>
      </c>
    </row>
    <row r="23" spans="1:10" ht="27.75" customHeight="1">
      <c r="A23" s="160" t="s">
        <v>533</v>
      </c>
      <c r="B23" s="24"/>
      <c r="C23" s="161">
        <v>0</v>
      </c>
      <c r="D23" s="265">
        <v>2.8069999999999999</v>
      </c>
      <c r="E23" s="267">
        <v>0.49199999999999999</v>
      </c>
      <c r="F23" s="270">
        <v>6.2E-2</v>
      </c>
      <c r="G23" s="268">
        <v>344.27</v>
      </c>
      <c r="H23" s="268">
        <v>3.34</v>
      </c>
      <c r="I23" s="272">
        <v>5.76</v>
      </c>
      <c r="J23" s="273">
        <v>7.0000000000000007E-2</v>
      </c>
    </row>
    <row r="24" spans="1:10" ht="27.75" customHeight="1">
      <c r="A24" s="160" t="s">
        <v>534</v>
      </c>
      <c r="B24" s="24"/>
      <c r="C24" s="161">
        <v>0</v>
      </c>
      <c r="D24" s="265">
        <v>2.8069999999999999</v>
      </c>
      <c r="E24" s="267">
        <v>0.49199999999999999</v>
      </c>
      <c r="F24" s="270">
        <v>6.2E-2</v>
      </c>
      <c r="G24" s="268">
        <v>621.5</v>
      </c>
      <c r="H24" s="268">
        <v>3.34</v>
      </c>
      <c r="I24" s="272">
        <v>5.76</v>
      </c>
      <c r="J24" s="273">
        <v>7.0000000000000007E-2</v>
      </c>
    </row>
    <row r="25" spans="1:10" ht="27.75" customHeight="1">
      <c r="A25" s="160" t="s">
        <v>535</v>
      </c>
      <c r="B25" s="24"/>
      <c r="C25" s="161">
        <v>0</v>
      </c>
      <c r="D25" s="265">
        <v>2.8069999999999999</v>
      </c>
      <c r="E25" s="267">
        <v>0.49199999999999999</v>
      </c>
      <c r="F25" s="270">
        <v>6.2E-2</v>
      </c>
      <c r="G25" s="268">
        <v>969.96</v>
      </c>
      <c r="H25" s="268">
        <v>3.34</v>
      </c>
      <c r="I25" s="272">
        <v>5.76</v>
      </c>
      <c r="J25" s="273">
        <v>7.0000000000000007E-2</v>
      </c>
    </row>
    <row r="26" spans="1:10" ht="27.75" customHeight="1">
      <c r="A26" s="160" t="s">
        <v>536</v>
      </c>
      <c r="B26" s="24"/>
      <c r="C26" s="161">
        <v>0</v>
      </c>
      <c r="D26" s="265">
        <v>2.8069999999999999</v>
      </c>
      <c r="E26" s="267">
        <v>0.49199999999999999</v>
      </c>
      <c r="F26" s="270">
        <v>6.2E-2</v>
      </c>
      <c r="G26" s="268">
        <v>1785.88</v>
      </c>
      <c r="H26" s="268">
        <v>3.34</v>
      </c>
      <c r="I26" s="272">
        <v>5.76</v>
      </c>
      <c r="J26" s="273">
        <v>7.0000000000000007E-2</v>
      </c>
    </row>
    <row r="27" spans="1:10" ht="27.75" customHeight="1">
      <c r="A27" s="160" t="s">
        <v>537</v>
      </c>
      <c r="B27" s="24"/>
      <c r="C27" s="161" t="s">
        <v>118</v>
      </c>
      <c r="D27" s="274">
        <v>15.677</v>
      </c>
      <c r="E27" s="275">
        <v>2.7839999999999998</v>
      </c>
      <c r="F27" s="270">
        <v>2.1459999999999999</v>
      </c>
      <c r="G27" s="269">
        <v>0</v>
      </c>
      <c r="H27" s="269">
        <v>0</v>
      </c>
      <c r="I27" s="266">
        <v>0</v>
      </c>
      <c r="J27" s="271">
        <v>0</v>
      </c>
    </row>
    <row r="28" spans="1:10" ht="27.75" customHeight="1">
      <c r="A28" s="160" t="s">
        <v>538</v>
      </c>
      <c r="B28" s="24"/>
      <c r="C28" s="161">
        <v>0</v>
      </c>
      <c r="D28" s="265">
        <v>-4.4960000000000004</v>
      </c>
      <c r="E28" s="267">
        <v>-0.78900000000000003</v>
      </c>
      <c r="F28" s="270">
        <v>-0.107</v>
      </c>
      <c r="G28" s="162">
        <v>0</v>
      </c>
      <c r="H28" s="269">
        <v>0</v>
      </c>
      <c r="I28" s="266">
        <v>0</v>
      </c>
      <c r="J28" s="271">
        <v>0</v>
      </c>
    </row>
    <row r="29" spans="1:10" ht="27.75" customHeight="1">
      <c r="A29" s="160" t="s">
        <v>539</v>
      </c>
      <c r="B29" s="24"/>
      <c r="C29" s="161">
        <v>0</v>
      </c>
      <c r="D29" s="265">
        <v>-4.4960000000000004</v>
      </c>
      <c r="E29" s="267">
        <v>-0.78900000000000003</v>
      </c>
      <c r="F29" s="270">
        <v>-0.107</v>
      </c>
      <c r="G29" s="162">
        <v>0</v>
      </c>
      <c r="H29" s="269">
        <v>0</v>
      </c>
      <c r="I29" s="266">
        <v>0</v>
      </c>
      <c r="J29" s="273">
        <v>0.124</v>
      </c>
    </row>
    <row r="30" spans="1:10" ht="27.75" customHeight="1">
      <c r="A30" s="164" t="s">
        <v>540</v>
      </c>
      <c r="B30" s="24"/>
      <c r="C30" s="161" t="s">
        <v>70</v>
      </c>
      <c r="D30" s="265">
        <v>3.3079999999999998</v>
      </c>
      <c r="E30" s="267">
        <v>0.58099999999999996</v>
      </c>
      <c r="F30" s="270">
        <v>7.8E-2</v>
      </c>
      <c r="G30" s="268">
        <v>12.92</v>
      </c>
      <c r="H30" s="269">
        <v>0</v>
      </c>
      <c r="I30" s="266">
        <v>0</v>
      </c>
      <c r="J30" s="271">
        <v>0</v>
      </c>
    </row>
    <row r="31" spans="1:10" ht="27.75" customHeight="1">
      <c r="A31" s="164" t="s">
        <v>541</v>
      </c>
      <c r="B31" s="24"/>
      <c r="C31" s="161" t="s">
        <v>72</v>
      </c>
      <c r="D31" s="265">
        <v>3.3079999999999998</v>
      </c>
      <c r="E31" s="267">
        <v>0.58099999999999996</v>
      </c>
      <c r="F31" s="270">
        <v>7.8E-2</v>
      </c>
      <c r="G31" s="269">
        <v>0</v>
      </c>
      <c r="H31" s="269">
        <v>0</v>
      </c>
      <c r="I31" s="266">
        <v>0</v>
      </c>
      <c r="J31" s="271">
        <v>0</v>
      </c>
    </row>
    <row r="32" spans="1:10" ht="27.75" customHeight="1">
      <c r="A32" s="164" t="s">
        <v>542</v>
      </c>
      <c r="B32" s="24"/>
      <c r="C32" s="161" t="s">
        <v>75</v>
      </c>
      <c r="D32" s="265">
        <v>3.24</v>
      </c>
      <c r="E32" s="267">
        <v>0.56899999999999995</v>
      </c>
      <c r="F32" s="270">
        <v>7.6999999999999999E-2</v>
      </c>
      <c r="G32" s="268">
        <v>5.64</v>
      </c>
      <c r="H32" s="269">
        <v>0</v>
      </c>
      <c r="I32" s="266">
        <v>0</v>
      </c>
      <c r="J32" s="271">
        <v>0</v>
      </c>
    </row>
    <row r="33" spans="1:10" ht="27.75" customHeight="1">
      <c r="A33" s="164" t="s">
        <v>543</v>
      </c>
      <c r="B33" s="24"/>
      <c r="C33" s="161" t="s">
        <v>75</v>
      </c>
      <c r="D33" s="265">
        <v>3.24</v>
      </c>
      <c r="E33" s="267">
        <v>0.56899999999999995</v>
      </c>
      <c r="F33" s="270">
        <v>7.6999999999999999E-2</v>
      </c>
      <c r="G33" s="268">
        <v>9.2100000000000009</v>
      </c>
      <c r="H33" s="269">
        <v>0</v>
      </c>
      <c r="I33" s="266">
        <v>0</v>
      </c>
      <c r="J33" s="271">
        <v>0</v>
      </c>
    </row>
    <row r="34" spans="1:10" ht="27.75" customHeight="1">
      <c r="A34" s="164" t="s">
        <v>544</v>
      </c>
      <c r="B34" s="24"/>
      <c r="C34" s="161" t="s">
        <v>75</v>
      </c>
      <c r="D34" s="265">
        <v>3.24</v>
      </c>
      <c r="E34" s="267">
        <v>0.56899999999999995</v>
      </c>
      <c r="F34" s="270">
        <v>7.6999999999999999E-2</v>
      </c>
      <c r="G34" s="268">
        <v>26.54</v>
      </c>
      <c r="H34" s="269">
        <v>0</v>
      </c>
      <c r="I34" s="266">
        <v>0</v>
      </c>
      <c r="J34" s="271">
        <v>0</v>
      </c>
    </row>
    <row r="35" spans="1:10" ht="27.75" customHeight="1">
      <c r="A35" s="164" t="s">
        <v>545</v>
      </c>
      <c r="B35" s="24"/>
      <c r="C35" s="161" t="s">
        <v>75</v>
      </c>
      <c r="D35" s="265">
        <v>3.24</v>
      </c>
      <c r="E35" s="267">
        <v>0.56899999999999995</v>
      </c>
      <c r="F35" s="270">
        <v>7.6999999999999999E-2</v>
      </c>
      <c r="G35" s="268">
        <v>56.52</v>
      </c>
      <c r="H35" s="269">
        <v>0</v>
      </c>
      <c r="I35" s="266">
        <v>0</v>
      </c>
      <c r="J35" s="271">
        <v>0</v>
      </c>
    </row>
    <row r="36" spans="1:10" ht="27.75" customHeight="1">
      <c r="A36" s="164" t="s">
        <v>546</v>
      </c>
      <c r="B36" s="24"/>
      <c r="C36" s="161" t="s">
        <v>75</v>
      </c>
      <c r="D36" s="265">
        <v>3.24</v>
      </c>
      <c r="E36" s="267">
        <v>0.56899999999999995</v>
      </c>
      <c r="F36" s="270">
        <v>7.6999999999999999E-2</v>
      </c>
      <c r="G36" s="268">
        <v>170.56</v>
      </c>
      <c r="H36" s="269">
        <v>0</v>
      </c>
      <c r="I36" s="266">
        <v>0</v>
      </c>
      <c r="J36" s="271">
        <v>0</v>
      </c>
    </row>
    <row r="37" spans="1:10" ht="27.75" customHeight="1">
      <c r="A37" s="164" t="s">
        <v>547</v>
      </c>
      <c r="B37" s="24"/>
      <c r="C37" s="161" t="s">
        <v>85</v>
      </c>
      <c r="D37" s="265">
        <v>3.24</v>
      </c>
      <c r="E37" s="267">
        <v>0.56899999999999995</v>
      </c>
      <c r="F37" s="270">
        <v>7.6999999999999999E-2</v>
      </c>
      <c r="G37" s="269">
        <v>0</v>
      </c>
      <c r="H37" s="269">
        <v>0</v>
      </c>
      <c r="I37" s="266">
        <v>0</v>
      </c>
      <c r="J37" s="271">
        <v>0</v>
      </c>
    </row>
    <row r="38" spans="1:10" ht="27.75" customHeight="1">
      <c r="A38" s="164" t="s">
        <v>548</v>
      </c>
      <c r="B38" s="24"/>
      <c r="C38" s="161">
        <v>0</v>
      </c>
      <c r="D38" s="265">
        <v>2.1840000000000002</v>
      </c>
      <c r="E38" s="267">
        <v>0.38300000000000001</v>
      </c>
      <c r="F38" s="270">
        <v>4.8000000000000001E-2</v>
      </c>
      <c r="G38" s="268">
        <v>7.92</v>
      </c>
      <c r="H38" s="268">
        <v>2.6</v>
      </c>
      <c r="I38" s="272">
        <v>4.4800000000000004</v>
      </c>
      <c r="J38" s="273">
        <v>5.5E-2</v>
      </c>
    </row>
    <row r="39" spans="1:10" ht="27.75" customHeight="1">
      <c r="A39" s="164" t="s">
        <v>549</v>
      </c>
      <c r="B39" s="24"/>
      <c r="C39" s="161">
        <v>0</v>
      </c>
      <c r="D39" s="265">
        <v>2.1840000000000002</v>
      </c>
      <c r="E39" s="267">
        <v>0.38300000000000001</v>
      </c>
      <c r="F39" s="270">
        <v>4.8000000000000001E-2</v>
      </c>
      <c r="G39" s="268">
        <v>267.95</v>
      </c>
      <c r="H39" s="268">
        <v>2.6</v>
      </c>
      <c r="I39" s="272">
        <v>4.4800000000000004</v>
      </c>
      <c r="J39" s="273">
        <v>5.5E-2</v>
      </c>
    </row>
    <row r="40" spans="1:10" ht="27.75" customHeight="1">
      <c r="A40" s="164" t="s">
        <v>550</v>
      </c>
      <c r="B40" s="24"/>
      <c r="C40" s="161">
        <v>0</v>
      </c>
      <c r="D40" s="265">
        <v>2.1840000000000002</v>
      </c>
      <c r="E40" s="267">
        <v>0.38300000000000001</v>
      </c>
      <c r="F40" s="270">
        <v>4.8000000000000001E-2</v>
      </c>
      <c r="G40" s="268">
        <v>483.63</v>
      </c>
      <c r="H40" s="268">
        <v>2.6</v>
      </c>
      <c r="I40" s="272">
        <v>4.4800000000000004</v>
      </c>
      <c r="J40" s="273">
        <v>5.5E-2</v>
      </c>
    </row>
    <row r="41" spans="1:10" ht="27.75" customHeight="1">
      <c r="A41" s="164" t="s">
        <v>551</v>
      </c>
      <c r="B41" s="24"/>
      <c r="C41" s="161">
        <v>0</v>
      </c>
      <c r="D41" s="265">
        <v>2.1840000000000002</v>
      </c>
      <c r="E41" s="267">
        <v>0.38300000000000001</v>
      </c>
      <c r="F41" s="270">
        <v>4.8000000000000001E-2</v>
      </c>
      <c r="G41" s="268">
        <v>754.73</v>
      </c>
      <c r="H41" s="268">
        <v>2.6</v>
      </c>
      <c r="I41" s="272">
        <v>4.4800000000000004</v>
      </c>
      <c r="J41" s="273">
        <v>5.5E-2</v>
      </c>
    </row>
    <row r="42" spans="1:10" ht="27.75" customHeight="1">
      <c r="A42" s="164" t="s">
        <v>552</v>
      </c>
      <c r="B42" s="24"/>
      <c r="C42" s="161">
        <v>0</v>
      </c>
      <c r="D42" s="265">
        <v>2.1840000000000002</v>
      </c>
      <c r="E42" s="267">
        <v>0.38300000000000001</v>
      </c>
      <c r="F42" s="270">
        <v>4.8000000000000001E-2</v>
      </c>
      <c r="G42" s="268">
        <v>1389.52</v>
      </c>
      <c r="H42" s="268">
        <v>2.6</v>
      </c>
      <c r="I42" s="272">
        <v>4.4800000000000004</v>
      </c>
      <c r="J42" s="273">
        <v>5.5E-2</v>
      </c>
    </row>
    <row r="43" spans="1:10" ht="27.75" customHeight="1">
      <c r="A43" s="164" t="s">
        <v>553</v>
      </c>
      <c r="B43" s="24"/>
      <c r="C43" s="161">
        <v>0</v>
      </c>
      <c r="D43" s="265">
        <v>2.093</v>
      </c>
      <c r="E43" s="267">
        <v>0.36699999999999999</v>
      </c>
      <c r="F43" s="270">
        <v>3.6999999999999998E-2</v>
      </c>
      <c r="G43" s="268">
        <v>9.6999999999999993</v>
      </c>
      <c r="H43" s="268">
        <v>4.62</v>
      </c>
      <c r="I43" s="272">
        <v>6.24</v>
      </c>
      <c r="J43" s="273">
        <v>5.1999999999999998E-2</v>
      </c>
    </row>
    <row r="44" spans="1:10" ht="27.75" customHeight="1">
      <c r="A44" s="164" t="s">
        <v>554</v>
      </c>
      <c r="B44" s="24"/>
      <c r="C44" s="161">
        <v>0</v>
      </c>
      <c r="D44" s="265">
        <v>2.093</v>
      </c>
      <c r="E44" s="267">
        <v>0.36699999999999999</v>
      </c>
      <c r="F44" s="270">
        <v>3.6999999999999998E-2</v>
      </c>
      <c r="G44" s="268">
        <v>422.38</v>
      </c>
      <c r="H44" s="268">
        <v>4.62</v>
      </c>
      <c r="I44" s="272">
        <v>6.24</v>
      </c>
      <c r="J44" s="273">
        <v>5.1999999999999998E-2</v>
      </c>
    </row>
    <row r="45" spans="1:10" ht="27.75" customHeight="1">
      <c r="A45" s="164" t="s">
        <v>555</v>
      </c>
      <c r="B45" s="24"/>
      <c r="C45" s="161">
        <v>0</v>
      </c>
      <c r="D45" s="265">
        <v>2.093</v>
      </c>
      <c r="E45" s="267">
        <v>0.36699999999999999</v>
      </c>
      <c r="F45" s="270">
        <v>3.6999999999999998E-2</v>
      </c>
      <c r="G45" s="268">
        <v>764.69</v>
      </c>
      <c r="H45" s="268">
        <v>4.62</v>
      </c>
      <c r="I45" s="272">
        <v>6.24</v>
      </c>
      <c r="J45" s="273">
        <v>5.1999999999999998E-2</v>
      </c>
    </row>
    <row r="46" spans="1:10" ht="27.75" customHeight="1">
      <c r="A46" s="164" t="s">
        <v>556</v>
      </c>
      <c r="B46" s="24"/>
      <c r="C46" s="161">
        <v>0</v>
      </c>
      <c r="D46" s="265">
        <v>2.093</v>
      </c>
      <c r="E46" s="267">
        <v>0.36699999999999999</v>
      </c>
      <c r="F46" s="270">
        <v>3.6999999999999998E-2</v>
      </c>
      <c r="G46" s="268">
        <v>1194.95</v>
      </c>
      <c r="H46" s="268">
        <v>4.62</v>
      </c>
      <c r="I46" s="272">
        <v>6.24</v>
      </c>
      <c r="J46" s="273">
        <v>5.1999999999999998E-2</v>
      </c>
    </row>
    <row r="47" spans="1:10" ht="27.75" customHeight="1">
      <c r="A47" s="164" t="s">
        <v>557</v>
      </c>
      <c r="B47" s="24"/>
      <c r="C47" s="161">
        <v>0</v>
      </c>
      <c r="D47" s="265">
        <v>2.093</v>
      </c>
      <c r="E47" s="267">
        <v>0.36699999999999999</v>
      </c>
      <c r="F47" s="270">
        <v>3.6999999999999998E-2</v>
      </c>
      <c r="G47" s="268">
        <v>2202.39</v>
      </c>
      <c r="H47" s="268">
        <v>4.62</v>
      </c>
      <c r="I47" s="272">
        <v>6.24</v>
      </c>
      <c r="J47" s="273">
        <v>5.1999999999999998E-2</v>
      </c>
    </row>
    <row r="48" spans="1:10" ht="27.75" customHeight="1">
      <c r="A48" s="164" t="s">
        <v>558</v>
      </c>
      <c r="B48" s="24"/>
      <c r="C48" s="161">
        <v>0</v>
      </c>
      <c r="D48" s="265">
        <v>1.212</v>
      </c>
      <c r="E48" s="267">
        <v>0.19800000000000001</v>
      </c>
      <c r="F48" s="270">
        <v>1.7000000000000001E-2</v>
      </c>
      <c r="G48" s="268">
        <v>98.39</v>
      </c>
      <c r="H48" s="268">
        <v>5.59</v>
      </c>
      <c r="I48" s="272">
        <v>7.24</v>
      </c>
      <c r="J48" s="273">
        <v>2.7E-2</v>
      </c>
    </row>
    <row r="49" spans="1:10" ht="27.75" customHeight="1">
      <c r="A49" s="164" t="s">
        <v>559</v>
      </c>
      <c r="B49" s="24"/>
      <c r="C49" s="161">
        <v>0</v>
      </c>
      <c r="D49" s="265">
        <v>1.212</v>
      </c>
      <c r="E49" s="267">
        <v>0.19800000000000001</v>
      </c>
      <c r="F49" s="270">
        <v>1.7000000000000001E-2</v>
      </c>
      <c r="G49" s="268">
        <v>2324.0300000000002</v>
      </c>
      <c r="H49" s="268">
        <v>5.59</v>
      </c>
      <c r="I49" s="272">
        <v>7.24</v>
      </c>
      <c r="J49" s="273">
        <v>2.7E-2</v>
      </c>
    </row>
    <row r="50" spans="1:10" ht="27.75" customHeight="1">
      <c r="A50" s="164" t="s">
        <v>560</v>
      </c>
      <c r="B50" s="24"/>
      <c r="C50" s="161">
        <v>0</v>
      </c>
      <c r="D50" s="265">
        <v>1.212</v>
      </c>
      <c r="E50" s="267">
        <v>0.19800000000000001</v>
      </c>
      <c r="F50" s="270">
        <v>1.7000000000000001E-2</v>
      </c>
      <c r="G50" s="268">
        <v>7019.86</v>
      </c>
      <c r="H50" s="268">
        <v>5.59</v>
      </c>
      <c r="I50" s="272">
        <v>7.24</v>
      </c>
      <c r="J50" s="273">
        <v>2.7E-2</v>
      </c>
    </row>
    <row r="51" spans="1:10" ht="27.75" customHeight="1">
      <c r="A51" s="164" t="s">
        <v>561</v>
      </c>
      <c r="B51" s="24"/>
      <c r="C51" s="161">
        <v>0</v>
      </c>
      <c r="D51" s="265">
        <v>1.212</v>
      </c>
      <c r="E51" s="267">
        <v>0.19800000000000001</v>
      </c>
      <c r="F51" s="270">
        <v>1.7000000000000001E-2</v>
      </c>
      <c r="G51" s="268">
        <v>15878.48</v>
      </c>
      <c r="H51" s="268">
        <v>5.59</v>
      </c>
      <c r="I51" s="272">
        <v>7.24</v>
      </c>
      <c r="J51" s="273">
        <v>2.7E-2</v>
      </c>
    </row>
    <row r="52" spans="1:10" ht="27.75" customHeight="1">
      <c r="A52" s="164" t="s">
        <v>562</v>
      </c>
      <c r="B52" s="24"/>
      <c r="C52" s="161">
        <v>0</v>
      </c>
      <c r="D52" s="265">
        <v>1.212</v>
      </c>
      <c r="E52" s="267">
        <v>0.19800000000000001</v>
      </c>
      <c r="F52" s="270">
        <v>1.7000000000000001E-2</v>
      </c>
      <c r="G52" s="268">
        <v>47037.32</v>
      </c>
      <c r="H52" s="268">
        <v>5.59</v>
      </c>
      <c r="I52" s="272">
        <v>7.24</v>
      </c>
      <c r="J52" s="273">
        <v>2.7E-2</v>
      </c>
    </row>
    <row r="53" spans="1:10" ht="27.75" customHeight="1">
      <c r="A53" s="164" t="s">
        <v>563</v>
      </c>
      <c r="B53" s="24"/>
      <c r="C53" s="161" t="s">
        <v>118</v>
      </c>
      <c r="D53" s="274">
        <v>12.196999999999999</v>
      </c>
      <c r="E53" s="275">
        <v>2.1659999999999999</v>
      </c>
      <c r="F53" s="270">
        <v>1.67</v>
      </c>
      <c r="G53" s="269">
        <v>0</v>
      </c>
      <c r="H53" s="269">
        <v>0</v>
      </c>
      <c r="I53" s="266">
        <v>0</v>
      </c>
      <c r="J53" s="271">
        <v>0</v>
      </c>
    </row>
    <row r="54" spans="1:10" ht="27.75" customHeight="1">
      <c r="A54" s="164" t="s">
        <v>564</v>
      </c>
      <c r="B54" s="24"/>
      <c r="C54" s="161">
        <v>0</v>
      </c>
      <c r="D54" s="265">
        <v>-4.4960000000000004</v>
      </c>
      <c r="E54" s="267">
        <v>-0.78900000000000003</v>
      </c>
      <c r="F54" s="270">
        <v>-0.107</v>
      </c>
      <c r="G54" s="162">
        <v>0</v>
      </c>
      <c r="H54" s="269">
        <v>0</v>
      </c>
      <c r="I54" s="266">
        <v>0</v>
      </c>
      <c r="J54" s="271">
        <v>0</v>
      </c>
    </row>
    <row r="55" spans="1:10" ht="27.75" customHeight="1">
      <c r="A55" s="164" t="s">
        <v>565</v>
      </c>
      <c r="B55" s="24"/>
      <c r="C55" s="161">
        <v>0</v>
      </c>
      <c r="D55" s="265">
        <v>-3.7389999999999999</v>
      </c>
      <c r="E55" s="267">
        <v>-0.65600000000000003</v>
      </c>
      <c r="F55" s="270">
        <v>-8.5000000000000006E-2</v>
      </c>
      <c r="G55" s="162">
        <v>0</v>
      </c>
      <c r="H55" s="269">
        <v>0</v>
      </c>
      <c r="I55" s="266">
        <v>0</v>
      </c>
      <c r="J55" s="271">
        <v>0</v>
      </c>
    </row>
    <row r="56" spans="1:10" ht="27.75" customHeight="1">
      <c r="A56" s="164" t="s">
        <v>566</v>
      </c>
      <c r="B56" s="24"/>
      <c r="C56" s="161">
        <v>0</v>
      </c>
      <c r="D56" s="265">
        <v>-4.4960000000000004</v>
      </c>
      <c r="E56" s="267">
        <v>-0.78900000000000003</v>
      </c>
      <c r="F56" s="270">
        <v>-0.107</v>
      </c>
      <c r="G56" s="162">
        <v>0</v>
      </c>
      <c r="H56" s="269">
        <v>0</v>
      </c>
      <c r="I56" s="266">
        <v>0</v>
      </c>
      <c r="J56" s="273">
        <v>0.124</v>
      </c>
    </row>
    <row r="57" spans="1:10" ht="27.75" customHeight="1">
      <c r="A57" s="164" t="s">
        <v>567</v>
      </c>
      <c r="B57" s="24"/>
      <c r="C57" s="161">
        <v>0</v>
      </c>
      <c r="D57" s="265">
        <v>-3.7389999999999999</v>
      </c>
      <c r="E57" s="267">
        <v>-0.65600000000000003</v>
      </c>
      <c r="F57" s="270">
        <v>-8.5000000000000006E-2</v>
      </c>
      <c r="G57" s="162">
        <v>0</v>
      </c>
      <c r="H57" s="269">
        <v>0</v>
      </c>
      <c r="I57" s="266">
        <v>0</v>
      </c>
      <c r="J57" s="273">
        <v>9.5000000000000001E-2</v>
      </c>
    </row>
    <row r="58" spans="1:10" ht="27.75" customHeight="1">
      <c r="A58" s="164" t="s">
        <v>568</v>
      </c>
      <c r="B58" s="24"/>
      <c r="C58" s="161">
        <v>0</v>
      </c>
      <c r="D58" s="265">
        <v>-1.944</v>
      </c>
      <c r="E58" s="267">
        <v>-0.33900000000000002</v>
      </c>
      <c r="F58" s="270">
        <v>-3.4000000000000002E-2</v>
      </c>
      <c r="G58" s="162">
        <v>0</v>
      </c>
      <c r="H58" s="269">
        <v>0</v>
      </c>
      <c r="I58" s="266">
        <v>0</v>
      </c>
      <c r="J58" s="273">
        <v>7.3999999999999996E-2</v>
      </c>
    </row>
    <row r="59" spans="1:10" ht="27.75" customHeight="1">
      <c r="A59" s="160" t="s">
        <v>569</v>
      </c>
      <c r="B59" s="24"/>
      <c r="C59" s="161" t="s">
        <v>70</v>
      </c>
      <c r="D59" s="265">
        <v>2.6549999999999998</v>
      </c>
      <c r="E59" s="267">
        <v>0.46600000000000003</v>
      </c>
      <c r="F59" s="270">
        <v>6.3E-2</v>
      </c>
      <c r="G59" s="268">
        <v>10.5</v>
      </c>
      <c r="H59" s="269">
        <v>0</v>
      </c>
      <c r="I59" s="266">
        <v>0</v>
      </c>
      <c r="J59" s="271">
        <v>0</v>
      </c>
    </row>
    <row r="60" spans="1:10" ht="27.75" customHeight="1">
      <c r="A60" s="160" t="s">
        <v>570</v>
      </c>
      <c r="B60" s="24"/>
      <c r="C60" s="161" t="s">
        <v>72</v>
      </c>
      <c r="D60" s="265">
        <v>2.6549999999999998</v>
      </c>
      <c r="E60" s="267">
        <v>0.46600000000000003</v>
      </c>
      <c r="F60" s="270">
        <v>6.3E-2</v>
      </c>
      <c r="G60" s="269">
        <v>0</v>
      </c>
      <c r="H60" s="269">
        <v>0</v>
      </c>
      <c r="I60" s="266">
        <v>0</v>
      </c>
      <c r="J60" s="271">
        <v>0</v>
      </c>
    </row>
    <row r="61" spans="1:10" ht="27.75" customHeight="1">
      <c r="A61" s="160" t="s">
        <v>571</v>
      </c>
      <c r="B61" s="24"/>
      <c r="C61" s="161" t="s">
        <v>75</v>
      </c>
      <c r="D61" s="265">
        <v>2.6</v>
      </c>
      <c r="E61" s="267">
        <v>0.45700000000000002</v>
      </c>
      <c r="F61" s="270">
        <v>6.2E-2</v>
      </c>
      <c r="G61" s="268">
        <v>4.62</v>
      </c>
      <c r="H61" s="269">
        <v>0</v>
      </c>
      <c r="I61" s="266">
        <v>0</v>
      </c>
      <c r="J61" s="271">
        <v>0</v>
      </c>
    </row>
    <row r="62" spans="1:10" ht="27.75" customHeight="1">
      <c r="A62" s="160" t="s">
        <v>572</v>
      </c>
      <c r="B62" s="24"/>
      <c r="C62" s="161" t="s">
        <v>75</v>
      </c>
      <c r="D62" s="265">
        <v>2.6</v>
      </c>
      <c r="E62" s="267">
        <v>0.45700000000000002</v>
      </c>
      <c r="F62" s="270">
        <v>6.2E-2</v>
      </c>
      <c r="G62" s="268">
        <v>7.49</v>
      </c>
      <c r="H62" s="269">
        <v>0</v>
      </c>
      <c r="I62" s="266">
        <v>0</v>
      </c>
      <c r="J62" s="271">
        <v>0</v>
      </c>
    </row>
    <row r="63" spans="1:10" ht="27.75" customHeight="1">
      <c r="A63" s="160" t="s">
        <v>573</v>
      </c>
      <c r="B63" s="24"/>
      <c r="C63" s="161" t="s">
        <v>75</v>
      </c>
      <c r="D63" s="265">
        <v>2.6</v>
      </c>
      <c r="E63" s="267">
        <v>0.45700000000000002</v>
      </c>
      <c r="F63" s="270">
        <v>6.2E-2</v>
      </c>
      <c r="G63" s="268">
        <v>21.39</v>
      </c>
      <c r="H63" s="269">
        <v>0</v>
      </c>
      <c r="I63" s="266">
        <v>0</v>
      </c>
      <c r="J63" s="271">
        <v>0</v>
      </c>
    </row>
    <row r="64" spans="1:10" ht="27.75" customHeight="1">
      <c r="A64" s="160" t="s">
        <v>574</v>
      </c>
      <c r="B64" s="24"/>
      <c r="C64" s="161" t="s">
        <v>75</v>
      </c>
      <c r="D64" s="265">
        <v>2.6</v>
      </c>
      <c r="E64" s="267">
        <v>0.45700000000000002</v>
      </c>
      <c r="F64" s="270">
        <v>6.2E-2</v>
      </c>
      <c r="G64" s="268">
        <v>45.45</v>
      </c>
      <c r="H64" s="269">
        <v>0</v>
      </c>
      <c r="I64" s="266">
        <v>0</v>
      </c>
      <c r="J64" s="271">
        <v>0</v>
      </c>
    </row>
    <row r="65" spans="1:10" ht="27.75" customHeight="1">
      <c r="A65" s="160" t="s">
        <v>575</v>
      </c>
      <c r="B65" s="24"/>
      <c r="C65" s="161" t="s">
        <v>75</v>
      </c>
      <c r="D65" s="265">
        <v>2.6</v>
      </c>
      <c r="E65" s="267">
        <v>0.45700000000000002</v>
      </c>
      <c r="F65" s="270">
        <v>6.2E-2</v>
      </c>
      <c r="G65" s="268">
        <v>136.97</v>
      </c>
      <c r="H65" s="269">
        <v>0</v>
      </c>
      <c r="I65" s="266">
        <v>0</v>
      </c>
      <c r="J65" s="271">
        <v>0</v>
      </c>
    </row>
    <row r="66" spans="1:10" ht="27.75" customHeight="1">
      <c r="A66" s="160" t="s">
        <v>576</v>
      </c>
      <c r="B66" s="24"/>
      <c r="C66" s="161" t="s">
        <v>85</v>
      </c>
      <c r="D66" s="265">
        <v>2.6</v>
      </c>
      <c r="E66" s="267">
        <v>0.45700000000000002</v>
      </c>
      <c r="F66" s="270">
        <v>6.2E-2</v>
      </c>
      <c r="G66" s="269">
        <v>0</v>
      </c>
      <c r="H66" s="269">
        <v>0</v>
      </c>
      <c r="I66" s="266">
        <v>0</v>
      </c>
      <c r="J66" s="271">
        <v>0</v>
      </c>
    </row>
    <row r="67" spans="1:10" ht="27.75" customHeight="1">
      <c r="A67" s="160" t="s">
        <v>577</v>
      </c>
      <c r="B67" s="24"/>
      <c r="C67" s="161">
        <v>0</v>
      </c>
      <c r="D67" s="265">
        <v>1.752</v>
      </c>
      <c r="E67" s="267">
        <v>0.307</v>
      </c>
      <c r="F67" s="270">
        <v>3.9E-2</v>
      </c>
      <c r="G67" s="268">
        <v>6.45</v>
      </c>
      <c r="H67" s="268">
        <v>2.09</v>
      </c>
      <c r="I67" s="272">
        <v>3.6</v>
      </c>
      <c r="J67" s="273">
        <v>4.3999999999999997E-2</v>
      </c>
    </row>
    <row r="68" spans="1:10" ht="27.75" customHeight="1">
      <c r="A68" s="160" t="s">
        <v>578</v>
      </c>
      <c r="B68" s="24"/>
      <c r="C68" s="161">
        <v>0</v>
      </c>
      <c r="D68" s="265">
        <v>1.752</v>
      </c>
      <c r="E68" s="267">
        <v>0.307</v>
      </c>
      <c r="F68" s="270">
        <v>3.9E-2</v>
      </c>
      <c r="G68" s="268">
        <v>215.12</v>
      </c>
      <c r="H68" s="268">
        <v>2.09</v>
      </c>
      <c r="I68" s="272">
        <v>3.6</v>
      </c>
      <c r="J68" s="273">
        <v>4.3999999999999997E-2</v>
      </c>
    </row>
    <row r="69" spans="1:10" ht="27.75" customHeight="1">
      <c r="A69" s="160" t="s">
        <v>579</v>
      </c>
      <c r="B69" s="24"/>
      <c r="C69" s="161">
        <v>0</v>
      </c>
      <c r="D69" s="265">
        <v>1.752</v>
      </c>
      <c r="E69" s="267">
        <v>0.307</v>
      </c>
      <c r="F69" s="270">
        <v>3.9E-2</v>
      </c>
      <c r="G69" s="268">
        <v>388.21</v>
      </c>
      <c r="H69" s="268">
        <v>2.09</v>
      </c>
      <c r="I69" s="272">
        <v>3.6</v>
      </c>
      <c r="J69" s="273">
        <v>4.3999999999999997E-2</v>
      </c>
    </row>
    <row r="70" spans="1:10" ht="27.75" customHeight="1">
      <c r="A70" s="160" t="s">
        <v>580</v>
      </c>
      <c r="B70" s="24"/>
      <c r="C70" s="161">
        <v>0</v>
      </c>
      <c r="D70" s="265">
        <v>1.752</v>
      </c>
      <c r="E70" s="267">
        <v>0.307</v>
      </c>
      <c r="F70" s="270">
        <v>3.9E-2</v>
      </c>
      <c r="G70" s="268">
        <v>605.77</v>
      </c>
      <c r="H70" s="268">
        <v>2.09</v>
      </c>
      <c r="I70" s="272">
        <v>3.6</v>
      </c>
      <c r="J70" s="273">
        <v>4.3999999999999997E-2</v>
      </c>
    </row>
    <row r="71" spans="1:10" ht="27.75" customHeight="1">
      <c r="A71" s="160" t="s">
        <v>581</v>
      </c>
      <c r="B71" s="24"/>
      <c r="C71" s="161">
        <v>0</v>
      </c>
      <c r="D71" s="265">
        <v>1.752</v>
      </c>
      <c r="E71" s="267">
        <v>0.307</v>
      </c>
      <c r="F71" s="270">
        <v>3.9E-2</v>
      </c>
      <c r="G71" s="268">
        <v>1115.19</v>
      </c>
      <c r="H71" s="268">
        <v>2.09</v>
      </c>
      <c r="I71" s="272">
        <v>3.6</v>
      </c>
      <c r="J71" s="273">
        <v>4.3999999999999997E-2</v>
      </c>
    </row>
    <row r="72" spans="1:10" ht="27.75" customHeight="1">
      <c r="A72" s="160" t="s">
        <v>582</v>
      </c>
      <c r="B72" s="24"/>
      <c r="C72" s="161">
        <v>0</v>
      </c>
      <c r="D72" s="265">
        <v>1.641</v>
      </c>
      <c r="E72" s="267">
        <v>0.28799999999999998</v>
      </c>
      <c r="F72" s="270">
        <v>2.9000000000000001E-2</v>
      </c>
      <c r="G72" s="268">
        <v>7.71</v>
      </c>
      <c r="H72" s="268">
        <v>3.62</v>
      </c>
      <c r="I72" s="272">
        <v>4.9000000000000004</v>
      </c>
      <c r="J72" s="273">
        <v>0.04</v>
      </c>
    </row>
    <row r="73" spans="1:10" ht="27.75" customHeight="1">
      <c r="A73" s="160" t="s">
        <v>583</v>
      </c>
      <c r="B73" s="24"/>
      <c r="C73" s="161">
        <v>0</v>
      </c>
      <c r="D73" s="265">
        <v>1.641</v>
      </c>
      <c r="E73" s="267">
        <v>0.28799999999999998</v>
      </c>
      <c r="F73" s="270">
        <v>2.9000000000000001E-2</v>
      </c>
      <c r="G73" s="268">
        <v>331.34</v>
      </c>
      <c r="H73" s="268">
        <v>3.62</v>
      </c>
      <c r="I73" s="272">
        <v>4.9000000000000004</v>
      </c>
      <c r="J73" s="273">
        <v>0.04</v>
      </c>
    </row>
    <row r="74" spans="1:10" ht="27.75" customHeight="1">
      <c r="A74" s="160" t="s">
        <v>584</v>
      </c>
      <c r="B74" s="24"/>
      <c r="C74" s="161">
        <v>0</v>
      </c>
      <c r="D74" s="265">
        <v>1.641</v>
      </c>
      <c r="E74" s="267">
        <v>0.28799999999999998</v>
      </c>
      <c r="F74" s="270">
        <v>2.9000000000000001E-2</v>
      </c>
      <c r="G74" s="268">
        <v>599.78</v>
      </c>
      <c r="H74" s="268">
        <v>3.62</v>
      </c>
      <c r="I74" s="272">
        <v>4.9000000000000004</v>
      </c>
      <c r="J74" s="273">
        <v>0.04</v>
      </c>
    </row>
    <row r="75" spans="1:10" ht="27.75" customHeight="1">
      <c r="A75" s="160" t="s">
        <v>585</v>
      </c>
      <c r="B75" s="24"/>
      <c r="C75" s="161">
        <v>0</v>
      </c>
      <c r="D75" s="265">
        <v>1.641</v>
      </c>
      <c r="E75" s="267">
        <v>0.28799999999999998</v>
      </c>
      <c r="F75" s="270">
        <v>2.9000000000000001E-2</v>
      </c>
      <c r="G75" s="268">
        <v>937.19</v>
      </c>
      <c r="H75" s="268">
        <v>3.62</v>
      </c>
      <c r="I75" s="272">
        <v>4.9000000000000004</v>
      </c>
      <c r="J75" s="273">
        <v>0.04</v>
      </c>
    </row>
    <row r="76" spans="1:10" ht="27.75" customHeight="1">
      <c r="A76" s="160" t="s">
        <v>586</v>
      </c>
      <c r="B76" s="24"/>
      <c r="C76" s="161">
        <v>0</v>
      </c>
      <c r="D76" s="265">
        <v>1.641</v>
      </c>
      <c r="E76" s="267">
        <v>0.28799999999999998</v>
      </c>
      <c r="F76" s="270">
        <v>2.9000000000000001E-2</v>
      </c>
      <c r="G76" s="268">
        <v>1727.25</v>
      </c>
      <c r="H76" s="268">
        <v>3.62</v>
      </c>
      <c r="I76" s="272">
        <v>4.9000000000000004</v>
      </c>
      <c r="J76" s="273">
        <v>0.04</v>
      </c>
    </row>
    <row r="77" spans="1:10" ht="27.75" customHeight="1">
      <c r="A77" s="160" t="s">
        <v>587</v>
      </c>
      <c r="B77" s="24"/>
      <c r="C77" s="161">
        <v>0</v>
      </c>
      <c r="D77" s="265">
        <v>0.94099999999999995</v>
      </c>
      <c r="E77" s="267">
        <v>0.154</v>
      </c>
      <c r="F77" s="270">
        <v>1.2999999999999999E-2</v>
      </c>
      <c r="G77" s="268">
        <v>76.510000000000005</v>
      </c>
      <c r="H77" s="268">
        <v>4.34</v>
      </c>
      <c r="I77" s="272">
        <v>5.63</v>
      </c>
      <c r="J77" s="273">
        <v>2.1000000000000001E-2</v>
      </c>
    </row>
    <row r="78" spans="1:10" ht="27.75" customHeight="1">
      <c r="A78" s="160" t="s">
        <v>588</v>
      </c>
      <c r="B78" s="24"/>
      <c r="C78" s="161">
        <v>0</v>
      </c>
      <c r="D78" s="265">
        <v>0.94099999999999995</v>
      </c>
      <c r="E78" s="267">
        <v>0.154</v>
      </c>
      <c r="F78" s="270">
        <v>1.2999999999999999E-2</v>
      </c>
      <c r="G78" s="268">
        <v>1804.87</v>
      </c>
      <c r="H78" s="268">
        <v>4.34</v>
      </c>
      <c r="I78" s="272">
        <v>5.63</v>
      </c>
      <c r="J78" s="273">
        <v>2.1000000000000001E-2</v>
      </c>
    </row>
    <row r="79" spans="1:10" ht="27.75" customHeight="1">
      <c r="A79" s="160" t="s">
        <v>589</v>
      </c>
      <c r="B79" s="24"/>
      <c r="C79" s="161">
        <v>0</v>
      </c>
      <c r="D79" s="265">
        <v>0.94099999999999995</v>
      </c>
      <c r="E79" s="267">
        <v>0.154</v>
      </c>
      <c r="F79" s="270">
        <v>1.2999999999999999E-2</v>
      </c>
      <c r="G79" s="268">
        <v>5451.49</v>
      </c>
      <c r="H79" s="268">
        <v>4.34</v>
      </c>
      <c r="I79" s="272">
        <v>5.63</v>
      </c>
      <c r="J79" s="273">
        <v>2.1000000000000001E-2</v>
      </c>
    </row>
    <row r="80" spans="1:10" ht="27.75" customHeight="1">
      <c r="A80" s="160" t="s">
        <v>590</v>
      </c>
      <c r="B80" s="24"/>
      <c r="C80" s="161">
        <v>0</v>
      </c>
      <c r="D80" s="265">
        <v>0.94099999999999995</v>
      </c>
      <c r="E80" s="267">
        <v>0.154</v>
      </c>
      <c r="F80" s="270">
        <v>1.2999999999999999E-2</v>
      </c>
      <c r="G80" s="268">
        <v>12330.79</v>
      </c>
      <c r="H80" s="268">
        <v>4.34</v>
      </c>
      <c r="I80" s="272">
        <v>5.63</v>
      </c>
      <c r="J80" s="273">
        <v>2.1000000000000001E-2</v>
      </c>
    </row>
    <row r="81" spans="1:10" ht="27.75" customHeight="1">
      <c r="A81" s="160" t="s">
        <v>591</v>
      </c>
      <c r="B81" s="24"/>
      <c r="C81" s="161">
        <v>0</v>
      </c>
      <c r="D81" s="265">
        <v>0.94099999999999995</v>
      </c>
      <c r="E81" s="267">
        <v>0.154</v>
      </c>
      <c r="F81" s="270">
        <v>1.2999999999999999E-2</v>
      </c>
      <c r="G81" s="268">
        <v>36527.699999999997</v>
      </c>
      <c r="H81" s="268">
        <v>4.34</v>
      </c>
      <c r="I81" s="272">
        <v>5.63</v>
      </c>
      <c r="J81" s="273">
        <v>2.1000000000000001E-2</v>
      </c>
    </row>
    <row r="82" spans="1:10" ht="27.75" customHeight="1">
      <c r="A82" s="160" t="s">
        <v>592</v>
      </c>
      <c r="B82" s="24"/>
      <c r="C82" s="161" t="s">
        <v>118</v>
      </c>
      <c r="D82" s="274">
        <v>9.7880000000000003</v>
      </c>
      <c r="E82" s="275">
        <v>1.738</v>
      </c>
      <c r="F82" s="270">
        <v>1.34</v>
      </c>
      <c r="G82" s="269">
        <v>0</v>
      </c>
      <c r="H82" s="269">
        <v>0</v>
      </c>
      <c r="I82" s="266">
        <v>0</v>
      </c>
      <c r="J82" s="271">
        <v>0</v>
      </c>
    </row>
    <row r="83" spans="1:10" ht="27.75" customHeight="1">
      <c r="A83" s="160" t="s">
        <v>593</v>
      </c>
      <c r="B83" s="24"/>
      <c r="C83" s="161">
        <v>0</v>
      </c>
      <c r="D83" s="265">
        <v>-2.8210000000000002</v>
      </c>
      <c r="E83" s="267">
        <v>-0.495</v>
      </c>
      <c r="F83" s="270">
        <v>-6.7000000000000004E-2</v>
      </c>
      <c r="G83" s="162">
        <v>0</v>
      </c>
      <c r="H83" s="269">
        <v>0</v>
      </c>
      <c r="I83" s="266">
        <v>0</v>
      </c>
      <c r="J83" s="271">
        <v>0</v>
      </c>
    </row>
    <row r="84" spans="1:10" ht="27.75" customHeight="1">
      <c r="A84" s="160" t="s">
        <v>594</v>
      </c>
      <c r="B84" s="24"/>
      <c r="C84" s="161">
        <v>0</v>
      </c>
      <c r="D84" s="265">
        <v>-2.669</v>
      </c>
      <c r="E84" s="267">
        <v>-0.46899999999999997</v>
      </c>
      <c r="F84" s="270">
        <v>-6.0999999999999999E-2</v>
      </c>
      <c r="G84" s="162">
        <v>0</v>
      </c>
      <c r="H84" s="269">
        <v>0</v>
      </c>
      <c r="I84" s="266">
        <v>0</v>
      </c>
      <c r="J84" s="271">
        <v>0</v>
      </c>
    </row>
    <row r="85" spans="1:10" ht="27.75" customHeight="1">
      <c r="A85" s="160" t="s">
        <v>595</v>
      </c>
      <c r="B85" s="24"/>
      <c r="C85" s="161">
        <v>0</v>
      </c>
      <c r="D85" s="265">
        <v>-2.8210000000000002</v>
      </c>
      <c r="E85" s="267">
        <v>-0.495</v>
      </c>
      <c r="F85" s="270">
        <v>-6.7000000000000004E-2</v>
      </c>
      <c r="G85" s="162">
        <v>0</v>
      </c>
      <c r="H85" s="269">
        <v>0</v>
      </c>
      <c r="I85" s="266">
        <v>0</v>
      </c>
      <c r="J85" s="273">
        <v>7.8E-2</v>
      </c>
    </row>
    <row r="86" spans="1:10" ht="27.75" customHeight="1">
      <c r="A86" s="160" t="s">
        <v>596</v>
      </c>
      <c r="B86" s="24"/>
      <c r="C86" s="161">
        <v>0</v>
      </c>
      <c r="D86" s="265">
        <v>-2.669</v>
      </c>
      <c r="E86" s="267">
        <v>-0.46899999999999997</v>
      </c>
      <c r="F86" s="270">
        <v>-6.0999999999999999E-2</v>
      </c>
      <c r="G86" s="162">
        <v>0</v>
      </c>
      <c r="H86" s="269">
        <v>0</v>
      </c>
      <c r="I86" s="266">
        <v>0</v>
      </c>
      <c r="J86" s="273">
        <v>6.8000000000000005E-2</v>
      </c>
    </row>
    <row r="87" spans="1:10" ht="27.75" customHeight="1">
      <c r="A87" s="160" t="s">
        <v>597</v>
      </c>
      <c r="B87" s="24"/>
      <c r="C87" s="161">
        <v>0</v>
      </c>
      <c r="D87" s="265">
        <v>-1.944</v>
      </c>
      <c r="E87" s="267">
        <v>-0.33900000000000002</v>
      </c>
      <c r="F87" s="270">
        <v>-3.4000000000000002E-2</v>
      </c>
      <c r="G87" s="268">
        <v>66.66</v>
      </c>
      <c r="H87" s="269">
        <v>0</v>
      </c>
      <c r="I87" s="266">
        <v>0</v>
      </c>
      <c r="J87" s="273">
        <v>7.3999999999999996E-2</v>
      </c>
    </row>
    <row r="88" spans="1:10" ht="27.75" customHeight="1">
      <c r="A88" s="160" t="s">
        <v>598</v>
      </c>
      <c r="B88" s="24"/>
      <c r="C88" s="161" t="s">
        <v>70</v>
      </c>
      <c r="D88" s="265">
        <v>2.145</v>
      </c>
      <c r="E88" s="267">
        <v>0.377</v>
      </c>
      <c r="F88" s="270">
        <v>5.0999999999999997E-2</v>
      </c>
      <c r="G88" s="268">
        <v>8.61</v>
      </c>
      <c r="H88" s="269">
        <v>0</v>
      </c>
      <c r="I88" s="266">
        <v>0</v>
      </c>
      <c r="J88" s="271">
        <v>0</v>
      </c>
    </row>
    <row r="89" spans="1:10" ht="27.75" customHeight="1">
      <c r="A89" s="160" t="s">
        <v>599</v>
      </c>
      <c r="B89" s="24"/>
      <c r="C89" s="161" t="s">
        <v>72</v>
      </c>
      <c r="D89" s="265">
        <v>2.145</v>
      </c>
      <c r="E89" s="267">
        <v>0.377</v>
      </c>
      <c r="F89" s="270">
        <v>5.0999999999999997E-2</v>
      </c>
      <c r="G89" s="269">
        <v>0</v>
      </c>
      <c r="H89" s="269">
        <v>0</v>
      </c>
      <c r="I89" s="266">
        <v>0</v>
      </c>
      <c r="J89" s="271">
        <v>0</v>
      </c>
    </row>
    <row r="90" spans="1:10" ht="27.75" customHeight="1">
      <c r="A90" s="160" t="s">
        <v>600</v>
      </c>
      <c r="B90" s="24"/>
      <c r="C90" s="161" t="s">
        <v>75</v>
      </c>
      <c r="D90" s="265">
        <v>2.101</v>
      </c>
      <c r="E90" s="267">
        <v>0.36899999999999999</v>
      </c>
      <c r="F90" s="270">
        <v>0.05</v>
      </c>
      <c r="G90" s="268">
        <v>3.82</v>
      </c>
      <c r="H90" s="269">
        <v>0</v>
      </c>
      <c r="I90" s="266">
        <v>0</v>
      </c>
      <c r="J90" s="271">
        <v>0</v>
      </c>
    </row>
    <row r="91" spans="1:10" ht="27.75" customHeight="1">
      <c r="A91" s="160" t="s">
        <v>601</v>
      </c>
      <c r="B91" s="24"/>
      <c r="C91" s="161" t="s">
        <v>75</v>
      </c>
      <c r="D91" s="265">
        <v>2.101</v>
      </c>
      <c r="E91" s="267">
        <v>0.36899999999999999</v>
      </c>
      <c r="F91" s="270">
        <v>0.05</v>
      </c>
      <c r="G91" s="268">
        <v>6.14</v>
      </c>
      <c r="H91" s="269">
        <v>0</v>
      </c>
      <c r="I91" s="266">
        <v>0</v>
      </c>
      <c r="J91" s="271">
        <v>0</v>
      </c>
    </row>
    <row r="92" spans="1:10" ht="27.75" customHeight="1">
      <c r="A92" s="160" t="s">
        <v>602</v>
      </c>
      <c r="B92" s="24"/>
      <c r="C92" s="161" t="s">
        <v>75</v>
      </c>
      <c r="D92" s="265">
        <v>2.101</v>
      </c>
      <c r="E92" s="267">
        <v>0.36899999999999999</v>
      </c>
      <c r="F92" s="270">
        <v>0.05</v>
      </c>
      <c r="G92" s="268">
        <v>17.38</v>
      </c>
      <c r="H92" s="269">
        <v>0</v>
      </c>
      <c r="I92" s="266">
        <v>0</v>
      </c>
      <c r="J92" s="271">
        <v>0</v>
      </c>
    </row>
    <row r="93" spans="1:10" ht="27.75" customHeight="1">
      <c r="A93" s="160" t="s">
        <v>603</v>
      </c>
      <c r="B93" s="24"/>
      <c r="C93" s="161" t="s">
        <v>75</v>
      </c>
      <c r="D93" s="265">
        <v>2.101</v>
      </c>
      <c r="E93" s="267">
        <v>0.36899999999999999</v>
      </c>
      <c r="F93" s="270">
        <v>0.05</v>
      </c>
      <c r="G93" s="268">
        <v>36.81</v>
      </c>
      <c r="H93" s="269">
        <v>0</v>
      </c>
      <c r="I93" s="266">
        <v>0</v>
      </c>
      <c r="J93" s="271">
        <v>0</v>
      </c>
    </row>
    <row r="94" spans="1:10" ht="27.75" customHeight="1">
      <c r="A94" s="160" t="s">
        <v>604</v>
      </c>
      <c r="B94" s="24"/>
      <c r="C94" s="161" t="s">
        <v>75</v>
      </c>
      <c r="D94" s="265">
        <v>2.101</v>
      </c>
      <c r="E94" s="267">
        <v>0.36899999999999999</v>
      </c>
      <c r="F94" s="270">
        <v>0.05</v>
      </c>
      <c r="G94" s="268">
        <v>110.76</v>
      </c>
      <c r="H94" s="269">
        <v>0</v>
      </c>
      <c r="I94" s="266">
        <v>0</v>
      </c>
      <c r="J94" s="271">
        <v>0</v>
      </c>
    </row>
    <row r="95" spans="1:10" ht="27.75" customHeight="1">
      <c r="A95" s="160" t="s">
        <v>605</v>
      </c>
      <c r="B95" s="24"/>
      <c r="C95" s="161" t="s">
        <v>85</v>
      </c>
      <c r="D95" s="265">
        <v>2.101</v>
      </c>
      <c r="E95" s="267">
        <v>0.36899999999999999</v>
      </c>
      <c r="F95" s="270">
        <v>0.05</v>
      </c>
      <c r="G95" s="269">
        <v>0</v>
      </c>
      <c r="H95" s="269">
        <v>0</v>
      </c>
      <c r="I95" s="266">
        <v>0</v>
      </c>
      <c r="J95" s="271">
        <v>0</v>
      </c>
    </row>
    <row r="96" spans="1:10" ht="27.75" customHeight="1">
      <c r="A96" s="160" t="s">
        <v>606</v>
      </c>
      <c r="B96" s="24"/>
      <c r="C96" s="161">
        <v>0</v>
      </c>
      <c r="D96" s="265">
        <v>1.4159999999999999</v>
      </c>
      <c r="E96" s="267">
        <v>0.248</v>
      </c>
      <c r="F96" s="270">
        <v>3.1E-2</v>
      </c>
      <c r="G96" s="268">
        <v>5.3</v>
      </c>
      <c r="H96" s="268">
        <v>1.69</v>
      </c>
      <c r="I96" s="272">
        <v>2.91</v>
      </c>
      <c r="J96" s="273">
        <v>3.5000000000000003E-2</v>
      </c>
    </row>
    <row r="97" spans="1:10" ht="27.75" customHeight="1">
      <c r="A97" s="160" t="s">
        <v>607</v>
      </c>
      <c r="B97" s="24"/>
      <c r="C97" s="161">
        <v>0</v>
      </c>
      <c r="D97" s="265">
        <v>1.4159999999999999</v>
      </c>
      <c r="E97" s="267">
        <v>0.248</v>
      </c>
      <c r="F97" s="270">
        <v>3.1E-2</v>
      </c>
      <c r="G97" s="268">
        <v>173.92</v>
      </c>
      <c r="H97" s="268">
        <v>1.69</v>
      </c>
      <c r="I97" s="272">
        <v>2.91</v>
      </c>
      <c r="J97" s="273">
        <v>3.5000000000000003E-2</v>
      </c>
    </row>
    <row r="98" spans="1:10" ht="27.75" customHeight="1">
      <c r="A98" s="160" t="s">
        <v>608</v>
      </c>
      <c r="B98" s="24"/>
      <c r="C98" s="161">
        <v>0</v>
      </c>
      <c r="D98" s="265">
        <v>1.4159999999999999</v>
      </c>
      <c r="E98" s="267">
        <v>0.248</v>
      </c>
      <c r="F98" s="270">
        <v>3.1E-2</v>
      </c>
      <c r="G98" s="268">
        <v>313.77999999999997</v>
      </c>
      <c r="H98" s="268">
        <v>1.69</v>
      </c>
      <c r="I98" s="272">
        <v>2.91</v>
      </c>
      <c r="J98" s="273">
        <v>3.5000000000000003E-2</v>
      </c>
    </row>
    <row r="99" spans="1:10" ht="27.75" customHeight="1">
      <c r="A99" s="160" t="s">
        <v>609</v>
      </c>
      <c r="B99" s="24"/>
      <c r="C99" s="161">
        <v>0</v>
      </c>
      <c r="D99" s="265">
        <v>1.4159999999999999</v>
      </c>
      <c r="E99" s="267">
        <v>0.248</v>
      </c>
      <c r="F99" s="270">
        <v>3.1E-2</v>
      </c>
      <c r="G99" s="268">
        <v>489.57</v>
      </c>
      <c r="H99" s="268">
        <v>1.69</v>
      </c>
      <c r="I99" s="272">
        <v>2.91</v>
      </c>
      <c r="J99" s="273">
        <v>3.5000000000000003E-2</v>
      </c>
    </row>
    <row r="100" spans="1:10" ht="27.75" customHeight="1">
      <c r="A100" s="160" t="s">
        <v>610</v>
      </c>
      <c r="B100" s="24"/>
      <c r="C100" s="161">
        <v>0</v>
      </c>
      <c r="D100" s="265">
        <v>1.4159999999999999</v>
      </c>
      <c r="E100" s="267">
        <v>0.248</v>
      </c>
      <c r="F100" s="270">
        <v>3.1E-2</v>
      </c>
      <c r="G100" s="268">
        <v>901.19</v>
      </c>
      <c r="H100" s="268">
        <v>1.69</v>
      </c>
      <c r="I100" s="272">
        <v>2.91</v>
      </c>
      <c r="J100" s="273">
        <v>3.5000000000000003E-2</v>
      </c>
    </row>
    <row r="101" spans="1:10" ht="27.75" customHeight="1">
      <c r="A101" s="160" t="s">
        <v>611</v>
      </c>
      <c r="B101" s="24"/>
      <c r="C101" s="161">
        <v>0</v>
      </c>
      <c r="D101" s="265">
        <v>1.3260000000000001</v>
      </c>
      <c r="E101" s="267">
        <v>0.23200000000000001</v>
      </c>
      <c r="F101" s="270">
        <v>2.3E-2</v>
      </c>
      <c r="G101" s="268">
        <v>6.32</v>
      </c>
      <c r="H101" s="268">
        <v>2.93</v>
      </c>
      <c r="I101" s="272">
        <v>3.96</v>
      </c>
      <c r="J101" s="273">
        <v>3.3000000000000002E-2</v>
      </c>
    </row>
    <row r="102" spans="1:10" ht="27.75" customHeight="1">
      <c r="A102" s="160" t="s">
        <v>612</v>
      </c>
      <c r="B102" s="24"/>
      <c r="C102" s="161">
        <v>0</v>
      </c>
      <c r="D102" s="265">
        <v>1.3260000000000001</v>
      </c>
      <c r="E102" s="267">
        <v>0.23200000000000001</v>
      </c>
      <c r="F102" s="270">
        <v>2.3E-2</v>
      </c>
      <c r="G102" s="268">
        <v>267.82</v>
      </c>
      <c r="H102" s="268">
        <v>2.93</v>
      </c>
      <c r="I102" s="272">
        <v>3.96</v>
      </c>
      <c r="J102" s="273">
        <v>3.3000000000000002E-2</v>
      </c>
    </row>
    <row r="103" spans="1:10" ht="27.75" customHeight="1">
      <c r="A103" s="160" t="s">
        <v>613</v>
      </c>
      <c r="B103" s="24"/>
      <c r="C103" s="161">
        <v>0</v>
      </c>
      <c r="D103" s="265">
        <v>1.3260000000000001</v>
      </c>
      <c r="E103" s="267">
        <v>0.23200000000000001</v>
      </c>
      <c r="F103" s="270">
        <v>2.3E-2</v>
      </c>
      <c r="G103" s="268">
        <v>484.73</v>
      </c>
      <c r="H103" s="268">
        <v>2.93</v>
      </c>
      <c r="I103" s="272">
        <v>3.96</v>
      </c>
      <c r="J103" s="273">
        <v>3.3000000000000002E-2</v>
      </c>
    </row>
    <row r="104" spans="1:10" ht="27.75" customHeight="1">
      <c r="A104" s="160" t="s">
        <v>614</v>
      </c>
      <c r="B104" s="24"/>
      <c r="C104" s="161">
        <v>0</v>
      </c>
      <c r="D104" s="265">
        <v>1.3260000000000001</v>
      </c>
      <c r="E104" s="267">
        <v>0.23200000000000001</v>
      </c>
      <c r="F104" s="270">
        <v>2.3E-2</v>
      </c>
      <c r="G104" s="268">
        <v>757.37</v>
      </c>
      <c r="H104" s="268">
        <v>2.93</v>
      </c>
      <c r="I104" s="272">
        <v>3.96</v>
      </c>
      <c r="J104" s="273">
        <v>3.3000000000000002E-2</v>
      </c>
    </row>
    <row r="105" spans="1:10" ht="27.75" customHeight="1">
      <c r="A105" s="160" t="s">
        <v>615</v>
      </c>
      <c r="B105" s="24"/>
      <c r="C105" s="161">
        <v>0</v>
      </c>
      <c r="D105" s="265">
        <v>1.3260000000000001</v>
      </c>
      <c r="E105" s="267">
        <v>0.23200000000000001</v>
      </c>
      <c r="F105" s="270">
        <v>2.3E-2</v>
      </c>
      <c r="G105" s="268">
        <v>1395.75</v>
      </c>
      <c r="H105" s="268">
        <v>2.93</v>
      </c>
      <c r="I105" s="272">
        <v>3.96</v>
      </c>
      <c r="J105" s="273">
        <v>3.3000000000000002E-2</v>
      </c>
    </row>
    <row r="106" spans="1:10" ht="27.75" customHeight="1">
      <c r="A106" s="160" t="s">
        <v>616</v>
      </c>
      <c r="B106" s="24"/>
      <c r="C106" s="161">
        <v>0</v>
      </c>
      <c r="D106" s="265">
        <v>0.76</v>
      </c>
      <c r="E106" s="267">
        <v>0.124</v>
      </c>
      <c r="F106" s="270">
        <v>1.0999999999999999E-2</v>
      </c>
      <c r="G106" s="268">
        <v>61.92</v>
      </c>
      <c r="H106" s="268">
        <v>3.51</v>
      </c>
      <c r="I106" s="272">
        <v>4.55</v>
      </c>
      <c r="J106" s="273">
        <v>1.7000000000000001E-2</v>
      </c>
    </row>
    <row r="107" spans="1:10" ht="27.75" customHeight="1">
      <c r="A107" s="160" t="s">
        <v>617</v>
      </c>
      <c r="B107" s="24"/>
      <c r="C107" s="161">
        <v>0</v>
      </c>
      <c r="D107" s="265">
        <v>0.76</v>
      </c>
      <c r="E107" s="267">
        <v>0.124</v>
      </c>
      <c r="F107" s="270">
        <v>1.0999999999999999E-2</v>
      </c>
      <c r="G107" s="268">
        <v>1458.47</v>
      </c>
      <c r="H107" s="268">
        <v>3.51</v>
      </c>
      <c r="I107" s="272">
        <v>4.55</v>
      </c>
      <c r="J107" s="273">
        <v>1.7000000000000001E-2</v>
      </c>
    </row>
    <row r="108" spans="1:10" ht="27.75" customHeight="1">
      <c r="A108" s="160" t="s">
        <v>618</v>
      </c>
      <c r="B108" s="24"/>
      <c r="C108" s="161">
        <v>0</v>
      </c>
      <c r="D108" s="265">
        <v>0.76</v>
      </c>
      <c r="E108" s="267">
        <v>0.124</v>
      </c>
      <c r="F108" s="270">
        <v>1.0999999999999999E-2</v>
      </c>
      <c r="G108" s="268">
        <v>4405.0200000000004</v>
      </c>
      <c r="H108" s="268">
        <v>3.51</v>
      </c>
      <c r="I108" s="272">
        <v>4.55</v>
      </c>
      <c r="J108" s="273">
        <v>1.7000000000000001E-2</v>
      </c>
    </row>
    <row r="109" spans="1:10" ht="27.75" customHeight="1">
      <c r="A109" s="160" t="s">
        <v>619</v>
      </c>
      <c r="B109" s="24"/>
      <c r="C109" s="161">
        <v>0</v>
      </c>
      <c r="D109" s="265">
        <v>0.76</v>
      </c>
      <c r="E109" s="267">
        <v>0.124</v>
      </c>
      <c r="F109" s="270">
        <v>1.0999999999999999E-2</v>
      </c>
      <c r="G109" s="268">
        <v>9963.67</v>
      </c>
      <c r="H109" s="268">
        <v>3.51</v>
      </c>
      <c r="I109" s="272">
        <v>4.55</v>
      </c>
      <c r="J109" s="273">
        <v>1.7000000000000001E-2</v>
      </c>
    </row>
    <row r="110" spans="1:10" ht="27.75" customHeight="1">
      <c r="A110" s="160" t="s">
        <v>620</v>
      </c>
      <c r="B110" s="24"/>
      <c r="C110" s="161">
        <v>0</v>
      </c>
      <c r="D110" s="265">
        <v>0.76</v>
      </c>
      <c r="E110" s="267">
        <v>0.124</v>
      </c>
      <c r="F110" s="270">
        <v>1.0999999999999999E-2</v>
      </c>
      <c r="G110" s="268">
        <v>29515.35</v>
      </c>
      <c r="H110" s="268">
        <v>3.51</v>
      </c>
      <c r="I110" s="272">
        <v>4.55</v>
      </c>
      <c r="J110" s="273">
        <v>1.7000000000000001E-2</v>
      </c>
    </row>
    <row r="111" spans="1:10" ht="27.75" customHeight="1">
      <c r="A111" s="160" t="s">
        <v>621</v>
      </c>
      <c r="B111" s="24"/>
      <c r="C111" s="161" t="s">
        <v>118</v>
      </c>
      <c r="D111" s="274">
        <v>7.9089999999999998</v>
      </c>
      <c r="E111" s="275">
        <v>1.4039999999999999</v>
      </c>
      <c r="F111" s="270">
        <v>1.083</v>
      </c>
      <c r="G111" s="269">
        <v>0</v>
      </c>
      <c r="H111" s="269">
        <v>0</v>
      </c>
      <c r="I111" s="266">
        <v>0</v>
      </c>
      <c r="J111" s="271">
        <v>0</v>
      </c>
    </row>
    <row r="112" spans="1:10" ht="27.75" customHeight="1">
      <c r="A112" s="160" t="s">
        <v>622</v>
      </c>
      <c r="B112" s="24"/>
      <c r="C112" s="161">
        <v>0</v>
      </c>
      <c r="D112" s="265">
        <v>-2.2799999999999998</v>
      </c>
      <c r="E112" s="267">
        <v>-0.4</v>
      </c>
      <c r="F112" s="270">
        <v>-5.3999999999999999E-2</v>
      </c>
      <c r="G112" s="162">
        <v>0</v>
      </c>
      <c r="H112" s="269">
        <v>0</v>
      </c>
      <c r="I112" s="266">
        <v>0</v>
      </c>
      <c r="J112" s="271">
        <v>0</v>
      </c>
    </row>
    <row r="113" spans="1:10" ht="27.75" customHeight="1">
      <c r="A113" s="160" t="s">
        <v>623</v>
      </c>
      <c r="B113" s="24"/>
      <c r="C113" s="161">
        <v>0</v>
      </c>
      <c r="D113" s="265">
        <v>-2.157</v>
      </c>
      <c r="E113" s="267">
        <v>-0.379</v>
      </c>
      <c r="F113" s="270">
        <v>-4.9000000000000002E-2</v>
      </c>
      <c r="G113" s="162">
        <v>0</v>
      </c>
      <c r="H113" s="269">
        <v>0</v>
      </c>
      <c r="I113" s="266">
        <v>0</v>
      </c>
      <c r="J113" s="271">
        <v>0</v>
      </c>
    </row>
    <row r="114" spans="1:10" ht="27.75" customHeight="1">
      <c r="A114" s="160" t="s">
        <v>624</v>
      </c>
      <c r="B114" s="24"/>
      <c r="C114" s="161">
        <v>0</v>
      </c>
      <c r="D114" s="265">
        <v>-2.2799999999999998</v>
      </c>
      <c r="E114" s="267">
        <v>-0.4</v>
      </c>
      <c r="F114" s="270">
        <v>-5.3999999999999999E-2</v>
      </c>
      <c r="G114" s="162">
        <v>0</v>
      </c>
      <c r="H114" s="269">
        <v>0</v>
      </c>
      <c r="I114" s="266">
        <v>0</v>
      </c>
      <c r="J114" s="273">
        <v>6.3E-2</v>
      </c>
    </row>
    <row r="115" spans="1:10" ht="27.75" customHeight="1">
      <c r="A115" s="160" t="s">
        <v>625</v>
      </c>
      <c r="B115" s="24"/>
      <c r="C115" s="161">
        <v>0</v>
      </c>
      <c r="D115" s="265">
        <v>-2.157</v>
      </c>
      <c r="E115" s="267">
        <v>-0.379</v>
      </c>
      <c r="F115" s="270">
        <v>-4.9000000000000002E-2</v>
      </c>
      <c r="G115" s="162">
        <v>0</v>
      </c>
      <c r="H115" s="269">
        <v>0</v>
      </c>
      <c r="I115" s="266">
        <v>0</v>
      </c>
      <c r="J115" s="273">
        <v>5.5E-2</v>
      </c>
    </row>
    <row r="116" spans="1:10" ht="27.75" customHeight="1">
      <c r="A116" s="160" t="s">
        <v>626</v>
      </c>
      <c r="B116" s="24"/>
      <c r="C116" s="161">
        <v>0</v>
      </c>
      <c r="D116" s="265">
        <v>-1.571</v>
      </c>
      <c r="E116" s="267">
        <v>-0.27400000000000002</v>
      </c>
      <c r="F116" s="270">
        <v>-2.7E-2</v>
      </c>
      <c r="G116" s="268">
        <v>53.86</v>
      </c>
      <c r="H116" s="269">
        <v>0</v>
      </c>
      <c r="I116" s="266">
        <v>0</v>
      </c>
      <c r="J116" s="273">
        <v>0.06</v>
      </c>
    </row>
    <row r="117" spans="1:10" ht="27.75" customHeight="1">
      <c r="A117" s="160" t="s">
        <v>627</v>
      </c>
      <c r="B117" s="24"/>
      <c r="C117" s="161" t="s">
        <v>70</v>
      </c>
      <c r="D117" s="265">
        <v>2.056</v>
      </c>
      <c r="E117" s="267">
        <v>0.36099999999999999</v>
      </c>
      <c r="F117" s="270">
        <v>4.9000000000000002E-2</v>
      </c>
      <c r="G117" s="268">
        <v>8.2799999999999994</v>
      </c>
      <c r="H117" s="269">
        <v>0</v>
      </c>
      <c r="I117" s="266">
        <v>0</v>
      </c>
      <c r="J117" s="271">
        <v>0</v>
      </c>
    </row>
    <row r="118" spans="1:10" ht="27.75" customHeight="1">
      <c r="A118" s="160" t="s">
        <v>628</v>
      </c>
      <c r="B118" s="24"/>
      <c r="C118" s="161" t="s">
        <v>72</v>
      </c>
      <c r="D118" s="265">
        <v>2.056</v>
      </c>
      <c r="E118" s="267">
        <v>0.36099999999999999</v>
      </c>
      <c r="F118" s="270">
        <v>4.9000000000000002E-2</v>
      </c>
      <c r="G118" s="269">
        <v>0</v>
      </c>
      <c r="H118" s="269">
        <v>0</v>
      </c>
      <c r="I118" s="266">
        <v>0</v>
      </c>
      <c r="J118" s="271">
        <v>0</v>
      </c>
    </row>
    <row r="119" spans="1:10" ht="27.75" customHeight="1">
      <c r="A119" s="160" t="s">
        <v>629</v>
      </c>
      <c r="B119" s="24"/>
      <c r="C119" s="161" t="s">
        <v>75</v>
      </c>
      <c r="D119" s="265">
        <v>2.0139999999999998</v>
      </c>
      <c r="E119" s="267">
        <v>0.35399999999999998</v>
      </c>
      <c r="F119" s="270">
        <v>4.8000000000000001E-2</v>
      </c>
      <c r="G119" s="268">
        <v>3.68</v>
      </c>
      <c r="H119" s="269">
        <v>0</v>
      </c>
      <c r="I119" s="266">
        <v>0</v>
      </c>
      <c r="J119" s="271">
        <v>0</v>
      </c>
    </row>
    <row r="120" spans="1:10" ht="27.75" customHeight="1">
      <c r="A120" s="160" t="s">
        <v>630</v>
      </c>
      <c r="B120" s="24"/>
      <c r="C120" s="161" t="s">
        <v>75</v>
      </c>
      <c r="D120" s="265">
        <v>2.0139999999999998</v>
      </c>
      <c r="E120" s="267">
        <v>0.35399999999999998</v>
      </c>
      <c r="F120" s="270">
        <v>4.8000000000000001E-2</v>
      </c>
      <c r="G120" s="268">
        <v>5.9</v>
      </c>
      <c r="H120" s="269">
        <v>0</v>
      </c>
      <c r="I120" s="266">
        <v>0</v>
      </c>
      <c r="J120" s="271">
        <v>0</v>
      </c>
    </row>
    <row r="121" spans="1:10" ht="27.75" customHeight="1">
      <c r="A121" s="160" t="s">
        <v>631</v>
      </c>
      <c r="B121" s="24"/>
      <c r="C121" s="161" t="s">
        <v>75</v>
      </c>
      <c r="D121" s="265">
        <v>2.0139999999999998</v>
      </c>
      <c r="E121" s="267">
        <v>0.35399999999999998</v>
      </c>
      <c r="F121" s="270">
        <v>4.8000000000000001E-2</v>
      </c>
      <c r="G121" s="268">
        <v>16.670000000000002</v>
      </c>
      <c r="H121" s="269">
        <v>0</v>
      </c>
      <c r="I121" s="266">
        <v>0</v>
      </c>
      <c r="J121" s="271">
        <v>0</v>
      </c>
    </row>
    <row r="122" spans="1:10" ht="27.75" customHeight="1">
      <c r="A122" s="160" t="s">
        <v>632</v>
      </c>
      <c r="B122" s="24"/>
      <c r="C122" s="161" t="s">
        <v>75</v>
      </c>
      <c r="D122" s="265">
        <v>2.0139999999999998</v>
      </c>
      <c r="E122" s="267">
        <v>0.35399999999999998</v>
      </c>
      <c r="F122" s="270">
        <v>4.8000000000000001E-2</v>
      </c>
      <c r="G122" s="268">
        <v>35.299999999999997</v>
      </c>
      <c r="H122" s="269">
        <v>0</v>
      </c>
      <c r="I122" s="266">
        <v>0</v>
      </c>
      <c r="J122" s="271">
        <v>0</v>
      </c>
    </row>
    <row r="123" spans="1:10" ht="27.75" customHeight="1">
      <c r="A123" s="160" t="s">
        <v>633</v>
      </c>
      <c r="B123" s="24"/>
      <c r="C123" s="161" t="s">
        <v>75</v>
      </c>
      <c r="D123" s="265">
        <v>2.0139999999999998</v>
      </c>
      <c r="E123" s="267">
        <v>0.35399999999999998</v>
      </c>
      <c r="F123" s="270">
        <v>4.8000000000000001E-2</v>
      </c>
      <c r="G123" s="268">
        <v>106.18</v>
      </c>
      <c r="H123" s="269">
        <v>0</v>
      </c>
      <c r="I123" s="266">
        <v>0</v>
      </c>
      <c r="J123" s="271">
        <v>0</v>
      </c>
    </row>
    <row r="124" spans="1:10" ht="27.75" customHeight="1">
      <c r="A124" s="160" t="s">
        <v>634</v>
      </c>
      <c r="B124" s="24"/>
      <c r="C124" s="161" t="s">
        <v>85</v>
      </c>
      <c r="D124" s="265">
        <v>2.0139999999999998</v>
      </c>
      <c r="E124" s="267">
        <v>0.35399999999999998</v>
      </c>
      <c r="F124" s="270">
        <v>4.8000000000000001E-2</v>
      </c>
      <c r="G124" s="269">
        <v>0</v>
      </c>
      <c r="H124" s="269">
        <v>0</v>
      </c>
      <c r="I124" s="266">
        <v>0</v>
      </c>
      <c r="J124" s="271">
        <v>0</v>
      </c>
    </row>
    <row r="125" spans="1:10" ht="27.75" customHeight="1">
      <c r="A125" s="160" t="s">
        <v>635</v>
      </c>
      <c r="B125" s="24"/>
      <c r="C125" s="161">
        <v>0</v>
      </c>
      <c r="D125" s="265">
        <v>1.357</v>
      </c>
      <c r="E125" s="267">
        <v>0.23799999999999999</v>
      </c>
      <c r="F125" s="270">
        <v>0.03</v>
      </c>
      <c r="G125" s="268">
        <v>5.0999999999999996</v>
      </c>
      <c r="H125" s="268">
        <v>1.62</v>
      </c>
      <c r="I125" s="272">
        <v>2.79</v>
      </c>
      <c r="J125" s="273">
        <v>3.4000000000000002E-2</v>
      </c>
    </row>
    <row r="126" spans="1:10" ht="27.75" customHeight="1">
      <c r="A126" s="160" t="s">
        <v>636</v>
      </c>
      <c r="B126" s="24"/>
      <c r="C126" s="161">
        <v>0</v>
      </c>
      <c r="D126" s="265">
        <v>1.357</v>
      </c>
      <c r="E126" s="267">
        <v>0.23799999999999999</v>
      </c>
      <c r="F126" s="270">
        <v>0.03</v>
      </c>
      <c r="G126" s="268">
        <v>166.71</v>
      </c>
      <c r="H126" s="268">
        <v>1.62</v>
      </c>
      <c r="I126" s="272">
        <v>2.79</v>
      </c>
      <c r="J126" s="273">
        <v>3.4000000000000002E-2</v>
      </c>
    </row>
    <row r="127" spans="1:10" ht="27.75" customHeight="1">
      <c r="A127" s="160" t="s">
        <v>637</v>
      </c>
      <c r="B127" s="24"/>
      <c r="C127" s="161">
        <v>0</v>
      </c>
      <c r="D127" s="265">
        <v>1.357</v>
      </c>
      <c r="E127" s="267">
        <v>0.23799999999999999</v>
      </c>
      <c r="F127" s="270">
        <v>0.03</v>
      </c>
      <c r="G127" s="268">
        <v>300.76</v>
      </c>
      <c r="H127" s="268">
        <v>1.62</v>
      </c>
      <c r="I127" s="272">
        <v>2.79</v>
      </c>
      <c r="J127" s="273">
        <v>3.4000000000000002E-2</v>
      </c>
    </row>
    <row r="128" spans="1:10" ht="27.75" customHeight="1">
      <c r="A128" s="160" t="s">
        <v>638</v>
      </c>
      <c r="B128" s="24"/>
      <c r="C128" s="161">
        <v>0</v>
      </c>
      <c r="D128" s="265">
        <v>1.357</v>
      </c>
      <c r="E128" s="267">
        <v>0.23799999999999999</v>
      </c>
      <c r="F128" s="270">
        <v>0.03</v>
      </c>
      <c r="G128" s="268">
        <v>469.25</v>
      </c>
      <c r="H128" s="268">
        <v>1.62</v>
      </c>
      <c r="I128" s="272">
        <v>2.79</v>
      </c>
      <c r="J128" s="273">
        <v>3.4000000000000002E-2</v>
      </c>
    </row>
    <row r="129" spans="1:10" ht="27.75" customHeight="1">
      <c r="A129" s="160" t="s">
        <v>639</v>
      </c>
      <c r="B129" s="24"/>
      <c r="C129" s="161">
        <v>0</v>
      </c>
      <c r="D129" s="265">
        <v>1.357</v>
      </c>
      <c r="E129" s="267">
        <v>0.23799999999999999</v>
      </c>
      <c r="F129" s="270">
        <v>0.03</v>
      </c>
      <c r="G129" s="268">
        <v>863.78</v>
      </c>
      <c r="H129" s="268">
        <v>1.62</v>
      </c>
      <c r="I129" s="272">
        <v>2.79</v>
      </c>
      <c r="J129" s="273">
        <v>3.4000000000000002E-2</v>
      </c>
    </row>
    <row r="130" spans="1:10" ht="27.75" customHeight="1">
      <c r="A130" s="160" t="s">
        <v>640</v>
      </c>
      <c r="B130" s="24"/>
      <c r="C130" s="161">
        <v>0</v>
      </c>
      <c r="D130" s="265">
        <v>1.2709999999999999</v>
      </c>
      <c r="E130" s="267">
        <v>0.223</v>
      </c>
      <c r="F130" s="270">
        <v>2.1999999999999999E-2</v>
      </c>
      <c r="G130" s="268">
        <v>6.08</v>
      </c>
      <c r="H130" s="268">
        <v>2.8</v>
      </c>
      <c r="I130" s="272">
        <v>3.79</v>
      </c>
      <c r="J130" s="273">
        <v>3.1E-2</v>
      </c>
    </row>
    <row r="131" spans="1:10" ht="27.75" customHeight="1">
      <c r="A131" s="160" t="s">
        <v>641</v>
      </c>
      <c r="B131" s="24"/>
      <c r="C131" s="161">
        <v>0</v>
      </c>
      <c r="D131" s="265">
        <v>1.2709999999999999</v>
      </c>
      <c r="E131" s="267">
        <v>0.223</v>
      </c>
      <c r="F131" s="270">
        <v>2.1999999999999999E-2</v>
      </c>
      <c r="G131" s="268">
        <v>256.72000000000003</v>
      </c>
      <c r="H131" s="268">
        <v>2.8</v>
      </c>
      <c r="I131" s="272">
        <v>3.79</v>
      </c>
      <c r="J131" s="273">
        <v>3.1E-2</v>
      </c>
    </row>
    <row r="132" spans="1:10" ht="27.75" customHeight="1">
      <c r="A132" s="160" t="s">
        <v>642</v>
      </c>
      <c r="B132" s="24"/>
      <c r="C132" s="161">
        <v>0</v>
      </c>
      <c r="D132" s="265">
        <v>1.2709999999999999</v>
      </c>
      <c r="E132" s="267">
        <v>0.223</v>
      </c>
      <c r="F132" s="270">
        <v>2.1999999999999999E-2</v>
      </c>
      <c r="G132" s="268">
        <v>464.61</v>
      </c>
      <c r="H132" s="268">
        <v>2.8</v>
      </c>
      <c r="I132" s="272">
        <v>3.79</v>
      </c>
      <c r="J132" s="273">
        <v>3.1E-2</v>
      </c>
    </row>
    <row r="133" spans="1:10" ht="27.75" customHeight="1">
      <c r="A133" s="160" t="s">
        <v>643</v>
      </c>
      <c r="B133" s="24"/>
      <c r="C133" s="161">
        <v>0</v>
      </c>
      <c r="D133" s="265">
        <v>1.2709999999999999</v>
      </c>
      <c r="E133" s="267">
        <v>0.223</v>
      </c>
      <c r="F133" s="270">
        <v>2.1999999999999999E-2</v>
      </c>
      <c r="G133" s="268">
        <v>725.93</v>
      </c>
      <c r="H133" s="268">
        <v>2.8</v>
      </c>
      <c r="I133" s="272">
        <v>3.79</v>
      </c>
      <c r="J133" s="273">
        <v>3.1E-2</v>
      </c>
    </row>
    <row r="134" spans="1:10" ht="27.75" customHeight="1">
      <c r="A134" s="160" t="s">
        <v>644</v>
      </c>
      <c r="B134" s="24"/>
      <c r="C134" s="161">
        <v>0</v>
      </c>
      <c r="D134" s="265">
        <v>1.2709999999999999</v>
      </c>
      <c r="E134" s="267">
        <v>0.223</v>
      </c>
      <c r="F134" s="270">
        <v>2.1999999999999999E-2</v>
      </c>
      <c r="G134" s="268">
        <v>1337.79</v>
      </c>
      <c r="H134" s="268">
        <v>2.8</v>
      </c>
      <c r="I134" s="272">
        <v>3.79</v>
      </c>
      <c r="J134" s="273">
        <v>3.1E-2</v>
      </c>
    </row>
    <row r="135" spans="1:10" ht="27.75" customHeight="1">
      <c r="A135" s="160" t="s">
        <v>645</v>
      </c>
      <c r="B135" s="24"/>
      <c r="C135" s="161">
        <v>0</v>
      </c>
      <c r="D135" s="265">
        <v>0.72899999999999998</v>
      </c>
      <c r="E135" s="267">
        <v>0.11899999999999999</v>
      </c>
      <c r="F135" s="270">
        <v>0.01</v>
      </c>
      <c r="G135" s="268">
        <v>59.36</v>
      </c>
      <c r="H135" s="268">
        <v>3.36</v>
      </c>
      <c r="I135" s="272">
        <v>4.3600000000000003</v>
      </c>
      <c r="J135" s="273">
        <v>1.6E-2</v>
      </c>
    </row>
    <row r="136" spans="1:10" ht="27.75" customHeight="1">
      <c r="A136" s="160" t="s">
        <v>646</v>
      </c>
      <c r="B136" s="24"/>
      <c r="C136" s="161">
        <v>0</v>
      </c>
      <c r="D136" s="265">
        <v>0.72899999999999998</v>
      </c>
      <c r="E136" s="267">
        <v>0.11899999999999999</v>
      </c>
      <c r="F136" s="270">
        <v>0.01</v>
      </c>
      <c r="G136" s="268">
        <v>1397.91</v>
      </c>
      <c r="H136" s="268">
        <v>3.36</v>
      </c>
      <c r="I136" s="272">
        <v>4.3600000000000003</v>
      </c>
      <c r="J136" s="273">
        <v>1.6E-2</v>
      </c>
    </row>
    <row r="137" spans="1:10" ht="27.75" customHeight="1">
      <c r="A137" s="160" t="s">
        <v>647</v>
      </c>
      <c r="B137" s="24"/>
      <c r="C137" s="161">
        <v>0</v>
      </c>
      <c r="D137" s="265">
        <v>0.72899999999999998</v>
      </c>
      <c r="E137" s="267">
        <v>0.11899999999999999</v>
      </c>
      <c r="F137" s="270">
        <v>0.01</v>
      </c>
      <c r="G137" s="268">
        <v>4222.07</v>
      </c>
      <c r="H137" s="268">
        <v>3.36</v>
      </c>
      <c r="I137" s="272">
        <v>4.3600000000000003</v>
      </c>
      <c r="J137" s="273">
        <v>1.6E-2</v>
      </c>
    </row>
    <row r="138" spans="1:10" ht="27.75" customHeight="1">
      <c r="A138" s="160" t="s">
        <v>648</v>
      </c>
      <c r="B138" s="24"/>
      <c r="C138" s="161">
        <v>0</v>
      </c>
      <c r="D138" s="265">
        <v>0.72899999999999998</v>
      </c>
      <c r="E138" s="267">
        <v>0.11899999999999999</v>
      </c>
      <c r="F138" s="270">
        <v>0.01</v>
      </c>
      <c r="G138" s="268">
        <v>9549.83</v>
      </c>
      <c r="H138" s="268">
        <v>3.36</v>
      </c>
      <c r="I138" s="272">
        <v>4.3600000000000003</v>
      </c>
      <c r="J138" s="273">
        <v>1.6E-2</v>
      </c>
    </row>
    <row r="139" spans="1:10" ht="27.75" customHeight="1">
      <c r="A139" s="160" t="s">
        <v>649</v>
      </c>
      <c r="B139" s="24"/>
      <c r="C139" s="161">
        <v>0</v>
      </c>
      <c r="D139" s="265">
        <v>0.72899999999999998</v>
      </c>
      <c r="E139" s="267">
        <v>0.11899999999999999</v>
      </c>
      <c r="F139" s="270">
        <v>0.01</v>
      </c>
      <c r="G139" s="268">
        <v>28289.39</v>
      </c>
      <c r="H139" s="268">
        <v>3.36</v>
      </c>
      <c r="I139" s="272">
        <v>4.3600000000000003</v>
      </c>
      <c r="J139" s="273">
        <v>1.6E-2</v>
      </c>
    </row>
    <row r="140" spans="1:10" ht="27.75" customHeight="1">
      <c r="A140" s="160" t="s">
        <v>650</v>
      </c>
      <c r="B140" s="24"/>
      <c r="C140" s="161" t="s">
        <v>118</v>
      </c>
      <c r="D140" s="274">
        <v>7.5810000000000004</v>
      </c>
      <c r="E140" s="275">
        <v>1.3460000000000001</v>
      </c>
      <c r="F140" s="270">
        <v>1.038</v>
      </c>
      <c r="G140" s="269">
        <v>0</v>
      </c>
      <c r="H140" s="269">
        <v>0</v>
      </c>
      <c r="I140" s="266">
        <v>0</v>
      </c>
      <c r="J140" s="271">
        <v>0</v>
      </c>
    </row>
    <row r="141" spans="1:10" ht="27.75" customHeight="1">
      <c r="A141" s="160" t="s">
        <v>651</v>
      </c>
      <c r="B141" s="24"/>
      <c r="C141" s="161">
        <v>0</v>
      </c>
      <c r="D141" s="265">
        <v>-2.1850000000000001</v>
      </c>
      <c r="E141" s="267">
        <v>-0.38400000000000001</v>
      </c>
      <c r="F141" s="270">
        <v>-5.1999999999999998E-2</v>
      </c>
      <c r="G141" s="162">
        <v>0</v>
      </c>
      <c r="H141" s="269">
        <v>0</v>
      </c>
      <c r="I141" s="266">
        <v>0</v>
      </c>
      <c r="J141" s="271">
        <v>0</v>
      </c>
    </row>
    <row r="142" spans="1:10" ht="27.75" customHeight="1">
      <c r="A142" s="160" t="s">
        <v>652</v>
      </c>
      <c r="B142" s="24"/>
      <c r="C142" s="161">
        <v>0</v>
      </c>
      <c r="D142" s="265">
        <v>-2.0670000000000002</v>
      </c>
      <c r="E142" s="267">
        <v>-0.36299999999999999</v>
      </c>
      <c r="F142" s="270">
        <v>-4.7E-2</v>
      </c>
      <c r="G142" s="162">
        <v>0</v>
      </c>
      <c r="H142" s="269">
        <v>0</v>
      </c>
      <c r="I142" s="266">
        <v>0</v>
      </c>
      <c r="J142" s="271">
        <v>0</v>
      </c>
    </row>
    <row r="143" spans="1:10" ht="27.75" customHeight="1">
      <c r="A143" s="160" t="s">
        <v>653</v>
      </c>
      <c r="B143" s="24"/>
      <c r="C143" s="161">
        <v>0</v>
      </c>
      <c r="D143" s="265">
        <v>-2.1850000000000001</v>
      </c>
      <c r="E143" s="267">
        <v>-0.38400000000000001</v>
      </c>
      <c r="F143" s="270">
        <v>-5.1999999999999998E-2</v>
      </c>
      <c r="G143" s="162">
        <v>0</v>
      </c>
      <c r="H143" s="269">
        <v>0</v>
      </c>
      <c r="I143" s="266">
        <v>0</v>
      </c>
      <c r="J143" s="273">
        <v>0.06</v>
      </c>
    </row>
    <row r="144" spans="1:10" ht="27.75" customHeight="1">
      <c r="A144" s="160" t="s">
        <v>654</v>
      </c>
      <c r="B144" s="24"/>
      <c r="C144" s="161">
        <v>0</v>
      </c>
      <c r="D144" s="265">
        <v>-2.0670000000000002</v>
      </c>
      <c r="E144" s="267">
        <v>-0.36299999999999999</v>
      </c>
      <c r="F144" s="270">
        <v>-4.7E-2</v>
      </c>
      <c r="G144" s="162">
        <v>0</v>
      </c>
      <c r="H144" s="269">
        <v>0</v>
      </c>
      <c r="I144" s="266">
        <v>0</v>
      </c>
      <c r="J144" s="273">
        <v>5.2999999999999999E-2</v>
      </c>
    </row>
    <row r="145" spans="1:10" ht="27.75" customHeight="1">
      <c r="A145" s="160" t="s">
        <v>655</v>
      </c>
      <c r="B145" s="24"/>
      <c r="C145" s="161">
        <v>0</v>
      </c>
      <c r="D145" s="265">
        <v>-1.506</v>
      </c>
      <c r="E145" s="267">
        <v>-0.26300000000000001</v>
      </c>
      <c r="F145" s="270">
        <v>-2.5999999999999999E-2</v>
      </c>
      <c r="G145" s="268">
        <v>51.62</v>
      </c>
      <c r="H145" s="269">
        <v>0</v>
      </c>
      <c r="I145" s="266">
        <v>0</v>
      </c>
      <c r="J145" s="273">
        <v>5.7000000000000002E-2</v>
      </c>
    </row>
    <row r="146" spans="1:10" ht="27.75" customHeight="1">
      <c r="A146" s="160" t="s">
        <v>656</v>
      </c>
      <c r="B146" s="24"/>
      <c r="C146" s="161" t="s">
        <v>70</v>
      </c>
      <c r="D146" s="265">
        <v>1.347</v>
      </c>
      <c r="E146" s="267">
        <v>0.23699999999999999</v>
      </c>
      <c r="F146" s="270">
        <v>3.2000000000000001E-2</v>
      </c>
      <c r="G146" s="268">
        <v>5.65</v>
      </c>
      <c r="H146" s="269">
        <v>0</v>
      </c>
      <c r="I146" s="266">
        <v>0</v>
      </c>
      <c r="J146" s="271">
        <v>0</v>
      </c>
    </row>
    <row r="147" spans="1:10" ht="27.75" customHeight="1">
      <c r="A147" s="160" t="s">
        <v>657</v>
      </c>
      <c r="B147" s="24"/>
      <c r="C147" s="161" t="s">
        <v>72</v>
      </c>
      <c r="D147" s="265">
        <v>1.347</v>
      </c>
      <c r="E147" s="267">
        <v>0.23699999999999999</v>
      </c>
      <c r="F147" s="270">
        <v>3.2000000000000001E-2</v>
      </c>
      <c r="G147" s="269">
        <v>0</v>
      </c>
      <c r="H147" s="269">
        <v>0</v>
      </c>
      <c r="I147" s="266">
        <v>0</v>
      </c>
      <c r="J147" s="271">
        <v>0</v>
      </c>
    </row>
    <row r="148" spans="1:10" ht="27.75" customHeight="1">
      <c r="A148" s="160" t="s">
        <v>658</v>
      </c>
      <c r="B148" s="24"/>
      <c r="C148" s="161" t="s">
        <v>75</v>
      </c>
      <c r="D148" s="265">
        <v>1.32</v>
      </c>
      <c r="E148" s="267">
        <v>0.23200000000000001</v>
      </c>
      <c r="F148" s="270">
        <v>3.1E-2</v>
      </c>
      <c r="G148" s="268">
        <v>2.58</v>
      </c>
      <c r="H148" s="269">
        <v>0</v>
      </c>
      <c r="I148" s="266">
        <v>0</v>
      </c>
      <c r="J148" s="271">
        <v>0</v>
      </c>
    </row>
    <row r="149" spans="1:10" ht="27.75" customHeight="1">
      <c r="A149" s="160" t="s">
        <v>659</v>
      </c>
      <c r="B149" s="24"/>
      <c r="C149" s="161" t="s">
        <v>75</v>
      </c>
      <c r="D149" s="265">
        <v>1.32</v>
      </c>
      <c r="E149" s="267">
        <v>0.23200000000000001</v>
      </c>
      <c r="F149" s="270">
        <v>3.1E-2</v>
      </c>
      <c r="G149" s="268">
        <v>4.03</v>
      </c>
      <c r="H149" s="269">
        <v>0</v>
      </c>
      <c r="I149" s="266">
        <v>0</v>
      </c>
      <c r="J149" s="271">
        <v>0</v>
      </c>
    </row>
    <row r="150" spans="1:10" ht="27.75" customHeight="1">
      <c r="A150" s="160" t="s">
        <v>660</v>
      </c>
      <c r="B150" s="24"/>
      <c r="C150" s="161" t="s">
        <v>75</v>
      </c>
      <c r="D150" s="265">
        <v>1.32</v>
      </c>
      <c r="E150" s="267">
        <v>0.23200000000000001</v>
      </c>
      <c r="F150" s="270">
        <v>3.1E-2</v>
      </c>
      <c r="G150" s="268">
        <v>11.09</v>
      </c>
      <c r="H150" s="269">
        <v>0</v>
      </c>
      <c r="I150" s="266">
        <v>0</v>
      </c>
      <c r="J150" s="271">
        <v>0</v>
      </c>
    </row>
    <row r="151" spans="1:10" ht="27.75" customHeight="1">
      <c r="A151" s="160" t="s">
        <v>661</v>
      </c>
      <c r="B151" s="24"/>
      <c r="C151" s="161" t="s">
        <v>75</v>
      </c>
      <c r="D151" s="265">
        <v>1.32</v>
      </c>
      <c r="E151" s="267">
        <v>0.23200000000000001</v>
      </c>
      <c r="F151" s="270">
        <v>3.1E-2</v>
      </c>
      <c r="G151" s="268">
        <v>23.29</v>
      </c>
      <c r="H151" s="269">
        <v>0</v>
      </c>
      <c r="I151" s="266">
        <v>0</v>
      </c>
      <c r="J151" s="271">
        <v>0</v>
      </c>
    </row>
    <row r="152" spans="1:10" ht="27.75" customHeight="1">
      <c r="A152" s="160" t="s">
        <v>662</v>
      </c>
      <c r="B152" s="24"/>
      <c r="C152" s="161" t="s">
        <v>75</v>
      </c>
      <c r="D152" s="265">
        <v>1.32</v>
      </c>
      <c r="E152" s="267">
        <v>0.23200000000000001</v>
      </c>
      <c r="F152" s="270">
        <v>3.1E-2</v>
      </c>
      <c r="G152" s="268">
        <v>69.73</v>
      </c>
      <c r="H152" s="269">
        <v>0</v>
      </c>
      <c r="I152" s="266">
        <v>0</v>
      </c>
      <c r="J152" s="271">
        <v>0</v>
      </c>
    </row>
    <row r="153" spans="1:10" ht="27.75" customHeight="1">
      <c r="A153" s="160" t="s">
        <v>663</v>
      </c>
      <c r="B153" s="24"/>
      <c r="C153" s="161" t="s">
        <v>85</v>
      </c>
      <c r="D153" s="265">
        <v>1.32</v>
      </c>
      <c r="E153" s="267">
        <v>0.23200000000000001</v>
      </c>
      <c r="F153" s="270">
        <v>3.1E-2</v>
      </c>
      <c r="G153" s="269">
        <v>0</v>
      </c>
      <c r="H153" s="269">
        <v>0</v>
      </c>
      <c r="I153" s="266">
        <v>0</v>
      </c>
      <c r="J153" s="271">
        <v>0</v>
      </c>
    </row>
    <row r="154" spans="1:10" ht="27.75" customHeight="1">
      <c r="A154" s="160" t="s">
        <v>664</v>
      </c>
      <c r="B154" s="24"/>
      <c r="C154" s="161">
        <v>0</v>
      </c>
      <c r="D154" s="265">
        <v>0.88900000000000001</v>
      </c>
      <c r="E154" s="267">
        <v>0.156</v>
      </c>
      <c r="F154" s="270">
        <v>0.02</v>
      </c>
      <c r="G154" s="268">
        <v>3.5</v>
      </c>
      <c r="H154" s="268">
        <v>1.06</v>
      </c>
      <c r="I154" s="272">
        <v>1.83</v>
      </c>
      <c r="J154" s="273">
        <v>2.1999999999999999E-2</v>
      </c>
    </row>
    <row r="155" spans="1:10" ht="27.75" customHeight="1">
      <c r="A155" s="160" t="s">
        <v>665</v>
      </c>
      <c r="B155" s="24"/>
      <c r="C155" s="161">
        <v>0</v>
      </c>
      <c r="D155" s="265">
        <v>0.88900000000000001</v>
      </c>
      <c r="E155" s="267">
        <v>0.156</v>
      </c>
      <c r="F155" s="270">
        <v>0.02</v>
      </c>
      <c r="G155" s="268">
        <v>109.39</v>
      </c>
      <c r="H155" s="268">
        <v>1.06</v>
      </c>
      <c r="I155" s="272">
        <v>1.83</v>
      </c>
      <c r="J155" s="273">
        <v>2.1999999999999999E-2</v>
      </c>
    </row>
    <row r="156" spans="1:10" ht="27.75" customHeight="1">
      <c r="A156" s="160" t="s">
        <v>666</v>
      </c>
      <c r="B156" s="24"/>
      <c r="C156" s="161">
        <v>0</v>
      </c>
      <c r="D156" s="265">
        <v>0.88900000000000001</v>
      </c>
      <c r="E156" s="267">
        <v>0.156</v>
      </c>
      <c r="F156" s="270">
        <v>0.02</v>
      </c>
      <c r="G156" s="268">
        <v>197.22</v>
      </c>
      <c r="H156" s="268">
        <v>1.06</v>
      </c>
      <c r="I156" s="272">
        <v>1.83</v>
      </c>
      <c r="J156" s="273">
        <v>2.1999999999999999E-2</v>
      </c>
    </row>
    <row r="157" spans="1:10" ht="27.75" customHeight="1">
      <c r="A157" s="160" t="s">
        <v>667</v>
      </c>
      <c r="B157" s="24"/>
      <c r="C157" s="161">
        <v>0</v>
      </c>
      <c r="D157" s="265">
        <v>0.88900000000000001</v>
      </c>
      <c r="E157" s="267">
        <v>0.156</v>
      </c>
      <c r="F157" s="270">
        <v>0.02</v>
      </c>
      <c r="G157" s="268">
        <v>307.62</v>
      </c>
      <c r="H157" s="268">
        <v>1.06</v>
      </c>
      <c r="I157" s="272">
        <v>1.83</v>
      </c>
      <c r="J157" s="273">
        <v>2.1999999999999999E-2</v>
      </c>
    </row>
    <row r="158" spans="1:10" ht="27.75" customHeight="1">
      <c r="A158" s="160" t="s">
        <v>668</v>
      </c>
      <c r="B158" s="24"/>
      <c r="C158" s="161">
        <v>0</v>
      </c>
      <c r="D158" s="265">
        <v>0.88900000000000001</v>
      </c>
      <c r="E158" s="267">
        <v>0.156</v>
      </c>
      <c r="F158" s="270">
        <v>0.02</v>
      </c>
      <c r="G158" s="268">
        <v>566.11</v>
      </c>
      <c r="H158" s="268">
        <v>1.06</v>
      </c>
      <c r="I158" s="272">
        <v>1.83</v>
      </c>
      <c r="J158" s="273">
        <v>2.1999999999999999E-2</v>
      </c>
    </row>
    <row r="159" spans="1:10" ht="27.75" customHeight="1">
      <c r="A159" s="160" t="s">
        <v>669</v>
      </c>
      <c r="B159" s="24"/>
      <c r="C159" s="161">
        <v>0</v>
      </c>
      <c r="D159" s="265">
        <v>0.83299999999999996</v>
      </c>
      <c r="E159" s="267">
        <v>0.14599999999999999</v>
      </c>
      <c r="F159" s="270">
        <v>1.4999999999999999E-2</v>
      </c>
      <c r="G159" s="268">
        <v>4.1399999999999997</v>
      </c>
      <c r="H159" s="268">
        <v>1.84</v>
      </c>
      <c r="I159" s="272">
        <v>2.48</v>
      </c>
      <c r="J159" s="273">
        <v>0.02</v>
      </c>
    </row>
    <row r="160" spans="1:10" ht="27.75" customHeight="1">
      <c r="A160" s="160" t="s">
        <v>670</v>
      </c>
      <c r="B160" s="24"/>
      <c r="C160" s="161">
        <v>0</v>
      </c>
      <c r="D160" s="265">
        <v>0.83299999999999996</v>
      </c>
      <c r="E160" s="267">
        <v>0.14599999999999999</v>
      </c>
      <c r="F160" s="270">
        <v>1.4999999999999999E-2</v>
      </c>
      <c r="G160" s="268">
        <v>168.36</v>
      </c>
      <c r="H160" s="268">
        <v>1.84</v>
      </c>
      <c r="I160" s="272">
        <v>2.48</v>
      </c>
      <c r="J160" s="273">
        <v>0.02</v>
      </c>
    </row>
    <row r="161" spans="1:10" ht="27.75" customHeight="1">
      <c r="A161" s="160" t="s">
        <v>671</v>
      </c>
      <c r="B161" s="24"/>
      <c r="C161" s="161">
        <v>0</v>
      </c>
      <c r="D161" s="265">
        <v>0.83299999999999996</v>
      </c>
      <c r="E161" s="267">
        <v>0.14599999999999999</v>
      </c>
      <c r="F161" s="270">
        <v>1.4999999999999999E-2</v>
      </c>
      <c r="G161" s="268">
        <v>304.58</v>
      </c>
      <c r="H161" s="268">
        <v>1.84</v>
      </c>
      <c r="I161" s="272">
        <v>2.48</v>
      </c>
      <c r="J161" s="273">
        <v>0.02</v>
      </c>
    </row>
    <row r="162" spans="1:10" ht="27.75" customHeight="1">
      <c r="A162" s="160" t="s">
        <v>672</v>
      </c>
      <c r="B162" s="24"/>
      <c r="C162" s="161">
        <v>0</v>
      </c>
      <c r="D162" s="265">
        <v>0.83299999999999996</v>
      </c>
      <c r="E162" s="267">
        <v>0.14599999999999999</v>
      </c>
      <c r="F162" s="270">
        <v>1.4999999999999999E-2</v>
      </c>
      <c r="G162" s="268">
        <v>475.79</v>
      </c>
      <c r="H162" s="268">
        <v>1.84</v>
      </c>
      <c r="I162" s="272">
        <v>2.48</v>
      </c>
      <c r="J162" s="273">
        <v>0.02</v>
      </c>
    </row>
    <row r="163" spans="1:10" ht="27.75" customHeight="1">
      <c r="A163" s="160" t="s">
        <v>673</v>
      </c>
      <c r="B163" s="24"/>
      <c r="C163" s="161">
        <v>0</v>
      </c>
      <c r="D163" s="265">
        <v>0.83299999999999996</v>
      </c>
      <c r="E163" s="267">
        <v>0.14599999999999999</v>
      </c>
      <c r="F163" s="270">
        <v>1.4999999999999999E-2</v>
      </c>
      <c r="G163" s="268">
        <v>876.69</v>
      </c>
      <c r="H163" s="268">
        <v>1.84</v>
      </c>
      <c r="I163" s="272">
        <v>2.48</v>
      </c>
      <c r="J163" s="273">
        <v>0.02</v>
      </c>
    </row>
    <row r="164" spans="1:10" ht="27.75" customHeight="1">
      <c r="A164" s="160" t="s">
        <v>674</v>
      </c>
      <c r="B164" s="24"/>
      <c r="C164" s="161">
        <v>0</v>
      </c>
      <c r="D164" s="265">
        <v>0.47699999999999998</v>
      </c>
      <c r="E164" s="267">
        <v>7.8E-2</v>
      </c>
      <c r="F164" s="270">
        <v>7.0000000000000001E-3</v>
      </c>
      <c r="G164" s="268">
        <v>39.06</v>
      </c>
      <c r="H164" s="268">
        <v>2.2000000000000002</v>
      </c>
      <c r="I164" s="272">
        <v>2.85</v>
      </c>
      <c r="J164" s="273">
        <v>1.0999999999999999E-2</v>
      </c>
    </row>
    <row r="165" spans="1:10" ht="27.75" customHeight="1">
      <c r="A165" s="160" t="s">
        <v>675</v>
      </c>
      <c r="B165" s="24"/>
      <c r="C165" s="161">
        <v>0</v>
      </c>
      <c r="D165" s="265">
        <v>0.47699999999999998</v>
      </c>
      <c r="E165" s="267">
        <v>7.8E-2</v>
      </c>
      <c r="F165" s="270">
        <v>7.0000000000000001E-3</v>
      </c>
      <c r="G165" s="268">
        <v>916.08</v>
      </c>
      <c r="H165" s="268">
        <v>2.2000000000000002</v>
      </c>
      <c r="I165" s="272">
        <v>2.85</v>
      </c>
      <c r="J165" s="273">
        <v>1.0999999999999999E-2</v>
      </c>
    </row>
    <row r="166" spans="1:10" ht="27.75" customHeight="1">
      <c r="A166" s="160" t="s">
        <v>676</v>
      </c>
      <c r="B166" s="24"/>
      <c r="C166" s="161">
        <v>0</v>
      </c>
      <c r="D166" s="265">
        <v>0.47699999999999998</v>
      </c>
      <c r="E166" s="267">
        <v>7.8E-2</v>
      </c>
      <c r="F166" s="270">
        <v>7.0000000000000001E-3</v>
      </c>
      <c r="G166" s="268">
        <v>2766.48</v>
      </c>
      <c r="H166" s="268">
        <v>2.2000000000000002</v>
      </c>
      <c r="I166" s="272">
        <v>2.85</v>
      </c>
      <c r="J166" s="273">
        <v>1.0999999999999999E-2</v>
      </c>
    </row>
    <row r="167" spans="1:10" ht="27.75" customHeight="1">
      <c r="A167" s="160" t="s">
        <v>677</v>
      </c>
      <c r="B167" s="24"/>
      <c r="C167" s="161">
        <v>0</v>
      </c>
      <c r="D167" s="265">
        <v>0.47699999999999998</v>
      </c>
      <c r="E167" s="267">
        <v>7.8E-2</v>
      </c>
      <c r="F167" s="270">
        <v>7.0000000000000001E-3</v>
      </c>
      <c r="G167" s="268">
        <v>6257.25</v>
      </c>
      <c r="H167" s="268">
        <v>2.2000000000000002</v>
      </c>
      <c r="I167" s="272">
        <v>2.85</v>
      </c>
      <c r="J167" s="273">
        <v>1.0999999999999999E-2</v>
      </c>
    </row>
    <row r="168" spans="1:10" ht="27.75" customHeight="1">
      <c r="A168" s="160" t="s">
        <v>678</v>
      </c>
      <c r="B168" s="24"/>
      <c r="C168" s="161">
        <v>0</v>
      </c>
      <c r="D168" s="265">
        <v>0.47699999999999998</v>
      </c>
      <c r="E168" s="267">
        <v>7.8E-2</v>
      </c>
      <c r="F168" s="270">
        <v>7.0000000000000001E-3</v>
      </c>
      <c r="G168" s="268">
        <v>18535.48</v>
      </c>
      <c r="H168" s="268">
        <v>2.2000000000000002</v>
      </c>
      <c r="I168" s="272">
        <v>2.85</v>
      </c>
      <c r="J168" s="273">
        <v>1.0999999999999999E-2</v>
      </c>
    </row>
    <row r="169" spans="1:10" ht="27.75" customHeight="1">
      <c r="A169" s="160" t="s">
        <v>679</v>
      </c>
      <c r="B169" s="24"/>
      <c r="C169" s="161" t="s">
        <v>118</v>
      </c>
      <c r="D169" s="274">
        <v>4.9669999999999996</v>
      </c>
      <c r="E169" s="275">
        <v>0.88200000000000001</v>
      </c>
      <c r="F169" s="270">
        <v>0.68</v>
      </c>
      <c r="G169" s="269">
        <v>0</v>
      </c>
      <c r="H169" s="269">
        <v>0</v>
      </c>
      <c r="I169" s="266">
        <v>0</v>
      </c>
      <c r="J169" s="271">
        <v>0</v>
      </c>
    </row>
    <row r="170" spans="1:10" ht="27.75" customHeight="1">
      <c r="A170" s="160" t="s">
        <v>680</v>
      </c>
      <c r="B170" s="24"/>
      <c r="C170" s="161">
        <v>0</v>
      </c>
      <c r="D170" s="265">
        <v>-1.4319999999999999</v>
      </c>
      <c r="E170" s="267">
        <v>-0.251</v>
      </c>
      <c r="F170" s="270">
        <v>-3.4000000000000002E-2</v>
      </c>
      <c r="G170" s="162">
        <v>0</v>
      </c>
      <c r="H170" s="269">
        <v>0</v>
      </c>
      <c r="I170" s="266">
        <v>0</v>
      </c>
      <c r="J170" s="271">
        <v>0</v>
      </c>
    </row>
    <row r="171" spans="1:10" ht="27.75" customHeight="1">
      <c r="A171" s="160" t="s">
        <v>681</v>
      </c>
      <c r="B171" s="24"/>
      <c r="C171" s="161">
        <v>0</v>
      </c>
      <c r="D171" s="265">
        <v>-1.355</v>
      </c>
      <c r="E171" s="267">
        <v>-0.23799999999999999</v>
      </c>
      <c r="F171" s="270">
        <v>-3.1E-2</v>
      </c>
      <c r="G171" s="162">
        <v>0</v>
      </c>
      <c r="H171" s="269">
        <v>0</v>
      </c>
      <c r="I171" s="266">
        <v>0</v>
      </c>
      <c r="J171" s="271">
        <v>0</v>
      </c>
    </row>
    <row r="172" spans="1:10" ht="27.75" customHeight="1">
      <c r="A172" s="160" t="s">
        <v>682</v>
      </c>
      <c r="B172" s="24"/>
      <c r="C172" s="161">
        <v>0</v>
      </c>
      <c r="D172" s="265">
        <v>-1.4319999999999999</v>
      </c>
      <c r="E172" s="267">
        <v>-0.251</v>
      </c>
      <c r="F172" s="270">
        <v>-3.4000000000000002E-2</v>
      </c>
      <c r="G172" s="162">
        <v>0</v>
      </c>
      <c r="H172" s="269">
        <v>0</v>
      </c>
      <c r="I172" s="266">
        <v>0</v>
      </c>
      <c r="J172" s="273">
        <v>0.04</v>
      </c>
    </row>
    <row r="173" spans="1:10" ht="27.75" customHeight="1">
      <c r="A173" s="160" t="s">
        <v>683</v>
      </c>
      <c r="B173" s="24"/>
      <c r="C173" s="161">
        <v>0</v>
      </c>
      <c r="D173" s="265">
        <v>-1.355</v>
      </c>
      <c r="E173" s="267">
        <v>-0.23799999999999999</v>
      </c>
      <c r="F173" s="270">
        <v>-3.1E-2</v>
      </c>
      <c r="G173" s="162">
        <v>0</v>
      </c>
      <c r="H173" s="269">
        <v>0</v>
      </c>
      <c r="I173" s="266">
        <v>0</v>
      </c>
      <c r="J173" s="273">
        <v>3.5000000000000003E-2</v>
      </c>
    </row>
    <row r="174" spans="1:10" ht="27.75" customHeight="1">
      <c r="A174" s="160" t="s">
        <v>684</v>
      </c>
      <c r="B174" s="24"/>
      <c r="C174" s="161">
        <v>0</v>
      </c>
      <c r="D174" s="265">
        <v>-0.98699999999999999</v>
      </c>
      <c r="E174" s="267">
        <v>-0.17199999999999999</v>
      </c>
      <c r="F174" s="270">
        <v>-1.7000000000000001E-2</v>
      </c>
      <c r="G174" s="268">
        <v>33.82</v>
      </c>
      <c r="H174" s="269">
        <v>0</v>
      </c>
      <c r="I174" s="266">
        <v>0</v>
      </c>
      <c r="J174" s="273">
        <v>3.7999999999999999E-2</v>
      </c>
    </row>
    <row r="175" spans="1:10" ht="27.75" customHeight="1">
      <c r="A175" s="160" t="s">
        <v>685</v>
      </c>
      <c r="B175" s="24"/>
      <c r="C175" s="161" t="s">
        <v>70</v>
      </c>
      <c r="D175" s="265">
        <v>0.28399999999999997</v>
      </c>
      <c r="E175" s="267">
        <v>0.05</v>
      </c>
      <c r="F175" s="270">
        <v>7.0000000000000001E-3</v>
      </c>
      <c r="G175" s="268">
        <v>1.71</v>
      </c>
      <c r="H175" s="269">
        <v>0</v>
      </c>
      <c r="I175" s="266">
        <v>0</v>
      </c>
      <c r="J175" s="271">
        <v>0</v>
      </c>
    </row>
    <row r="176" spans="1:10" ht="27.75" customHeight="1">
      <c r="A176" s="160" t="s">
        <v>686</v>
      </c>
      <c r="B176" s="24"/>
      <c r="C176" s="161" t="s">
        <v>72</v>
      </c>
      <c r="D176" s="265">
        <v>0.28399999999999997</v>
      </c>
      <c r="E176" s="267">
        <v>0.05</v>
      </c>
      <c r="F176" s="270">
        <v>7.0000000000000001E-3</v>
      </c>
      <c r="G176" s="269">
        <v>0</v>
      </c>
      <c r="H176" s="269">
        <v>0</v>
      </c>
      <c r="I176" s="266">
        <v>0</v>
      </c>
      <c r="J176" s="271">
        <v>0</v>
      </c>
    </row>
    <row r="177" spans="1:10" ht="27.75" customHeight="1">
      <c r="A177" s="160" t="s">
        <v>687</v>
      </c>
      <c r="B177" s="24"/>
      <c r="C177" s="161" t="s">
        <v>75</v>
      </c>
      <c r="D177" s="265">
        <v>0.27800000000000002</v>
      </c>
      <c r="E177" s="267">
        <v>4.9000000000000002E-2</v>
      </c>
      <c r="F177" s="270">
        <v>7.0000000000000001E-3</v>
      </c>
      <c r="G177" s="268">
        <v>0.91</v>
      </c>
      <c r="H177" s="269">
        <v>0</v>
      </c>
      <c r="I177" s="266">
        <v>0</v>
      </c>
      <c r="J177" s="271">
        <v>0</v>
      </c>
    </row>
    <row r="178" spans="1:10" ht="27.75" customHeight="1">
      <c r="A178" s="160" t="s">
        <v>688</v>
      </c>
      <c r="B178" s="24"/>
      <c r="C178" s="161" t="s">
        <v>75</v>
      </c>
      <c r="D178" s="265">
        <v>0.27800000000000002</v>
      </c>
      <c r="E178" s="267">
        <v>4.9000000000000002E-2</v>
      </c>
      <c r="F178" s="270">
        <v>7.0000000000000001E-3</v>
      </c>
      <c r="G178" s="268">
        <v>1.22</v>
      </c>
      <c r="H178" s="269">
        <v>0</v>
      </c>
      <c r="I178" s="266">
        <v>0</v>
      </c>
      <c r="J178" s="271">
        <v>0</v>
      </c>
    </row>
    <row r="179" spans="1:10" ht="27.75" customHeight="1">
      <c r="A179" s="160" t="s">
        <v>689</v>
      </c>
      <c r="B179" s="24"/>
      <c r="C179" s="161" t="s">
        <v>75</v>
      </c>
      <c r="D179" s="265">
        <v>0.27800000000000002</v>
      </c>
      <c r="E179" s="267">
        <v>4.9000000000000002E-2</v>
      </c>
      <c r="F179" s="270">
        <v>7.0000000000000001E-3</v>
      </c>
      <c r="G179" s="268">
        <v>2.71</v>
      </c>
      <c r="H179" s="269">
        <v>0</v>
      </c>
      <c r="I179" s="266">
        <v>0</v>
      </c>
      <c r="J179" s="271">
        <v>0</v>
      </c>
    </row>
    <row r="180" spans="1:10" ht="27.75" customHeight="1">
      <c r="A180" s="160" t="s">
        <v>690</v>
      </c>
      <c r="B180" s="24"/>
      <c r="C180" s="161" t="s">
        <v>75</v>
      </c>
      <c r="D180" s="265">
        <v>0.27800000000000002</v>
      </c>
      <c r="E180" s="267">
        <v>4.9000000000000002E-2</v>
      </c>
      <c r="F180" s="270">
        <v>7.0000000000000001E-3</v>
      </c>
      <c r="G180" s="268">
        <v>5.28</v>
      </c>
      <c r="H180" s="269">
        <v>0</v>
      </c>
      <c r="I180" s="266">
        <v>0</v>
      </c>
      <c r="J180" s="271">
        <v>0</v>
      </c>
    </row>
    <row r="181" spans="1:10" ht="27.75" customHeight="1">
      <c r="A181" s="160" t="s">
        <v>691</v>
      </c>
      <c r="B181" s="24"/>
      <c r="C181" s="161" t="s">
        <v>75</v>
      </c>
      <c r="D181" s="265">
        <v>0.27800000000000002</v>
      </c>
      <c r="E181" s="267">
        <v>4.9000000000000002E-2</v>
      </c>
      <c r="F181" s="270">
        <v>7.0000000000000001E-3</v>
      </c>
      <c r="G181" s="268">
        <v>15.06</v>
      </c>
      <c r="H181" s="269">
        <v>0</v>
      </c>
      <c r="I181" s="266">
        <v>0</v>
      </c>
      <c r="J181" s="271">
        <v>0</v>
      </c>
    </row>
    <row r="182" spans="1:10" ht="27.75" customHeight="1">
      <c r="A182" s="160" t="s">
        <v>692</v>
      </c>
      <c r="B182" s="24"/>
      <c r="C182" s="161" t="s">
        <v>85</v>
      </c>
      <c r="D182" s="265">
        <v>0.27800000000000002</v>
      </c>
      <c r="E182" s="267">
        <v>4.9000000000000002E-2</v>
      </c>
      <c r="F182" s="270">
        <v>7.0000000000000001E-3</v>
      </c>
      <c r="G182" s="269">
        <v>0</v>
      </c>
      <c r="H182" s="269">
        <v>0</v>
      </c>
      <c r="I182" s="266">
        <v>0</v>
      </c>
      <c r="J182" s="271">
        <v>0</v>
      </c>
    </row>
    <row r="183" spans="1:10" ht="27.75" customHeight="1">
      <c r="A183" s="160" t="s">
        <v>693</v>
      </c>
      <c r="B183" s="24"/>
      <c r="C183" s="161">
        <v>0</v>
      </c>
      <c r="D183" s="265">
        <v>0.187</v>
      </c>
      <c r="E183" s="267">
        <v>3.3000000000000002E-2</v>
      </c>
      <c r="F183" s="270">
        <v>4.0000000000000001E-3</v>
      </c>
      <c r="G183" s="268">
        <v>1.1100000000000001</v>
      </c>
      <c r="H183" s="268">
        <v>0.22</v>
      </c>
      <c r="I183" s="272">
        <v>0.38</v>
      </c>
      <c r="J183" s="273">
        <v>5.0000000000000001E-3</v>
      </c>
    </row>
    <row r="184" spans="1:10" ht="27.75" customHeight="1">
      <c r="A184" s="160" t="s">
        <v>694</v>
      </c>
      <c r="B184" s="24"/>
      <c r="C184" s="161">
        <v>0</v>
      </c>
      <c r="D184" s="265">
        <v>0.187</v>
      </c>
      <c r="E184" s="267">
        <v>3.3000000000000002E-2</v>
      </c>
      <c r="F184" s="270">
        <v>4.0000000000000001E-3</v>
      </c>
      <c r="G184" s="268">
        <v>23.42</v>
      </c>
      <c r="H184" s="268">
        <v>0.22</v>
      </c>
      <c r="I184" s="272">
        <v>0.38</v>
      </c>
      <c r="J184" s="273">
        <v>5.0000000000000001E-3</v>
      </c>
    </row>
    <row r="185" spans="1:10" ht="27.75" customHeight="1">
      <c r="A185" s="160" t="s">
        <v>695</v>
      </c>
      <c r="B185" s="24"/>
      <c r="C185" s="161">
        <v>0</v>
      </c>
      <c r="D185" s="265">
        <v>0.187</v>
      </c>
      <c r="E185" s="267">
        <v>3.3000000000000002E-2</v>
      </c>
      <c r="F185" s="270">
        <v>4.0000000000000001E-3</v>
      </c>
      <c r="G185" s="268">
        <v>41.92</v>
      </c>
      <c r="H185" s="268">
        <v>0.22</v>
      </c>
      <c r="I185" s="272">
        <v>0.38</v>
      </c>
      <c r="J185" s="273">
        <v>5.0000000000000001E-3</v>
      </c>
    </row>
    <row r="186" spans="1:10" ht="27.75" customHeight="1">
      <c r="A186" s="160" t="s">
        <v>696</v>
      </c>
      <c r="B186" s="24"/>
      <c r="C186" s="161">
        <v>0</v>
      </c>
      <c r="D186" s="265">
        <v>0.187</v>
      </c>
      <c r="E186" s="267">
        <v>3.3000000000000002E-2</v>
      </c>
      <c r="F186" s="270">
        <v>4.0000000000000001E-3</v>
      </c>
      <c r="G186" s="268">
        <v>65.180000000000007</v>
      </c>
      <c r="H186" s="268">
        <v>0.22</v>
      </c>
      <c r="I186" s="272">
        <v>0.38</v>
      </c>
      <c r="J186" s="273">
        <v>5.0000000000000001E-3</v>
      </c>
    </row>
    <row r="187" spans="1:10" ht="27.75" customHeight="1">
      <c r="A187" s="160" t="s">
        <v>697</v>
      </c>
      <c r="B187" s="24"/>
      <c r="C187" s="161">
        <v>0</v>
      </c>
      <c r="D187" s="265">
        <v>0.187</v>
      </c>
      <c r="E187" s="267">
        <v>3.3000000000000002E-2</v>
      </c>
      <c r="F187" s="270">
        <v>4.0000000000000001E-3</v>
      </c>
      <c r="G187" s="268">
        <v>119.64</v>
      </c>
      <c r="H187" s="268">
        <v>0.22</v>
      </c>
      <c r="I187" s="272">
        <v>0.38</v>
      </c>
      <c r="J187" s="273">
        <v>5.0000000000000001E-3</v>
      </c>
    </row>
    <row r="188" spans="1:10" ht="27.75" customHeight="1">
      <c r="A188" s="160" t="s">
        <v>698</v>
      </c>
      <c r="B188" s="24"/>
      <c r="C188" s="161">
        <v>0</v>
      </c>
      <c r="D188" s="265">
        <v>0.17499999999999999</v>
      </c>
      <c r="E188" s="267">
        <v>3.1E-2</v>
      </c>
      <c r="F188" s="270">
        <v>3.0000000000000001E-3</v>
      </c>
      <c r="G188" s="268">
        <v>1.24</v>
      </c>
      <c r="H188" s="268">
        <v>0.39</v>
      </c>
      <c r="I188" s="272">
        <v>0.52</v>
      </c>
      <c r="J188" s="273">
        <v>4.0000000000000001E-3</v>
      </c>
    </row>
    <row r="189" spans="1:10" ht="27.75" customHeight="1">
      <c r="A189" s="160" t="s">
        <v>699</v>
      </c>
      <c r="B189" s="24"/>
      <c r="C189" s="161">
        <v>0</v>
      </c>
      <c r="D189" s="265">
        <v>0.17499999999999999</v>
      </c>
      <c r="E189" s="267">
        <v>3.1E-2</v>
      </c>
      <c r="F189" s="270">
        <v>3.0000000000000001E-3</v>
      </c>
      <c r="G189" s="268">
        <v>35.840000000000003</v>
      </c>
      <c r="H189" s="268">
        <v>0.39</v>
      </c>
      <c r="I189" s="272">
        <v>0.52</v>
      </c>
      <c r="J189" s="273">
        <v>4.0000000000000001E-3</v>
      </c>
    </row>
    <row r="190" spans="1:10" ht="27.75" customHeight="1">
      <c r="A190" s="160" t="s">
        <v>700</v>
      </c>
      <c r="B190" s="24"/>
      <c r="C190" s="161">
        <v>0</v>
      </c>
      <c r="D190" s="265">
        <v>0.17499999999999999</v>
      </c>
      <c r="E190" s="267">
        <v>3.1E-2</v>
      </c>
      <c r="F190" s="270">
        <v>3.0000000000000001E-3</v>
      </c>
      <c r="G190" s="268">
        <v>64.540000000000006</v>
      </c>
      <c r="H190" s="268">
        <v>0.39</v>
      </c>
      <c r="I190" s="272">
        <v>0.52</v>
      </c>
      <c r="J190" s="273">
        <v>4.0000000000000001E-3</v>
      </c>
    </row>
    <row r="191" spans="1:10" ht="27.75" customHeight="1">
      <c r="A191" s="160" t="s">
        <v>701</v>
      </c>
      <c r="B191" s="24"/>
      <c r="C191" s="161">
        <v>0</v>
      </c>
      <c r="D191" s="265">
        <v>0.17499999999999999</v>
      </c>
      <c r="E191" s="267">
        <v>3.1E-2</v>
      </c>
      <c r="F191" s="270">
        <v>3.0000000000000001E-3</v>
      </c>
      <c r="G191" s="268">
        <v>100.61</v>
      </c>
      <c r="H191" s="268">
        <v>0.39</v>
      </c>
      <c r="I191" s="272">
        <v>0.52</v>
      </c>
      <c r="J191" s="273">
        <v>4.0000000000000001E-3</v>
      </c>
    </row>
    <row r="192" spans="1:10" ht="27.75" customHeight="1">
      <c r="A192" s="160" t="s">
        <v>702</v>
      </c>
      <c r="B192" s="24"/>
      <c r="C192" s="161">
        <v>0</v>
      </c>
      <c r="D192" s="265">
        <v>0.17499999999999999</v>
      </c>
      <c r="E192" s="267">
        <v>3.1E-2</v>
      </c>
      <c r="F192" s="270">
        <v>3.0000000000000001E-3</v>
      </c>
      <c r="G192" s="268">
        <v>185.07</v>
      </c>
      <c r="H192" s="268">
        <v>0.39</v>
      </c>
      <c r="I192" s="272">
        <v>0.52</v>
      </c>
      <c r="J192" s="273">
        <v>4.0000000000000001E-3</v>
      </c>
    </row>
    <row r="193" spans="1:10" ht="27.75" customHeight="1">
      <c r="A193" s="160" t="s">
        <v>703</v>
      </c>
      <c r="B193" s="24"/>
      <c r="C193" s="161">
        <v>0</v>
      </c>
      <c r="D193" s="265">
        <v>0.10100000000000001</v>
      </c>
      <c r="E193" s="267">
        <v>1.6E-2</v>
      </c>
      <c r="F193" s="270">
        <v>1E-3</v>
      </c>
      <c r="G193" s="268">
        <v>8.6</v>
      </c>
      <c r="H193" s="268">
        <v>0.46</v>
      </c>
      <c r="I193" s="272">
        <v>0.6</v>
      </c>
      <c r="J193" s="273">
        <v>2E-3</v>
      </c>
    </row>
    <row r="194" spans="1:10" ht="27.75" customHeight="1">
      <c r="A194" s="160" t="s">
        <v>704</v>
      </c>
      <c r="B194" s="24"/>
      <c r="C194" s="161">
        <v>0</v>
      </c>
      <c r="D194" s="265">
        <v>0.10100000000000001</v>
      </c>
      <c r="E194" s="267">
        <v>1.6E-2</v>
      </c>
      <c r="F194" s="270">
        <v>1E-3</v>
      </c>
      <c r="G194" s="268">
        <v>193.36</v>
      </c>
      <c r="H194" s="268">
        <v>0.46</v>
      </c>
      <c r="I194" s="272">
        <v>0.6</v>
      </c>
      <c r="J194" s="273">
        <v>2E-3</v>
      </c>
    </row>
    <row r="195" spans="1:10" ht="27.75" customHeight="1">
      <c r="A195" s="160" t="s">
        <v>705</v>
      </c>
      <c r="B195" s="24"/>
      <c r="C195" s="161">
        <v>0</v>
      </c>
      <c r="D195" s="265">
        <v>0.10100000000000001</v>
      </c>
      <c r="E195" s="267">
        <v>1.6E-2</v>
      </c>
      <c r="F195" s="270">
        <v>1E-3</v>
      </c>
      <c r="G195" s="268">
        <v>583.20000000000005</v>
      </c>
      <c r="H195" s="268">
        <v>0.46</v>
      </c>
      <c r="I195" s="272">
        <v>0.6</v>
      </c>
      <c r="J195" s="273">
        <v>2E-3</v>
      </c>
    </row>
    <row r="196" spans="1:10" ht="27.75" customHeight="1">
      <c r="A196" s="160" t="s">
        <v>706</v>
      </c>
      <c r="B196" s="24"/>
      <c r="C196" s="161">
        <v>0</v>
      </c>
      <c r="D196" s="265">
        <v>0.10100000000000001</v>
      </c>
      <c r="E196" s="267">
        <v>1.6E-2</v>
      </c>
      <c r="F196" s="270">
        <v>1E-3</v>
      </c>
      <c r="G196" s="268">
        <v>1318.61</v>
      </c>
      <c r="H196" s="268">
        <v>0.46</v>
      </c>
      <c r="I196" s="272">
        <v>0.6</v>
      </c>
      <c r="J196" s="273">
        <v>2E-3</v>
      </c>
    </row>
    <row r="197" spans="1:10" ht="27.75" customHeight="1">
      <c r="A197" s="160" t="s">
        <v>707</v>
      </c>
      <c r="B197" s="24"/>
      <c r="C197" s="161">
        <v>0</v>
      </c>
      <c r="D197" s="265">
        <v>0.10100000000000001</v>
      </c>
      <c r="E197" s="267">
        <v>1.6E-2</v>
      </c>
      <c r="F197" s="270">
        <v>1E-3</v>
      </c>
      <c r="G197" s="268">
        <v>3905.32</v>
      </c>
      <c r="H197" s="268">
        <v>0.46</v>
      </c>
      <c r="I197" s="272">
        <v>0.6</v>
      </c>
      <c r="J197" s="273">
        <v>2E-3</v>
      </c>
    </row>
    <row r="198" spans="1:10" ht="27.75" customHeight="1">
      <c r="A198" s="160" t="s">
        <v>708</v>
      </c>
      <c r="B198" s="24"/>
      <c r="C198" s="161" t="s">
        <v>118</v>
      </c>
      <c r="D198" s="274">
        <v>1.046</v>
      </c>
      <c r="E198" s="275">
        <v>0.186</v>
      </c>
      <c r="F198" s="270">
        <v>0.14299999999999999</v>
      </c>
      <c r="G198" s="269">
        <v>0</v>
      </c>
      <c r="H198" s="269">
        <v>0</v>
      </c>
      <c r="I198" s="266">
        <v>0</v>
      </c>
      <c r="J198" s="271">
        <v>0</v>
      </c>
    </row>
    <row r="199" spans="1:10" ht="27.75" customHeight="1">
      <c r="A199" s="160" t="s">
        <v>709</v>
      </c>
      <c r="B199" s="24"/>
      <c r="C199" s="161">
        <v>0</v>
      </c>
      <c r="D199" s="265">
        <v>-0.30199999999999999</v>
      </c>
      <c r="E199" s="267">
        <v>-5.2999999999999999E-2</v>
      </c>
      <c r="F199" s="270">
        <v>-7.0000000000000001E-3</v>
      </c>
      <c r="G199" s="162">
        <v>0</v>
      </c>
      <c r="H199" s="269">
        <v>0</v>
      </c>
      <c r="I199" s="266">
        <v>0</v>
      </c>
      <c r="J199" s="271">
        <v>0</v>
      </c>
    </row>
    <row r="200" spans="1:10" ht="27.75" customHeight="1">
      <c r="A200" s="160" t="s">
        <v>710</v>
      </c>
      <c r="B200" s="24"/>
      <c r="C200" s="161">
        <v>0</v>
      </c>
      <c r="D200" s="265">
        <v>-0.28499999999999998</v>
      </c>
      <c r="E200" s="267">
        <v>-0.05</v>
      </c>
      <c r="F200" s="270">
        <v>-6.0000000000000001E-3</v>
      </c>
      <c r="G200" s="162">
        <v>0</v>
      </c>
      <c r="H200" s="269">
        <v>0</v>
      </c>
      <c r="I200" s="266">
        <v>0</v>
      </c>
      <c r="J200" s="271">
        <v>0</v>
      </c>
    </row>
    <row r="201" spans="1:10" ht="27.75" customHeight="1">
      <c r="A201" s="160" t="s">
        <v>711</v>
      </c>
      <c r="B201" s="24"/>
      <c r="C201" s="161">
        <v>0</v>
      </c>
      <c r="D201" s="265">
        <v>-0.30199999999999999</v>
      </c>
      <c r="E201" s="267">
        <v>-5.2999999999999999E-2</v>
      </c>
      <c r="F201" s="270">
        <v>-7.0000000000000001E-3</v>
      </c>
      <c r="G201" s="162">
        <v>0</v>
      </c>
      <c r="H201" s="269">
        <v>0</v>
      </c>
      <c r="I201" s="266">
        <v>0</v>
      </c>
      <c r="J201" s="273">
        <v>8.0000000000000002E-3</v>
      </c>
    </row>
    <row r="202" spans="1:10" ht="27.75" customHeight="1">
      <c r="A202" s="160" t="s">
        <v>712</v>
      </c>
      <c r="B202" s="24"/>
      <c r="C202" s="161">
        <v>0</v>
      </c>
      <c r="D202" s="265">
        <v>-0.28499999999999998</v>
      </c>
      <c r="E202" s="267">
        <v>-0.05</v>
      </c>
      <c r="F202" s="270">
        <v>-6.0000000000000001E-3</v>
      </c>
      <c r="G202" s="162">
        <v>0</v>
      </c>
      <c r="H202" s="269">
        <v>0</v>
      </c>
      <c r="I202" s="266">
        <v>0</v>
      </c>
      <c r="J202" s="273">
        <v>7.0000000000000001E-3</v>
      </c>
    </row>
    <row r="203" spans="1:10" ht="27.75" customHeight="1">
      <c r="A203" s="160" t="s">
        <v>713</v>
      </c>
      <c r="B203" s="24"/>
      <c r="C203" s="161">
        <v>0</v>
      </c>
      <c r="D203" s="265">
        <v>-0.20799999999999999</v>
      </c>
      <c r="E203" s="267">
        <v>-3.5999999999999997E-2</v>
      </c>
      <c r="F203" s="270">
        <v>-4.0000000000000001E-3</v>
      </c>
      <c r="G203" s="268">
        <v>7.13</v>
      </c>
      <c r="H203" s="269">
        <v>0</v>
      </c>
      <c r="I203" s="266">
        <v>0</v>
      </c>
      <c r="J203" s="273">
        <v>8.0000000000000002E-3</v>
      </c>
    </row>
  </sheetData>
  <mergeCells count="11">
    <mergeCell ref="B8:D8"/>
    <mergeCell ref="C9:D9"/>
    <mergeCell ref="H9:J9"/>
    <mergeCell ref="A2:J2"/>
    <mergeCell ref="A4:D4"/>
    <mergeCell ref="F4:J4"/>
    <mergeCell ref="F5:G5"/>
    <mergeCell ref="F6:G6"/>
    <mergeCell ref="F7:G7"/>
    <mergeCell ref="F8:G8"/>
    <mergeCell ref="F9:G9"/>
  </mergeCells>
  <hyperlinks>
    <hyperlink ref="A1" location="Overview!A1" display="Back to Overview" xr:uid="{00000000-0004-0000-14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NPG Northeast Area (GSP Group _F)"</f>
        <v>Southern Electric Power Distribution plc - Effective from 1 April 2024 - Final LDNO tariffs in NPG Northeast Area (GSP Group _F)</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78" t="s">
        <v>46</v>
      </c>
      <c r="B6" s="231" t="s">
        <v>275</v>
      </c>
      <c r="C6" s="231" t="s">
        <v>276</v>
      </c>
      <c r="D6" s="231" t="s">
        <v>277</v>
      </c>
      <c r="E6" s="169"/>
      <c r="F6" s="384" t="s">
        <v>50</v>
      </c>
      <c r="G6" s="384"/>
      <c r="H6" s="20" t="s">
        <v>275</v>
      </c>
      <c r="I6" s="231" t="s">
        <v>276</v>
      </c>
      <c r="J6" s="231" t="s">
        <v>277</v>
      </c>
      <c r="K6" s="169"/>
      <c r="L6" s="4"/>
      <c r="M6" s="4"/>
    </row>
    <row r="7" spans="1:13" ht="60" customHeight="1">
      <c r="A7" s="78" t="s">
        <v>51</v>
      </c>
      <c r="B7" s="188">
        <v>0</v>
      </c>
      <c r="C7" s="188">
        <v>0</v>
      </c>
      <c r="D7" s="231" t="s">
        <v>141</v>
      </c>
      <c r="E7" s="169"/>
      <c r="F7" s="384" t="s">
        <v>278</v>
      </c>
      <c r="G7" s="384"/>
      <c r="H7" s="188">
        <v>0</v>
      </c>
      <c r="I7" s="231" t="s">
        <v>279</v>
      </c>
      <c r="J7" s="231" t="s">
        <v>277</v>
      </c>
      <c r="K7" s="169"/>
      <c r="L7" s="4"/>
      <c r="M7" s="4"/>
    </row>
    <row r="8" spans="1:13" ht="45" customHeight="1">
      <c r="A8" s="241" t="s">
        <v>55</v>
      </c>
      <c r="B8" s="379" t="s">
        <v>144</v>
      </c>
      <c r="C8" s="380"/>
      <c r="D8" s="381"/>
      <c r="E8" s="169"/>
      <c r="F8" s="384" t="s">
        <v>180</v>
      </c>
      <c r="G8" s="384"/>
      <c r="H8" s="188">
        <v>0</v>
      </c>
      <c r="I8" s="188">
        <v>0</v>
      </c>
      <c r="J8" s="231" t="s">
        <v>141</v>
      </c>
      <c r="K8" s="169"/>
      <c r="L8" s="4"/>
      <c r="M8" s="4"/>
    </row>
    <row r="9" spans="1:13" s="76" customFormat="1" ht="45" customHeight="1">
      <c r="B9" s="169"/>
      <c r="C9" s="169"/>
      <c r="D9" s="169"/>
      <c r="E9" s="196"/>
      <c r="F9" s="361" t="s">
        <v>55</v>
      </c>
      <c r="G9" s="361"/>
      <c r="H9" s="422" t="s">
        <v>144</v>
      </c>
      <c r="I9" s="422"/>
      <c r="J9" s="422"/>
      <c r="K9" s="169"/>
      <c r="L9" s="49"/>
      <c r="M9" s="49"/>
    </row>
    <row r="10" spans="1:13" ht="18.75" customHeight="1">
      <c r="A10" s="169"/>
      <c r="B10" s="169"/>
      <c r="C10" s="169"/>
      <c r="D10" s="169"/>
      <c r="E10" s="169"/>
      <c r="F10" s="169"/>
      <c r="G10" s="169"/>
      <c r="H10" s="169"/>
      <c r="I10" s="169"/>
      <c r="J10" s="16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290">
        <v>3.569</v>
      </c>
      <c r="E14" s="291">
        <v>0.54900000000000004</v>
      </c>
      <c r="F14" s="292">
        <v>0.11</v>
      </c>
      <c r="G14" s="162">
        <v>19.41</v>
      </c>
      <c r="H14" s="227">
        <v>0</v>
      </c>
      <c r="I14" s="227">
        <v>0</v>
      </c>
      <c r="J14" s="293">
        <v>0</v>
      </c>
    </row>
    <row r="15" spans="1:13" ht="27.75" customHeight="1">
      <c r="A15" s="160" t="s">
        <v>525</v>
      </c>
      <c r="B15" s="24"/>
      <c r="C15" s="161">
        <v>2</v>
      </c>
      <c r="D15" s="290">
        <v>3.569</v>
      </c>
      <c r="E15" s="291">
        <v>0.54900000000000004</v>
      </c>
      <c r="F15" s="292">
        <v>0.11</v>
      </c>
      <c r="G15" s="227">
        <v>0</v>
      </c>
      <c r="H15" s="227">
        <v>0</v>
      </c>
      <c r="I15" s="227">
        <v>0</v>
      </c>
      <c r="J15" s="293">
        <v>0</v>
      </c>
    </row>
    <row r="16" spans="1:13" ht="27.75" customHeight="1">
      <c r="A16" s="160" t="s">
        <v>526</v>
      </c>
      <c r="B16" s="24"/>
      <c r="C16" s="161" t="s">
        <v>75</v>
      </c>
      <c r="D16" s="290">
        <v>4.1820000000000004</v>
      </c>
      <c r="E16" s="291">
        <v>0.64300000000000002</v>
      </c>
      <c r="F16" s="292">
        <v>0.129</v>
      </c>
      <c r="G16" s="162">
        <v>6.49</v>
      </c>
      <c r="H16" s="227">
        <v>0</v>
      </c>
      <c r="I16" s="227">
        <v>0</v>
      </c>
      <c r="J16" s="293">
        <v>0</v>
      </c>
    </row>
    <row r="17" spans="1:10" ht="27.75" customHeight="1">
      <c r="A17" s="160" t="s">
        <v>527</v>
      </c>
      <c r="B17" s="24"/>
      <c r="C17" s="161" t="s">
        <v>75</v>
      </c>
      <c r="D17" s="290">
        <v>4.1820000000000004</v>
      </c>
      <c r="E17" s="291">
        <v>0.64300000000000002</v>
      </c>
      <c r="F17" s="292">
        <v>0.129</v>
      </c>
      <c r="G17" s="162">
        <v>14.82</v>
      </c>
      <c r="H17" s="227">
        <v>0</v>
      </c>
      <c r="I17" s="227">
        <v>0</v>
      </c>
      <c r="J17" s="293">
        <v>0</v>
      </c>
    </row>
    <row r="18" spans="1:10" ht="27.75" customHeight="1">
      <c r="A18" s="160" t="s">
        <v>528</v>
      </c>
      <c r="B18" s="24"/>
      <c r="C18" s="161" t="s">
        <v>75</v>
      </c>
      <c r="D18" s="290">
        <v>4.1820000000000004</v>
      </c>
      <c r="E18" s="291">
        <v>0.64300000000000002</v>
      </c>
      <c r="F18" s="292">
        <v>0.129</v>
      </c>
      <c r="G18" s="162">
        <v>36.64</v>
      </c>
      <c r="H18" s="227">
        <v>0</v>
      </c>
      <c r="I18" s="227">
        <v>0</v>
      </c>
      <c r="J18" s="293">
        <v>0</v>
      </c>
    </row>
    <row r="19" spans="1:10" ht="27.75" customHeight="1">
      <c r="A19" s="160" t="s">
        <v>529</v>
      </c>
      <c r="B19" s="24"/>
      <c r="C19" s="161" t="s">
        <v>75</v>
      </c>
      <c r="D19" s="290">
        <v>4.1820000000000004</v>
      </c>
      <c r="E19" s="291">
        <v>0.64300000000000002</v>
      </c>
      <c r="F19" s="292">
        <v>0.129</v>
      </c>
      <c r="G19" s="162">
        <v>82.21</v>
      </c>
      <c r="H19" s="227">
        <v>0</v>
      </c>
      <c r="I19" s="227">
        <v>0</v>
      </c>
      <c r="J19" s="293">
        <v>0</v>
      </c>
    </row>
    <row r="20" spans="1:10" ht="27.75" customHeight="1">
      <c r="A20" s="160" t="s">
        <v>530</v>
      </c>
      <c r="B20" s="24"/>
      <c r="C20" s="161" t="s">
        <v>75</v>
      </c>
      <c r="D20" s="290">
        <v>4.1820000000000004</v>
      </c>
      <c r="E20" s="291">
        <v>0.64300000000000002</v>
      </c>
      <c r="F20" s="292">
        <v>0.129</v>
      </c>
      <c r="G20" s="162">
        <v>231.72</v>
      </c>
      <c r="H20" s="227">
        <v>0</v>
      </c>
      <c r="I20" s="227">
        <v>0</v>
      </c>
      <c r="J20" s="293">
        <v>0</v>
      </c>
    </row>
    <row r="21" spans="1:10" ht="27.75" customHeight="1">
      <c r="A21" s="160" t="s">
        <v>531</v>
      </c>
      <c r="B21" s="24"/>
      <c r="C21" s="161">
        <v>4</v>
      </c>
      <c r="D21" s="290">
        <v>4.1820000000000004</v>
      </c>
      <c r="E21" s="291">
        <v>0.64300000000000002</v>
      </c>
      <c r="F21" s="292">
        <v>0.129</v>
      </c>
      <c r="G21" s="227">
        <v>0</v>
      </c>
      <c r="H21" s="227">
        <v>0</v>
      </c>
      <c r="I21" s="227">
        <v>0</v>
      </c>
      <c r="J21" s="293">
        <v>0</v>
      </c>
    </row>
    <row r="22" spans="1:10" ht="27.75" customHeight="1">
      <c r="A22" s="160" t="s">
        <v>532</v>
      </c>
      <c r="B22" s="24"/>
      <c r="C22" s="161">
        <v>0</v>
      </c>
      <c r="D22" s="290">
        <v>2.9950000000000001</v>
      </c>
      <c r="E22" s="291">
        <v>0.45100000000000001</v>
      </c>
      <c r="F22" s="292">
        <v>8.8999999999999996E-2</v>
      </c>
      <c r="G22" s="162">
        <v>8.24</v>
      </c>
      <c r="H22" s="162">
        <v>0.88</v>
      </c>
      <c r="I22" s="167">
        <v>2.31</v>
      </c>
      <c r="J22" s="40">
        <v>7.2999999999999995E-2</v>
      </c>
    </row>
    <row r="23" spans="1:10" ht="27.75" customHeight="1">
      <c r="A23" s="160" t="s">
        <v>533</v>
      </c>
      <c r="B23" s="24"/>
      <c r="C23" s="161">
        <v>0</v>
      </c>
      <c r="D23" s="290">
        <v>2.9950000000000001</v>
      </c>
      <c r="E23" s="291">
        <v>0.45100000000000001</v>
      </c>
      <c r="F23" s="292">
        <v>8.8999999999999996E-2</v>
      </c>
      <c r="G23" s="162">
        <v>343.92</v>
      </c>
      <c r="H23" s="162">
        <v>0.88</v>
      </c>
      <c r="I23" s="167">
        <v>2.31</v>
      </c>
      <c r="J23" s="40">
        <v>7.2999999999999995E-2</v>
      </c>
    </row>
    <row r="24" spans="1:10" ht="27.75" customHeight="1">
      <c r="A24" s="160" t="s">
        <v>534</v>
      </c>
      <c r="B24" s="24"/>
      <c r="C24" s="161">
        <v>0</v>
      </c>
      <c r="D24" s="290">
        <v>2.9950000000000001</v>
      </c>
      <c r="E24" s="291">
        <v>0.45100000000000001</v>
      </c>
      <c r="F24" s="292">
        <v>8.8999999999999996E-2</v>
      </c>
      <c r="G24" s="162">
        <v>754.9</v>
      </c>
      <c r="H24" s="162">
        <v>0.88</v>
      </c>
      <c r="I24" s="167">
        <v>2.31</v>
      </c>
      <c r="J24" s="40">
        <v>7.2999999999999995E-2</v>
      </c>
    </row>
    <row r="25" spans="1:10" ht="27.75" customHeight="1">
      <c r="A25" s="160" t="s">
        <v>535</v>
      </c>
      <c r="B25" s="24"/>
      <c r="C25" s="161">
        <v>0</v>
      </c>
      <c r="D25" s="290">
        <v>2.9950000000000001</v>
      </c>
      <c r="E25" s="291">
        <v>0.45100000000000001</v>
      </c>
      <c r="F25" s="292">
        <v>8.8999999999999996E-2</v>
      </c>
      <c r="G25" s="162">
        <v>1159.78</v>
      </c>
      <c r="H25" s="162">
        <v>0.88</v>
      </c>
      <c r="I25" s="167">
        <v>2.31</v>
      </c>
      <c r="J25" s="40">
        <v>7.2999999999999995E-2</v>
      </c>
    </row>
    <row r="26" spans="1:10" ht="27.75" customHeight="1">
      <c r="A26" s="160" t="s">
        <v>536</v>
      </c>
      <c r="B26" s="24"/>
      <c r="C26" s="161">
        <v>0</v>
      </c>
      <c r="D26" s="290">
        <v>2.9950000000000001</v>
      </c>
      <c r="E26" s="291">
        <v>0.45100000000000001</v>
      </c>
      <c r="F26" s="292">
        <v>8.8999999999999996E-2</v>
      </c>
      <c r="G26" s="162">
        <v>3197.41</v>
      </c>
      <c r="H26" s="162">
        <v>0.88</v>
      </c>
      <c r="I26" s="167">
        <v>2.31</v>
      </c>
      <c r="J26" s="40">
        <v>7.2999999999999995E-2</v>
      </c>
    </row>
    <row r="27" spans="1:10" ht="27.75" customHeight="1">
      <c r="A27" s="160" t="s">
        <v>537</v>
      </c>
      <c r="B27" s="24"/>
      <c r="C27" s="161" t="s">
        <v>302</v>
      </c>
      <c r="D27" s="135">
        <v>10.023</v>
      </c>
      <c r="E27" s="136">
        <v>2.0609999999999999</v>
      </c>
      <c r="F27" s="134">
        <v>1.734</v>
      </c>
      <c r="G27" s="227">
        <v>0</v>
      </c>
      <c r="H27" s="227">
        <v>0</v>
      </c>
      <c r="I27" s="227">
        <v>0</v>
      </c>
      <c r="J27" s="293">
        <v>0</v>
      </c>
    </row>
    <row r="28" spans="1:10" ht="27.75" customHeight="1">
      <c r="A28" s="160" t="s">
        <v>538</v>
      </c>
      <c r="B28" s="24"/>
      <c r="C28" s="161" t="s">
        <v>717</v>
      </c>
      <c r="D28" s="290">
        <v>-4.508</v>
      </c>
      <c r="E28" s="291">
        <v>-0.69299999999999995</v>
      </c>
      <c r="F28" s="292">
        <v>-0.13900000000000001</v>
      </c>
      <c r="G28" s="227">
        <v>0</v>
      </c>
      <c r="H28" s="227">
        <v>0</v>
      </c>
      <c r="I28" s="227">
        <v>0</v>
      </c>
      <c r="J28" s="293">
        <v>0</v>
      </c>
    </row>
    <row r="29" spans="1:10" ht="27.75" customHeight="1">
      <c r="A29" s="160" t="s">
        <v>539</v>
      </c>
      <c r="B29" s="24"/>
      <c r="C29" s="161">
        <v>0</v>
      </c>
      <c r="D29" s="290">
        <v>-4.508</v>
      </c>
      <c r="E29" s="291">
        <v>-0.69299999999999995</v>
      </c>
      <c r="F29" s="292">
        <v>-0.13900000000000001</v>
      </c>
      <c r="G29" s="227">
        <v>0</v>
      </c>
      <c r="H29" s="227">
        <v>0</v>
      </c>
      <c r="I29" s="227">
        <v>0</v>
      </c>
      <c r="J29" s="40">
        <v>9.8000000000000004E-2</v>
      </c>
    </row>
    <row r="30" spans="1:10" ht="27.75" customHeight="1">
      <c r="A30" s="164" t="s">
        <v>540</v>
      </c>
      <c r="B30" s="24"/>
      <c r="C30" s="161" t="s">
        <v>70</v>
      </c>
      <c r="D30" s="290">
        <v>2.411</v>
      </c>
      <c r="E30" s="291">
        <v>0.371</v>
      </c>
      <c r="F30" s="292">
        <v>7.3999999999999996E-2</v>
      </c>
      <c r="G30" s="162">
        <v>13.33</v>
      </c>
      <c r="H30" s="227">
        <v>0</v>
      </c>
      <c r="I30" s="227">
        <v>0</v>
      </c>
      <c r="J30" s="293">
        <v>0</v>
      </c>
    </row>
    <row r="31" spans="1:10" ht="27.75" customHeight="1">
      <c r="A31" s="164" t="s">
        <v>541</v>
      </c>
      <c r="B31" s="24"/>
      <c r="C31" s="161">
        <v>2</v>
      </c>
      <c r="D31" s="290">
        <v>2.411</v>
      </c>
      <c r="E31" s="291">
        <v>0.371</v>
      </c>
      <c r="F31" s="292">
        <v>7.3999999999999996E-2</v>
      </c>
      <c r="G31" s="227">
        <v>0</v>
      </c>
      <c r="H31" s="227">
        <v>0</v>
      </c>
      <c r="I31" s="227">
        <v>0</v>
      </c>
      <c r="J31" s="293">
        <v>0</v>
      </c>
    </row>
    <row r="32" spans="1:10" ht="27.75" customHeight="1">
      <c r="A32" s="164" t="s">
        <v>542</v>
      </c>
      <c r="B32" s="24"/>
      <c r="C32" s="161" t="s">
        <v>75</v>
      </c>
      <c r="D32" s="290">
        <v>2.8239999999999998</v>
      </c>
      <c r="E32" s="291">
        <v>0.434</v>
      </c>
      <c r="F32" s="292">
        <v>8.6999999999999994E-2</v>
      </c>
      <c r="G32" s="162">
        <v>4.54</v>
      </c>
      <c r="H32" s="227">
        <v>0</v>
      </c>
      <c r="I32" s="227">
        <v>0</v>
      </c>
      <c r="J32" s="293">
        <v>0</v>
      </c>
    </row>
    <row r="33" spans="1:10" ht="27.75" customHeight="1">
      <c r="A33" s="164" t="s">
        <v>543</v>
      </c>
      <c r="B33" s="24"/>
      <c r="C33" s="161" t="s">
        <v>75</v>
      </c>
      <c r="D33" s="290">
        <v>2.8239999999999998</v>
      </c>
      <c r="E33" s="291">
        <v>0.434</v>
      </c>
      <c r="F33" s="292">
        <v>8.6999999999999994E-2</v>
      </c>
      <c r="G33" s="162">
        <v>10.16</v>
      </c>
      <c r="H33" s="227">
        <v>0</v>
      </c>
      <c r="I33" s="227">
        <v>0</v>
      </c>
      <c r="J33" s="293">
        <v>0</v>
      </c>
    </row>
    <row r="34" spans="1:10" ht="27.75" customHeight="1">
      <c r="A34" s="164" t="s">
        <v>544</v>
      </c>
      <c r="B34" s="24"/>
      <c r="C34" s="161" t="s">
        <v>75</v>
      </c>
      <c r="D34" s="290">
        <v>2.8239999999999998</v>
      </c>
      <c r="E34" s="291">
        <v>0.434</v>
      </c>
      <c r="F34" s="292">
        <v>8.6999999999999994E-2</v>
      </c>
      <c r="G34" s="162">
        <v>24.91</v>
      </c>
      <c r="H34" s="227">
        <v>0</v>
      </c>
      <c r="I34" s="227">
        <v>0</v>
      </c>
      <c r="J34" s="293">
        <v>0</v>
      </c>
    </row>
    <row r="35" spans="1:10" ht="27.75" customHeight="1">
      <c r="A35" s="164" t="s">
        <v>545</v>
      </c>
      <c r="B35" s="24"/>
      <c r="C35" s="161" t="s">
        <v>75</v>
      </c>
      <c r="D35" s="290">
        <v>2.8239999999999998</v>
      </c>
      <c r="E35" s="291">
        <v>0.434</v>
      </c>
      <c r="F35" s="292">
        <v>8.6999999999999994E-2</v>
      </c>
      <c r="G35" s="162">
        <v>55.68</v>
      </c>
      <c r="H35" s="227">
        <v>0</v>
      </c>
      <c r="I35" s="227">
        <v>0</v>
      </c>
      <c r="J35" s="293">
        <v>0</v>
      </c>
    </row>
    <row r="36" spans="1:10" ht="27.75" customHeight="1">
      <c r="A36" s="164" t="s">
        <v>546</v>
      </c>
      <c r="B36" s="24"/>
      <c r="C36" s="161" t="s">
        <v>75</v>
      </c>
      <c r="D36" s="290">
        <v>2.8239999999999998</v>
      </c>
      <c r="E36" s="291">
        <v>0.434</v>
      </c>
      <c r="F36" s="292">
        <v>8.6999999999999994E-2</v>
      </c>
      <c r="G36" s="162">
        <v>156.66</v>
      </c>
      <c r="H36" s="227">
        <v>0</v>
      </c>
      <c r="I36" s="227">
        <v>0</v>
      </c>
      <c r="J36" s="293">
        <v>0</v>
      </c>
    </row>
    <row r="37" spans="1:10" ht="27.75" customHeight="1">
      <c r="A37" s="164" t="s">
        <v>547</v>
      </c>
      <c r="B37" s="24"/>
      <c r="C37" s="161">
        <v>4</v>
      </c>
      <c r="D37" s="290">
        <v>2.8239999999999998</v>
      </c>
      <c r="E37" s="291">
        <v>0.434</v>
      </c>
      <c r="F37" s="292">
        <v>8.6999999999999994E-2</v>
      </c>
      <c r="G37" s="227">
        <v>0</v>
      </c>
      <c r="H37" s="227">
        <v>0</v>
      </c>
      <c r="I37" s="227">
        <v>0</v>
      </c>
      <c r="J37" s="293">
        <v>0</v>
      </c>
    </row>
    <row r="38" spans="1:10" ht="27.75" customHeight="1">
      <c r="A38" s="164" t="s">
        <v>548</v>
      </c>
      <c r="B38" s="24"/>
      <c r="C38" s="161">
        <v>0</v>
      </c>
      <c r="D38" s="290">
        <v>2.0230000000000001</v>
      </c>
      <c r="E38" s="291">
        <v>0.30399999999999999</v>
      </c>
      <c r="F38" s="292">
        <v>0.06</v>
      </c>
      <c r="G38" s="162">
        <v>5.72</v>
      </c>
      <c r="H38" s="162">
        <v>0.59</v>
      </c>
      <c r="I38" s="167">
        <v>1.56</v>
      </c>
      <c r="J38" s="40">
        <v>0.05</v>
      </c>
    </row>
    <row r="39" spans="1:10" ht="27.75" customHeight="1">
      <c r="A39" s="164" t="s">
        <v>549</v>
      </c>
      <c r="B39" s="24"/>
      <c r="C39" s="161">
        <v>0</v>
      </c>
      <c r="D39" s="290">
        <v>2.0230000000000001</v>
      </c>
      <c r="E39" s="291">
        <v>0.30399999999999999</v>
      </c>
      <c r="F39" s="292">
        <v>0.06</v>
      </c>
      <c r="G39" s="162">
        <v>232.44</v>
      </c>
      <c r="H39" s="162">
        <v>0.59</v>
      </c>
      <c r="I39" s="167">
        <v>1.56</v>
      </c>
      <c r="J39" s="40">
        <v>0.05</v>
      </c>
    </row>
    <row r="40" spans="1:10" ht="27.75" customHeight="1">
      <c r="A40" s="164" t="s">
        <v>550</v>
      </c>
      <c r="B40" s="24"/>
      <c r="C40" s="161">
        <v>0</v>
      </c>
      <c r="D40" s="290">
        <v>2.0230000000000001</v>
      </c>
      <c r="E40" s="291">
        <v>0.30399999999999999</v>
      </c>
      <c r="F40" s="292">
        <v>0.06</v>
      </c>
      <c r="G40" s="162">
        <v>510</v>
      </c>
      <c r="H40" s="162">
        <v>0.59</v>
      </c>
      <c r="I40" s="167">
        <v>1.56</v>
      </c>
      <c r="J40" s="40">
        <v>0.05</v>
      </c>
    </row>
    <row r="41" spans="1:10" ht="27.75" customHeight="1">
      <c r="A41" s="164" t="s">
        <v>551</v>
      </c>
      <c r="B41" s="24"/>
      <c r="C41" s="161">
        <v>0</v>
      </c>
      <c r="D41" s="290">
        <v>2.0230000000000001</v>
      </c>
      <c r="E41" s="291">
        <v>0.30399999999999999</v>
      </c>
      <c r="F41" s="292">
        <v>0.06</v>
      </c>
      <c r="G41" s="162">
        <v>783.45</v>
      </c>
      <c r="H41" s="162">
        <v>0.59</v>
      </c>
      <c r="I41" s="167">
        <v>1.56</v>
      </c>
      <c r="J41" s="40">
        <v>0.05</v>
      </c>
    </row>
    <row r="42" spans="1:10" ht="27.75" customHeight="1">
      <c r="A42" s="164" t="s">
        <v>552</v>
      </c>
      <c r="B42" s="24"/>
      <c r="C42" s="161">
        <v>0</v>
      </c>
      <c r="D42" s="290">
        <v>2.0230000000000001</v>
      </c>
      <c r="E42" s="291">
        <v>0.30399999999999999</v>
      </c>
      <c r="F42" s="292">
        <v>0.06</v>
      </c>
      <c r="G42" s="162">
        <v>2159.61</v>
      </c>
      <c r="H42" s="162">
        <v>0.59</v>
      </c>
      <c r="I42" s="167">
        <v>1.56</v>
      </c>
      <c r="J42" s="40">
        <v>0.05</v>
      </c>
    </row>
    <row r="43" spans="1:10" ht="27.75" customHeight="1">
      <c r="A43" s="164" t="s">
        <v>553</v>
      </c>
      <c r="B43" s="24"/>
      <c r="C43" s="161">
        <v>0</v>
      </c>
      <c r="D43" s="290">
        <v>2.2360000000000002</v>
      </c>
      <c r="E43" s="291">
        <v>0.315</v>
      </c>
      <c r="F43" s="292">
        <v>5.8000000000000003E-2</v>
      </c>
      <c r="G43" s="162">
        <v>9.52</v>
      </c>
      <c r="H43" s="162">
        <v>1.46</v>
      </c>
      <c r="I43" s="167">
        <v>2.52</v>
      </c>
      <c r="J43" s="40">
        <v>0.05</v>
      </c>
    </row>
    <row r="44" spans="1:10" ht="27.75" customHeight="1">
      <c r="A44" s="164" t="s">
        <v>554</v>
      </c>
      <c r="B44" s="24"/>
      <c r="C44" s="161">
        <v>0</v>
      </c>
      <c r="D44" s="290">
        <v>2.2360000000000002</v>
      </c>
      <c r="E44" s="291">
        <v>0.315</v>
      </c>
      <c r="F44" s="292">
        <v>5.8000000000000003E-2</v>
      </c>
      <c r="G44" s="162">
        <v>400.63</v>
      </c>
      <c r="H44" s="162">
        <v>1.46</v>
      </c>
      <c r="I44" s="167">
        <v>2.52</v>
      </c>
      <c r="J44" s="40">
        <v>0.05</v>
      </c>
    </row>
    <row r="45" spans="1:10" ht="27.75" customHeight="1">
      <c r="A45" s="164" t="s">
        <v>555</v>
      </c>
      <c r="B45" s="24"/>
      <c r="C45" s="161">
        <v>0</v>
      </c>
      <c r="D45" s="290">
        <v>2.2360000000000002</v>
      </c>
      <c r="E45" s="291">
        <v>0.315</v>
      </c>
      <c r="F45" s="292">
        <v>5.8000000000000003E-2</v>
      </c>
      <c r="G45" s="162">
        <v>879.47</v>
      </c>
      <c r="H45" s="162">
        <v>1.46</v>
      </c>
      <c r="I45" s="167">
        <v>2.52</v>
      </c>
      <c r="J45" s="40">
        <v>0.05</v>
      </c>
    </row>
    <row r="46" spans="1:10" ht="27.75" customHeight="1">
      <c r="A46" s="164" t="s">
        <v>556</v>
      </c>
      <c r="B46" s="24"/>
      <c r="C46" s="161">
        <v>0</v>
      </c>
      <c r="D46" s="290">
        <v>2.2360000000000002</v>
      </c>
      <c r="E46" s="291">
        <v>0.315</v>
      </c>
      <c r="F46" s="292">
        <v>5.8000000000000003E-2</v>
      </c>
      <c r="G46" s="162">
        <v>1351.2</v>
      </c>
      <c r="H46" s="162">
        <v>1.46</v>
      </c>
      <c r="I46" s="167">
        <v>2.52</v>
      </c>
      <c r="J46" s="40">
        <v>0.05</v>
      </c>
    </row>
    <row r="47" spans="1:10" ht="27.75" customHeight="1">
      <c r="A47" s="164" t="s">
        <v>557</v>
      </c>
      <c r="B47" s="24"/>
      <c r="C47" s="161">
        <v>0</v>
      </c>
      <c r="D47" s="290">
        <v>2.2360000000000002</v>
      </c>
      <c r="E47" s="291">
        <v>0.315</v>
      </c>
      <c r="F47" s="292">
        <v>5.8000000000000003E-2</v>
      </c>
      <c r="G47" s="162">
        <v>3725.27</v>
      </c>
      <c r="H47" s="162">
        <v>1.46</v>
      </c>
      <c r="I47" s="167">
        <v>2.52</v>
      </c>
      <c r="J47" s="40">
        <v>0.05</v>
      </c>
    </row>
    <row r="48" spans="1:10" ht="27.75" customHeight="1">
      <c r="A48" s="164" t="s">
        <v>558</v>
      </c>
      <c r="B48" s="24"/>
      <c r="C48" s="161">
        <v>0</v>
      </c>
      <c r="D48" s="290">
        <v>2.0910000000000002</v>
      </c>
      <c r="E48" s="291">
        <v>0.27200000000000002</v>
      </c>
      <c r="F48" s="292">
        <v>4.5999999999999999E-2</v>
      </c>
      <c r="G48" s="162">
        <v>212.35</v>
      </c>
      <c r="H48" s="162">
        <v>1.78</v>
      </c>
      <c r="I48" s="167">
        <v>3.4</v>
      </c>
      <c r="J48" s="40">
        <v>4.2999999999999997E-2</v>
      </c>
    </row>
    <row r="49" spans="1:10" ht="27.75" customHeight="1">
      <c r="A49" s="164" t="s">
        <v>559</v>
      </c>
      <c r="B49" s="24"/>
      <c r="C49" s="161">
        <v>0</v>
      </c>
      <c r="D49" s="290">
        <v>2.0910000000000002</v>
      </c>
      <c r="E49" s="291">
        <v>0.27200000000000002</v>
      </c>
      <c r="F49" s="292">
        <v>4.5999999999999999E-2</v>
      </c>
      <c r="G49" s="162">
        <v>3527</v>
      </c>
      <c r="H49" s="162">
        <v>1.78</v>
      </c>
      <c r="I49" s="167">
        <v>3.4</v>
      </c>
      <c r="J49" s="40">
        <v>4.2999999999999997E-2</v>
      </c>
    </row>
    <row r="50" spans="1:10" ht="27.75" customHeight="1">
      <c r="A50" s="164" t="s">
        <v>560</v>
      </c>
      <c r="B50" s="24"/>
      <c r="C50" s="161">
        <v>0</v>
      </c>
      <c r="D50" s="290">
        <v>2.0910000000000002</v>
      </c>
      <c r="E50" s="291">
        <v>0.27200000000000002</v>
      </c>
      <c r="F50" s="292">
        <v>4.5999999999999999E-2</v>
      </c>
      <c r="G50" s="162">
        <v>9733.5499999999993</v>
      </c>
      <c r="H50" s="162">
        <v>1.78</v>
      </c>
      <c r="I50" s="167">
        <v>3.4</v>
      </c>
      <c r="J50" s="40">
        <v>4.2999999999999997E-2</v>
      </c>
    </row>
    <row r="51" spans="1:10" ht="27.75" customHeight="1">
      <c r="A51" s="164" t="s">
        <v>561</v>
      </c>
      <c r="B51" s="24"/>
      <c r="C51" s="161">
        <v>0</v>
      </c>
      <c r="D51" s="290">
        <v>2.0910000000000002</v>
      </c>
      <c r="E51" s="291">
        <v>0.27200000000000002</v>
      </c>
      <c r="F51" s="292">
        <v>4.5999999999999999E-2</v>
      </c>
      <c r="G51" s="162">
        <v>17777.11</v>
      </c>
      <c r="H51" s="162">
        <v>1.78</v>
      </c>
      <c r="I51" s="167">
        <v>3.4</v>
      </c>
      <c r="J51" s="40">
        <v>4.2999999999999997E-2</v>
      </c>
    </row>
    <row r="52" spans="1:10" ht="27.75" customHeight="1">
      <c r="A52" s="164" t="s">
        <v>562</v>
      </c>
      <c r="B52" s="24"/>
      <c r="C52" s="161">
        <v>0</v>
      </c>
      <c r="D52" s="290">
        <v>2.0910000000000002</v>
      </c>
      <c r="E52" s="291">
        <v>0.27200000000000002</v>
      </c>
      <c r="F52" s="292">
        <v>4.5999999999999999E-2</v>
      </c>
      <c r="G52" s="162">
        <v>44081.94</v>
      </c>
      <c r="H52" s="162">
        <v>1.78</v>
      </c>
      <c r="I52" s="167">
        <v>3.4</v>
      </c>
      <c r="J52" s="40">
        <v>4.2999999999999997E-2</v>
      </c>
    </row>
    <row r="53" spans="1:10" ht="27.75" customHeight="1">
      <c r="A53" s="164" t="s">
        <v>563</v>
      </c>
      <c r="B53" s="24"/>
      <c r="C53" s="161" t="s">
        <v>302</v>
      </c>
      <c r="D53" s="135">
        <v>6.77</v>
      </c>
      <c r="E53" s="136">
        <v>1.3919999999999999</v>
      </c>
      <c r="F53" s="134">
        <v>1.171</v>
      </c>
      <c r="G53" s="227">
        <v>0</v>
      </c>
      <c r="H53" s="227">
        <v>0</v>
      </c>
      <c r="I53" s="227">
        <v>0</v>
      </c>
      <c r="J53" s="293">
        <v>0</v>
      </c>
    </row>
    <row r="54" spans="1:10" ht="27.75" customHeight="1">
      <c r="A54" s="164" t="s">
        <v>564</v>
      </c>
      <c r="B54" s="24"/>
      <c r="C54" s="161" t="s">
        <v>717</v>
      </c>
      <c r="D54" s="290">
        <v>-4.508</v>
      </c>
      <c r="E54" s="291">
        <v>-0.69299999999999995</v>
      </c>
      <c r="F54" s="292">
        <v>-0.13900000000000001</v>
      </c>
      <c r="G54" s="227">
        <v>0</v>
      </c>
      <c r="H54" s="227">
        <v>0</v>
      </c>
      <c r="I54" s="227">
        <v>0</v>
      </c>
      <c r="J54" s="293">
        <v>0</v>
      </c>
    </row>
    <row r="55" spans="1:10" ht="27.75" customHeight="1">
      <c r="A55" s="164" t="s">
        <v>565</v>
      </c>
      <c r="B55" s="24"/>
      <c r="C55" s="161">
        <v>8</v>
      </c>
      <c r="D55" s="290">
        <v>-4.0670000000000002</v>
      </c>
      <c r="E55" s="291">
        <v>-0.61899999999999999</v>
      </c>
      <c r="F55" s="292">
        <v>-0.123</v>
      </c>
      <c r="G55" s="227">
        <v>0</v>
      </c>
      <c r="H55" s="227">
        <v>0</v>
      </c>
      <c r="I55" s="227">
        <v>0</v>
      </c>
      <c r="J55" s="293">
        <v>0</v>
      </c>
    </row>
    <row r="56" spans="1:10" ht="27.75" customHeight="1">
      <c r="A56" s="164" t="s">
        <v>566</v>
      </c>
      <c r="B56" s="24"/>
      <c r="C56" s="161">
        <v>0</v>
      </c>
      <c r="D56" s="290">
        <v>-4.508</v>
      </c>
      <c r="E56" s="291">
        <v>-0.69299999999999995</v>
      </c>
      <c r="F56" s="292">
        <v>-0.13900000000000001</v>
      </c>
      <c r="G56" s="227">
        <v>0</v>
      </c>
      <c r="H56" s="227">
        <v>0</v>
      </c>
      <c r="I56" s="227">
        <v>0</v>
      </c>
      <c r="J56" s="40">
        <v>9.8000000000000004E-2</v>
      </c>
    </row>
    <row r="57" spans="1:10" ht="27.75" customHeight="1">
      <c r="A57" s="164" t="s">
        <v>567</v>
      </c>
      <c r="B57" s="24"/>
      <c r="C57" s="161">
        <v>0</v>
      </c>
      <c r="D57" s="290">
        <v>-4.0670000000000002</v>
      </c>
      <c r="E57" s="291">
        <v>-0.61899999999999999</v>
      </c>
      <c r="F57" s="292">
        <v>-0.123</v>
      </c>
      <c r="G57" s="227">
        <v>0</v>
      </c>
      <c r="H57" s="227">
        <v>0</v>
      </c>
      <c r="I57" s="227">
        <v>0</v>
      </c>
      <c r="J57" s="40">
        <v>9.4E-2</v>
      </c>
    </row>
    <row r="58" spans="1:10" ht="27.75" customHeight="1">
      <c r="A58" s="164" t="s">
        <v>568</v>
      </c>
      <c r="B58" s="24"/>
      <c r="C58" s="161">
        <v>0</v>
      </c>
      <c r="D58" s="290">
        <v>-2.7410000000000001</v>
      </c>
      <c r="E58" s="291">
        <v>-0.38100000000000001</v>
      </c>
      <c r="F58" s="292">
        <v>-7.0000000000000007E-2</v>
      </c>
      <c r="G58" s="227">
        <v>0</v>
      </c>
      <c r="H58" s="227">
        <v>0</v>
      </c>
      <c r="I58" s="227">
        <v>0</v>
      </c>
      <c r="J58" s="40">
        <v>7.2999999999999995E-2</v>
      </c>
    </row>
    <row r="59" spans="1:10" ht="27.75" customHeight="1">
      <c r="A59" s="160" t="s">
        <v>569</v>
      </c>
      <c r="B59" s="24"/>
      <c r="C59" s="161" t="s">
        <v>70</v>
      </c>
      <c r="D59" s="290">
        <v>1.671</v>
      </c>
      <c r="E59" s="291">
        <v>0.25700000000000001</v>
      </c>
      <c r="F59" s="292">
        <v>5.1999999999999998E-2</v>
      </c>
      <c r="G59" s="162">
        <v>9.4499999999999993</v>
      </c>
      <c r="H59" s="227">
        <v>0</v>
      </c>
      <c r="I59" s="227">
        <v>0</v>
      </c>
      <c r="J59" s="293">
        <v>0</v>
      </c>
    </row>
    <row r="60" spans="1:10" ht="27.75" customHeight="1">
      <c r="A60" s="160" t="s">
        <v>570</v>
      </c>
      <c r="B60" s="24"/>
      <c r="C60" s="161">
        <v>2</v>
      </c>
      <c r="D60" s="290">
        <v>1.671</v>
      </c>
      <c r="E60" s="291">
        <v>0.25700000000000001</v>
      </c>
      <c r="F60" s="292">
        <v>5.1999999999999998E-2</v>
      </c>
      <c r="G60" s="227">
        <v>0</v>
      </c>
      <c r="H60" s="227">
        <v>0</v>
      </c>
      <c r="I60" s="227">
        <v>0</v>
      </c>
      <c r="J60" s="293">
        <v>0</v>
      </c>
    </row>
    <row r="61" spans="1:10" ht="27.75" customHeight="1">
      <c r="A61" s="160" t="s">
        <v>571</v>
      </c>
      <c r="B61" s="24"/>
      <c r="C61" s="161" t="s">
        <v>75</v>
      </c>
      <c r="D61" s="290">
        <v>1.958</v>
      </c>
      <c r="E61" s="291">
        <v>0.30099999999999999</v>
      </c>
      <c r="F61" s="292">
        <v>0.06</v>
      </c>
      <c r="G61" s="162">
        <v>3.3</v>
      </c>
      <c r="H61" s="227">
        <v>0</v>
      </c>
      <c r="I61" s="227">
        <v>0</v>
      </c>
      <c r="J61" s="293">
        <v>0</v>
      </c>
    </row>
    <row r="62" spans="1:10" ht="27.75" customHeight="1">
      <c r="A62" s="160" t="s">
        <v>572</v>
      </c>
      <c r="B62" s="24"/>
      <c r="C62" s="161" t="s">
        <v>75</v>
      </c>
      <c r="D62" s="290">
        <v>1.958</v>
      </c>
      <c r="E62" s="291">
        <v>0.30099999999999999</v>
      </c>
      <c r="F62" s="292">
        <v>0.06</v>
      </c>
      <c r="G62" s="162">
        <v>7.2</v>
      </c>
      <c r="H62" s="227">
        <v>0</v>
      </c>
      <c r="I62" s="227">
        <v>0</v>
      </c>
      <c r="J62" s="293">
        <v>0</v>
      </c>
    </row>
    <row r="63" spans="1:10" ht="27.75" customHeight="1">
      <c r="A63" s="160" t="s">
        <v>573</v>
      </c>
      <c r="B63" s="24"/>
      <c r="C63" s="161" t="s">
        <v>75</v>
      </c>
      <c r="D63" s="290">
        <v>1.958</v>
      </c>
      <c r="E63" s="291">
        <v>0.30099999999999999</v>
      </c>
      <c r="F63" s="292">
        <v>0.06</v>
      </c>
      <c r="G63" s="162">
        <v>17.420000000000002</v>
      </c>
      <c r="H63" s="227">
        <v>0</v>
      </c>
      <c r="I63" s="227">
        <v>0</v>
      </c>
      <c r="J63" s="293">
        <v>0</v>
      </c>
    </row>
    <row r="64" spans="1:10" ht="27.75" customHeight="1">
      <c r="A64" s="160" t="s">
        <v>574</v>
      </c>
      <c r="B64" s="24"/>
      <c r="C64" s="161" t="s">
        <v>75</v>
      </c>
      <c r="D64" s="290">
        <v>1.958</v>
      </c>
      <c r="E64" s="291">
        <v>0.30099999999999999</v>
      </c>
      <c r="F64" s="292">
        <v>0.06</v>
      </c>
      <c r="G64" s="162">
        <v>38.75</v>
      </c>
      <c r="H64" s="227">
        <v>0</v>
      </c>
      <c r="I64" s="227">
        <v>0</v>
      </c>
      <c r="J64" s="293">
        <v>0</v>
      </c>
    </row>
    <row r="65" spans="1:10" ht="27.75" customHeight="1">
      <c r="A65" s="160" t="s">
        <v>575</v>
      </c>
      <c r="B65" s="24"/>
      <c r="C65" s="161" t="s">
        <v>75</v>
      </c>
      <c r="D65" s="290">
        <v>1.958</v>
      </c>
      <c r="E65" s="291">
        <v>0.30099999999999999</v>
      </c>
      <c r="F65" s="292">
        <v>0.06</v>
      </c>
      <c r="G65" s="162">
        <v>108.75</v>
      </c>
      <c r="H65" s="227">
        <v>0</v>
      </c>
      <c r="I65" s="227">
        <v>0</v>
      </c>
      <c r="J65" s="293">
        <v>0</v>
      </c>
    </row>
    <row r="66" spans="1:10" ht="27.75" customHeight="1">
      <c r="A66" s="160" t="s">
        <v>576</v>
      </c>
      <c r="B66" s="24"/>
      <c r="C66" s="161">
        <v>4</v>
      </c>
      <c r="D66" s="290">
        <v>1.958</v>
      </c>
      <c r="E66" s="291">
        <v>0.30099999999999999</v>
      </c>
      <c r="F66" s="292">
        <v>0.06</v>
      </c>
      <c r="G66" s="227">
        <v>0</v>
      </c>
      <c r="H66" s="227">
        <v>0</v>
      </c>
      <c r="I66" s="227">
        <v>0</v>
      </c>
      <c r="J66" s="293">
        <v>0</v>
      </c>
    </row>
    <row r="67" spans="1:10" ht="27.75" customHeight="1">
      <c r="A67" s="160" t="s">
        <v>577</v>
      </c>
      <c r="B67" s="24"/>
      <c r="C67" s="161">
        <v>0</v>
      </c>
      <c r="D67" s="290">
        <v>1.4019999999999999</v>
      </c>
      <c r="E67" s="291">
        <v>0.21099999999999999</v>
      </c>
      <c r="F67" s="292">
        <v>4.2000000000000003E-2</v>
      </c>
      <c r="G67" s="162">
        <v>4.12</v>
      </c>
      <c r="H67" s="162">
        <v>0.41</v>
      </c>
      <c r="I67" s="167">
        <v>1.08</v>
      </c>
      <c r="J67" s="40">
        <v>3.4000000000000002E-2</v>
      </c>
    </row>
    <row r="68" spans="1:10" ht="27.75" customHeight="1">
      <c r="A68" s="160" t="s">
        <v>578</v>
      </c>
      <c r="B68" s="24"/>
      <c r="C68" s="161">
        <v>0</v>
      </c>
      <c r="D68" s="290">
        <v>1.4019999999999999</v>
      </c>
      <c r="E68" s="291">
        <v>0.21099999999999999</v>
      </c>
      <c r="F68" s="292">
        <v>4.2000000000000003E-2</v>
      </c>
      <c r="G68" s="162">
        <v>161.28</v>
      </c>
      <c r="H68" s="162">
        <v>0.41</v>
      </c>
      <c r="I68" s="167">
        <v>1.08</v>
      </c>
      <c r="J68" s="40">
        <v>3.4000000000000002E-2</v>
      </c>
    </row>
    <row r="69" spans="1:10" ht="27.75" customHeight="1">
      <c r="A69" s="160" t="s">
        <v>579</v>
      </c>
      <c r="B69" s="24"/>
      <c r="C69" s="161">
        <v>0</v>
      </c>
      <c r="D69" s="290">
        <v>1.4019999999999999</v>
      </c>
      <c r="E69" s="291">
        <v>0.21099999999999999</v>
      </c>
      <c r="F69" s="292">
        <v>4.2000000000000003E-2</v>
      </c>
      <c r="G69" s="162">
        <v>353.69</v>
      </c>
      <c r="H69" s="162">
        <v>0.41</v>
      </c>
      <c r="I69" s="167">
        <v>1.08</v>
      </c>
      <c r="J69" s="40">
        <v>3.4000000000000002E-2</v>
      </c>
    </row>
    <row r="70" spans="1:10" ht="27.75" customHeight="1">
      <c r="A70" s="160" t="s">
        <v>580</v>
      </c>
      <c r="B70" s="24"/>
      <c r="C70" s="161">
        <v>0</v>
      </c>
      <c r="D70" s="290">
        <v>1.4019999999999999</v>
      </c>
      <c r="E70" s="291">
        <v>0.21099999999999999</v>
      </c>
      <c r="F70" s="292">
        <v>4.2000000000000003E-2</v>
      </c>
      <c r="G70" s="162">
        <v>543.25</v>
      </c>
      <c r="H70" s="162">
        <v>0.41</v>
      </c>
      <c r="I70" s="167">
        <v>1.08</v>
      </c>
      <c r="J70" s="40">
        <v>3.4000000000000002E-2</v>
      </c>
    </row>
    <row r="71" spans="1:10" ht="27.75" customHeight="1">
      <c r="A71" s="160" t="s">
        <v>581</v>
      </c>
      <c r="B71" s="24"/>
      <c r="C71" s="161">
        <v>0</v>
      </c>
      <c r="D71" s="290">
        <v>1.4019999999999999</v>
      </c>
      <c r="E71" s="291">
        <v>0.21099999999999999</v>
      </c>
      <c r="F71" s="292">
        <v>4.2000000000000003E-2</v>
      </c>
      <c r="G71" s="162">
        <v>1497.23</v>
      </c>
      <c r="H71" s="162">
        <v>0.41</v>
      </c>
      <c r="I71" s="167">
        <v>1.08</v>
      </c>
      <c r="J71" s="40">
        <v>3.4000000000000002E-2</v>
      </c>
    </row>
    <row r="72" spans="1:10" ht="27.75" customHeight="1">
      <c r="A72" s="160" t="s">
        <v>582</v>
      </c>
      <c r="B72" s="24"/>
      <c r="C72" s="161">
        <v>0</v>
      </c>
      <c r="D72" s="290">
        <v>1.5289999999999999</v>
      </c>
      <c r="E72" s="291">
        <v>0.215</v>
      </c>
      <c r="F72" s="292">
        <v>0.04</v>
      </c>
      <c r="G72" s="162">
        <v>6.66</v>
      </c>
      <c r="H72" s="162">
        <v>1</v>
      </c>
      <c r="I72" s="167">
        <v>1.72</v>
      </c>
      <c r="J72" s="40">
        <v>3.4000000000000002E-2</v>
      </c>
    </row>
    <row r="73" spans="1:10" ht="27.75" customHeight="1">
      <c r="A73" s="160" t="s">
        <v>583</v>
      </c>
      <c r="B73" s="24"/>
      <c r="C73" s="161">
        <v>0</v>
      </c>
      <c r="D73" s="290">
        <v>1.5289999999999999</v>
      </c>
      <c r="E73" s="291">
        <v>0.215</v>
      </c>
      <c r="F73" s="292">
        <v>0.04</v>
      </c>
      <c r="G73" s="162">
        <v>274.08</v>
      </c>
      <c r="H73" s="162">
        <v>1</v>
      </c>
      <c r="I73" s="167">
        <v>1.72</v>
      </c>
      <c r="J73" s="40">
        <v>3.4000000000000002E-2</v>
      </c>
    </row>
    <row r="74" spans="1:10" ht="27.75" customHeight="1">
      <c r="A74" s="160" t="s">
        <v>584</v>
      </c>
      <c r="B74" s="24"/>
      <c r="C74" s="161">
        <v>0</v>
      </c>
      <c r="D74" s="290">
        <v>1.5289999999999999</v>
      </c>
      <c r="E74" s="291">
        <v>0.215</v>
      </c>
      <c r="F74" s="292">
        <v>0.04</v>
      </c>
      <c r="G74" s="162">
        <v>601.48</v>
      </c>
      <c r="H74" s="162">
        <v>1</v>
      </c>
      <c r="I74" s="167">
        <v>1.72</v>
      </c>
      <c r="J74" s="40">
        <v>3.4000000000000002E-2</v>
      </c>
    </row>
    <row r="75" spans="1:10" ht="27.75" customHeight="1">
      <c r="A75" s="160" t="s">
        <v>585</v>
      </c>
      <c r="B75" s="24"/>
      <c r="C75" s="161">
        <v>0</v>
      </c>
      <c r="D75" s="290">
        <v>1.5289999999999999</v>
      </c>
      <c r="E75" s="291">
        <v>0.215</v>
      </c>
      <c r="F75" s="292">
        <v>0.04</v>
      </c>
      <c r="G75" s="162">
        <v>924.02</v>
      </c>
      <c r="H75" s="162">
        <v>1</v>
      </c>
      <c r="I75" s="167">
        <v>1.72</v>
      </c>
      <c r="J75" s="40">
        <v>3.4000000000000002E-2</v>
      </c>
    </row>
    <row r="76" spans="1:10" ht="27.75" customHeight="1">
      <c r="A76" s="160" t="s">
        <v>586</v>
      </c>
      <c r="B76" s="24"/>
      <c r="C76" s="161">
        <v>0</v>
      </c>
      <c r="D76" s="290">
        <v>1.5289999999999999</v>
      </c>
      <c r="E76" s="291">
        <v>0.215</v>
      </c>
      <c r="F76" s="292">
        <v>0.04</v>
      </c>
      <c r="G76" s="162">
        <v>2547.2600000000002</v>
      </c>
      <c r="H76" s="162">
        <v>1</v>
      </c>
      <c r="I76" s="167">
        <v>1.72</v>
      </c>
      <c r="J76" s="40">
        <v>3.4000000000000002E-2</v>
      </c>
    </row>
    <row r="77" spans="1:10" ht="27.75" customHeight="1">
      <c r="A77" s="160" t="s">
        <v>587</v>
      </c>
      <c r="B77" s="24"/>
      <c r="C77" s="161">
        <v>0</v>
      </c>
      <c r="D77" s="290">
        <v>1.4139999999999999</v>
      </c>
      <c r="E77" s="291">
        <v>0.184</v>
      </c>
      <c r="F77" s="292">
        <v>3.1E-2</v>
      </c>
      <c r="G77" s="162">
        <v>143.80000000000001</v>
      </c>
      <c r="H77" s="162">
        <v>1.2</v>
      </c>
      <c r="I77" s="167">
        <v>2.2999999999999998</v>
      </c>
      <c r="J77" s="40">
        <v>2.9000000000000001E-2</v>
      </c>
    </row>
    <row r="78" spans="1:10" ht="27.75" customHeight="1">
      <c r="A78" s="160" t="s">
        <v>588</v>
      </c>
      <c r="B78" s="24"/>
      <c r="C78" s="161">
        <v>0</v>
      </c>
      <c r="D78" s="290">
        <v>1.4139999999999999</v>
      </c>
      <c r="E78" s="291">
        <v>0.184</v>
      </c>
      <c r="F78" s="292">
        <v>3.1E-2</v>
      </c>
      <c r="G78" s="162">
        <v>2385.9499999999998</v>
      </c>
      <c r="H78" s="162">
        <v>1.2</v>
      </c>
      <c r="I78" s="167">
        <v>2.2999999999999998</v>
      </c>
      <c r="J78" s="40">
        <v>2.9000000000000001E-2</v>
      </c>
    </row>
    <row r="79" spans="1:10" ht="27.75" customHeight="1">
      <c r="A79" s="160" t="s">
        <v>589</v>
      </c>
      <c r="B79" s="24"/>
      <c r="C79" s="161">
        <v>0</v>
      </c>
      <c r="D79" s="290">
        <v>1.4139999999999999</v>
      </c>
      <c r="E79" s="291">
        <v>0.184</v>
      </c>
      <c r="F79" s="292">
        <v>3.1E-2</v>
      </c>
      <c r="G79" s="162">
        <v>6584.29</v>
      </c>
      <c r="H79" s="162">
        <v>1.2</v>
      </c>
      <c r="I79" s="167">
        <v>2.2999999999999998</v>
      </c>
      <c r="J79" s="40">
        <v>2.9000000000000001E-2</v>
      </c>
    </row>
    <row r="80" spans="1:10" ht="27.75" customHeight="1">
      <c r="A80" s="160" t="s">
        <v>590</v>
      </c>
      <c r="B80" s="24"/>
      <c r="C80" s="161">
        <v>0</v>
      </c>
      <c r="D80" s="290">
        <v>1.4139999999999999</v>
      </c>
      <c r="E80" s="291">
        <v>0.184</v>
      </c>
      <c r="F80" s="292">
        <v>3.1E-2</v>
      </c>
      <c r="G80" s="162">
        <v>12025.24</v>
      </c>
      <c r="H80" s="162">
        <v>1.2</v>
      </c>
      <c r="I80" s="167">
        <v>2.2999999999999998</v>
      </c>
      <c r="J80" s="40">
        <v>2.9000000000000001E-2</v>
      </c>
    </row>
    <row r="81" spans="1:10" ht="27.75" customHeight="1">
      <c r="A81" s="160" t="s">
        <v>591</v>
      </c>
      <c r="B81" s="24"/>
      <c r="C81" s="161">
        <v>0</v>
      </c>
      <c r="D81" s="290">
        <v>1.4139999999999999</v>
      </c>
      <c r="E81" s="291">
        <v>0.184</v>
      </c>
      <c r="F81" s="292">
        <v>3.1E-2</v>
      </c>
      <c r="G81" s="162">
        <v>29818.79</v>
      </c>
      <c r="H81" s="162">
        <v>1.2</v>
      </c>
      <c r="I81" s="167">
        <v>2.2999999999999998</v>
      </c>
      <c r="J81" s="40">
        <v>2.9000000000000001E-2</v>
      </c>
    </row>
    <row r="82" spans="1:10" ht="27.75" customHeight="1">
      <c r="A82" s="160" t="s">
        <v>592</v>
      </c>
      <c r="B82" s="24"/>
      <c r="C82" s="161" t="s">
        <v>302</v>
      </c>
      <c r="D82" s="135">
        <v>4.6929999999999996</v>
      </c>
      <c r="E82" s="136">
        <v>0.96499999999999997</v>
      </c>
      <c r="F82" s="134">
        <v>0.81200000000000006</v>
      </c>
      <c r="G82" s="227">
        <v>0</v>
      </c>
      <c r="H82" s="227">
        <v>0</v>
      </c>
      <c r="I82" s="227">
        <v>0</v>
      </c>
      <c r="J82" s="293">
        <v>0</v>
      </c>
    </row>
    <row r="83" spans="1:10" ht="27.75" customHeight="1">
      <c r="A83" s="160" t="s">
        <v>593</v>
      </c>
      <c r="B83" s="24"/>
      <c r="C83" s="161" t="s">
        <v>717</v>
      </c>
      <c r="D83" s="290">
        <v>-2.0920000000000001</v>
      </c>
      <c r="E83" s="291">
        <v>-0.32200000000000001</v>
      </c>
      <c r="F83" s="292">
        <v>-6.5000000000000002E-2</v>
      </c>
      <c r="G83" s="227">
        <v>0</v>
      </c>
      <c r="H83" s="227">
        <v>0</v>
      </c>
      <c r="I83" s="227">
        <v>0</v>
      </c>
      <c r="J83" s="293">
        <v>0</v>
      </c>
    </row>
    <row r="84" spans="1:10" ht="27.75" customHeight="1">
      <c r="A84" s="160" t="s">
        <v>594</v>
      </c>
      <c r="B84" s="24"/>
      <c r="C84" s="161">
        <v>8</v>
      </c>
      <c r="D84" s="290">
        <v>-2.2959999999999998</v>
      </c>
      <c r="E84" s="291">
        <v>-0.35</v>
      </c>
      <c r="F84" s="292">
        <v>-7.0000000000000007E-2</v>
      </c>
      <c r="G84" s="227">
        <v>0</v>
      </c>
      <c r="H84" s="227">
        <v>0</v>
      </c>
      <c r="I84" s="227">
        <v>0</v>
      </c>
      <c r="J84" s="293">
        <v>0</v>
      </c>
    </row>
    <row r="85" spans="1:10" ht="27.75" customHeight="1">
      <c r="A85" s="160" t="s">
        <v>595</v>
      </c>
      <c r="B85" s="24"/>
      <c r="C85" s="161">
        <v>0</v>
      </c>
      <c r="D85" s="290">
        <v>-2.0920000000000001</v>
      </c>
      <c r="E85" s="291">
        <v>-0.32200000000000001</v>
      </c>
      <c r="F85" s="292">
        <v>-6.5000000000000002E-2</v>
      </c>
      <c r="G85" s="227">
        <v>0</v>
      </c>
      <c r="H85" s="227">
        <v>0</v>
      </c>
      <c r="I85" s="227">
        <v>0</v>
      </c>
      <c r="J85" s="40">
        <v>4.5999999999999999E-2</v>
      </c>
    </row>
    <row r="86" spans="1:10" ht="27.75" customHeight="1">
      <c r="A86" s="160" t="s">
        <v>596</v>
      </c>
      <c r="B86" s="24"/>
      <c r="C86" s="161">
        <v>0</v>
      </c>
      <c r="D86" s="290">
        <v>-2.2959999999999998</v>
      </c>
      <c r="E86" s="291">
        <v>-0.35</v>
      </c>
      <c r="F86" s="292">
        <v>-7.0000000000000007E-2</v>
      </c>
      <c r="G86" s="227">
        <v>0</v>
      </c>
      <c r="H86" s="227">
        <v>0</v>
      </c>
      <c r="I86" s="227">
        <v>0</v>
      </c>
      <c r="J86" s="40">
        <v>5.2999999999999999E-2</v>
      </c>
    </row>
    <row r="87" spans="1:10" ht="27.75" customHeight="1">
      <c r="A87" s="160" t="s">
        <v>597</v>
      </c>
      <c r="B87" s="24"/>
      <c r="C87" s="161">
        <v>0</v>
      </c>
      <c r="D87" s="290">
        <v>-2.7410000000000001</v>
      </c>
      <c r="E87" s="291">
        <v>-0.38100000000000001</v>
      </c>
      <c r="F87" s="292">
        <v>-7.0000000000000007E-2</v>
      </c>
      <c r="G87" s="162">
        <v>57.56</v>
      </c>
      <c r="H87" s="227">
        <v>0</v>
      </c>
      <c r="I87" s="227">
        <v>0</v>
      </c>
      <c r="J87" s="40">
        <v>7.2999999999999995E-2</v>
      </c>
    </row>
    <row r="88" spans="1:10" ht="27.75" customHeight="1">
      <c r="A88" s="160" t="s">
        <v>598</v>
      </c>
      <c r="B88" s="24"/>
      <c r="C88" s="161" t="s">
        <v>70</v>
      </c>
      <c r="D88" s="290">
        <v>1.1619999999999999</v>
      </c>
      <c r="E88" s="291">
        <v>0.17899999999999999</v>
      </c>
      <c r="F88" s="292">
        <v>3.5999999999999997E-2</v>
      </c>
      <c r="G88" s="162">
        <v>6.78</v>
      </c>
      <c r="H88" s="227">
        <v>0</v>
      </c>
      <c r="I88" s="227">
        <v>0</v>
      </c>
      <c r="J88" s="293">
        <v>0</v>
      </c>
    </row>
    <row r="89" spans="1:10" ht="27.75" customHeight="1">
      <c r="A89" s="160" t="s">
        <v>599</v>
      </c>
      <c r="B89" s="24"/>
      <c r="C89" s="161">
        <v>2</v>
      </c>
      <c r="D89" s="290">
        <v>1.1619999999999999</v>
      </c>
      <c r="E89" s="291">
        <v>0.17899999999999999</v>
      </c>
      <c r="F89" s="292">
        <v>3.5999999999999997E-2</v>
      </c>
      <c r="G89" s="227">
        <v>0</v>
      </c>
      <c r="H89" s="227">
        <v>0</v>
      </c>
      <c r="I89" s="227">
        <v>0</v>
      </c>
      <c r="J89" s="293">
        <v>0</v>
      </c>
    </row>
    <row r="90" spans="1:10" ht="27.75" customHeight="1">
      <c r="A90" s="160" t="s">
        <v>600</v>
      </c>
      <c r="B90" s="24"/>
      <c r="C90" s="161" t="s">
        <v>75</v>
      </c>
      <c r="D90" s="290">
        <v>1.361</v>
      </c>
      <c r="E90" s="291">
        <v>0.20899999999999999</v>
      </c>
      <c r="F90" s="292">
        <v>4.2000000000000003E-2</v>
      </c>
      <c r="G90" s="162">
        <v>2.44</v>
      </c>
      <c r="H90" s="227">
        <v>0</v>
      </c>
      <c r="I90" s="227">
        <v>0</v>
      </c>
      <c r="J90" s="293">
        <v>0</v>
      </c>
    </row>
    <row r="91" spans="1:10" ht="27.75" customHeight="1">
      <c r="A91" s="160" t="s">
        <v>601</v>
      </c>
      <c r="B91" s="24"/>
      <c r="C91" s="161" t="s">
        <v>75</v>
      </c>
      <c r="D91" s="290">
        <v>1.361</v>
      </c>
      <c r="E91" s="291">
        <v>0.20899999999999999</v>
      </c>
      <c r="F91" s="292">
        <v>4.2000000000000003E-2</v>
      </c>
      <c r="G91" s="162">
        <v>5.15</v>
      </c>
      <c r="H91" s="227">
        <v>0</v>
      </c>
      <c r="I91" s="227">
        <v>0</v>
      </c>
      <c r="J91" s="293">
        <v>0</v>
      </c>
    </row>
    <row r="92" spans="1:10" ht="27.75" customHeight="1">
      <c r="A92" s="160" t="s">
        <v>602</v>
      </c>
      <c r="B92" s="24"/>
      <c r="C92" s="161" t="s">
        <v>75</v>
      </c>
      <c r="D92" s="290">
        <v>1.361</v>
      </c>
      <c r="E92" s="291">
        <v>0.20899999999999999</v>
      </c>
      <c r="F92" s="292">
        <v>4.2000000000000003E-2</v>
      </c>
      <c r="G92" s="162">
        <v>12.26</v>
      </c>
      <c r="H92" s="227">
        <v>0</v>
      </c>
      <c r="I92" s="227">
        <v>0</v>
      </c>
      <c r="J92" s="293">
        <v>0</v>
      </c>
    </row>
    <row r="93" spans="1:10" ht="27.75" customHeight="1">
      <c r="A93" s="160" t="s">
        <v>603</v>
      </c>
      <c r="B93" s="24"/>
      <c r="C93" s="161" t="s">
        <v>75</v>
      </c>
      <c r="D93" s="290">
        <v>1.361</v>
      </c>
      <c r="E93" s="291">
        <v>0.20899999999999999</v>
      </c>
      <c r="F93" s="292">
        <v>4.2000000000000003E-2</v>
      </c>
      <c r="G93" s="162">
        <v>27.09</v>
      </c>
      <c r="H93" s="227">
        <v>0</v>
      </c>
      <c r="I93" s="227">
        <v>0</v>
      </c>
      <c r="J93" s="293">
        <v>0</v>
      </c>
    </row>
    <row r="94" spans="1:10" ht="27.75" customHeight="1">
      <c r="A94" s="160" t="s">
        <v>604</v>
      </c>
      <c r="B94" s="24"/>
      <c r="C94" s="161" t="s">
        <v>75</v>
      </c>
      <c r="D94" s="290">
        <v>1.361</v>
      </c>
      <c r="E94" s="291">
        <v>0.20899999999999999</v>
      </c>
      <c r="F94" s="292">
        <v>4.2000000000000003E-2</v>
      </c>
      <c r="G94" s="162">
        <v>75.77</v>
      </c>
      <c r="H94" s="227">
        <v>0</v>
      </c>
      <c r="I94" s="227">
        <v>0</v>
      </c>
      <c r="J94" s="293">
        <v>0</v>
      </c>
    </row>
    <row r="95" spans="1:10" ht="27.75" customHeight="1">
      <c r="A95" s="160" t="s">
        <v>605</v>
      </c>
      <c r="B95" s="24"/>
      <c r="C95" s="161">
        <v>4</v>
      </c>
      <c r="D95" s="290">
        <v>1.361</v>
      </c>
      <c r="E95" s="291">
        <v>0.20899999999999999</v>
      </c>
      <c r="F95" s="292">
        <v>4.2000000000000003E-2</v>
      </c>
      <c r="G95" s="227">
        <v>0</v>
      </c>
      <c r="H95" s="227">
        <v>0</v>
      </c>
      <c r="I95" s="227">
        <v>0</v>
      </c>
      <c r="J95" s="293">
        <v>0</v>
      </c>
    </row>
    <row r="96" spans="1:10" ht="27.75" customHeight="1">
      <c r="A96" s="160" t="s">
        <v>606</v>
      </c>
      <c r="B96" s="24"/>
      <c r="C96" s="161">
        <v>0</v>
      </c>
      <c r="D96" s="290">
        <v>0.97499999999999998</v>
      </c>
      <c r="E96" s="291">
        <v>0.14699999999999999</v>
      </c>
      <c r="F96" s="292">
        <v>2.9000000000000001E-2</v>
      </c>
      <c r="G96" s="162">
        <v>3.01</v>
      </c>
      <c r="H96" s="162">
        <v>0.28999999999999998</v>
      </c>
      <c r="I96" s="167">
        <v>0.75</v>
      </c>
      <c r="J96" s="40">
        <v>2.4E-2</v>
      </c>
    </row>
    <row r="97" spans="1:10" ht="27.75" customHeight="1">
      <c r="A97" s="160" t="s">
        <v>607</v>
      </c>
      <c r="B97" s="24"/>
      <c r="C97" s="161">
        <v>0</v>
      </c>
      <c r="D97" s="290">
        <v>0.97499999999999998</v>
      </c>
      <c r="E97" s="291">
        <v>0.14699999999999999</v>
      </c>
      <c r="F97" s="292">
        <v>2.9000000000000001E-2</v>
      </c>
      <c r="G97" s="162">
        <v>112.31</v>
      </c>
      <c r="H97" s="162">
        <v>0.28999999999999998</v>
      </c>
      <c r="I97" s="167">
        <v>0.75</v>
      </c>
      <c r="J97" s="40">
        <v>2.4E-2</v>
      </c>
    </row>
    <row r="98" spans="1:10" ht="27.75" customHeight="1">
      <c r="A98" s="160" t="s">
        <v>608</v>
      </c>
      <c r="B98" s="24"/>
      <c r="C98" s="161">
        <v>0</v>
      </c>
      <c r="D98" s="290">
        <v>0.97499999999999998</v>
      </c>
      <c r="E98" s="291">
        <v>0.14699999999999999</v>
      </c>
      <c r="F98" s="292">
        <v>2.9000000000000001E-2</v>
      </c>
      <c r="G98" s="162">
        <v>246.12</v>
      </c>
      <c r="H98" s="162">
        <v>0.28999999999999998</v>
      </c>
      <c r="I98" s="167">
        <v>0.75</v>
      </c>
      <c r="J98" s="40">
        <v>2.4E-2</v>
      </c>
    </row>
    <row r="99" spans="1:10" ht="27.75" customHeight="1">
      <c r="A99" s="160" t="s">
        <v>609</v>
      </c>
      <c r="B99" s="24"/>
      <c r="C99" s="161">
        <v>0</v>
      </c>
      <c r="D99" s="290">
        <v>0.97499999999999998</v>
      </c>
      <c r="E99" s="291">
        <v>0.14699999999999999</v>
      </c>
      <c r="F99" s="292">
        <v>2.9000000000000001E-2</v>
      </c>
      <c r="G99" s="162">
        <v>377.94</v>
      </c>
      <c r="H99" s="162">
        <v>0.28999999999999998</v>
      </c>
      <c r="I99" s="167">
        <v>0.75</v>
      </c>
      <c r="J99" s="40">
        <v>2.4E-2</v>
      </c>
    </row>
    <row r="100" spans="1:10" ht="27.75" customHeight="1">
      <c r="A100" s="160" t="s">
        <v>610</v>
      </c>
      <c r="B100" s="24"/>
      <c r="C100" s="161">
        <v>0</v>
      </c>
      <c r="D100" s="290">
        <v>0.97499999999999998</v>
      </c>
      <c r="E100" s="291">
        <v>0.14699999999999999</v>
      </c>
      <c r="F100" s="292">
        <v>2.9000000000000001E-2</v>
      </c>
      <c r="G100" s="162">
        <v>1041.3599999999999</v>
      </c>
      <c r="H100" s="162">
        <v>0.28999999999999998</v>
      </c>
      <c r="I100" s="167">
        <v>0.75</v>
      </c>
      <c r="J100" s="40">
        <v>2.4E-2</v>
      </c>
    </row>
    <row r="101" spans="1:10" ht="27.75" customHeight="1">
      <c r="A101" s="160" t="s">
        <v>611</v>
      </c>
      <c r="B101" s="24"/>
      <c r="C101" s="161">
        <v>0</v>
      </c>
      <c r="D101" s="290">
        <v>1.0629999999999999</v>
      </c>
      <c r="E101" s="291">
        <v>0.15</v>
      </c>
      <c r="F101" s="292">
        <v>2.8000000000000001E-2</v>
      </c>
      <c r="G101" s="162">
        <v>4.78</v>
      </c>
      <c r="H101" s="162">
        <v>0.7</v>
      </c>
      <c r="I101" s="167">
        <v>1.2</v>
      </c>
      <c r="J101" s="40">
        <v>2.4E-2</v>
      </c>
    </row>
    <row r="102" spans="1:10" ht="27.75" customHeight="1">
      <c r="A102" s="160" t="s">
        <v>612</v>
      </c>
      <c r="B102" s="24"/>
      <c r="C102" s="161">
        <v>0</v>
      </c>
      <c r="D102" s="290">
        <v>1.0629999999999999</v>
      </c>
      <c r="E102" s="291">
        <v>0.15</v>
      </c>
      <c r="F102" s="292">
        <v>2.8000000000000001E-2</v>
      </c>
      <c r="G102" s="162">
        <v>190.75</v>
      </c>
      <c r="H102" s="162">
        <v>0.7</v>
      </c>
      <c r="I102" s="167">
        <v>1.2</v>
      </c>
      <c r="J102" s="40">
        <v>2.4E-2</v>
      </c>
    </row>
    <row r="103" spans="1:10" ht="27.75" customHeight="1">
      <c r="A103" s="160" t="s">
        <v>613</v>
      </c>
      <c r="B103" s="24"/>
      <c r="C103" s="161">
        <v>0</v>
      </c>
      <c r="D103" s="290">
        <v>1.0629999999999999</v>
      </c>
      <c r="E103" s="291">
        <v>0.15</v>
      </c>
      <c r="F103" s="292">
        <v>2.8000000000000001E-2</v>
      </c>
      <c r="G103" s="162">
        <v>418.43</v>
      </c>
      <c r="H103" s="162">
        <v>0.7</v>
      </c>
      <c r="I103" s="167">
        <v>1.2</v>
      </c>
      <c r="J103" s="40">
        <v>2.4E-2</v>
      </c>
    </row>
    <row r="104" spans="1:10" ht="27.75" customHeight="1">
      <c r="A104" s="160" t="s">
        <v>614</v>
      </c>
      <c r="B104" s="24"/>
      <c r="C104" s="161">
        <v>0</v>
      </c>
      <c r="D104" s="290">
        <v>1.0629999999999999</v>
      </c>
      <c r="E104" s="291">
        <v>0.15</v>
      </c>
      <c r="F104" s="292">
        <v>2.8000000000000001E-2</v>
      </c>
      <c r="G104" s="162">
        <v>642.74</v>
      </c>
      <c r="H104" s="162">
        <v>0.7</v>
      </c>
      <c r="I104" s="167">
        <v>1.2</v>
      </c>
      <c r="J104" s="40">
        <v>2.4E-2</v>
      </c>
    </row>
    <row r="105" spans="1:10" ht="27.75" customHeight="1">
      <c r="A105" s="160" t="s">
        <v>615</v>
      </c>
      <c r="B105" s="24"/>
      <c r="C105" s="161">
        <v>0</v>
      </c>
      <c r="D105" s="290">
        <v>1.0629999999999999</v>
      </c>
      <c r="E105" s="291">
        <v>0.15</v>
      </c>
      <c r="F105" s="292">
        <v>2.8000000000000001E-2</v>
      </c>
      <c r="G105" s="162">
        <v>1771.58</v>
      </c>
      <c r="H105" s="162">
        <v>0.7</v>
      </c>
      <c r="I105" s="167">
        <v>1.2</v>
      </c>
      <c r="J105" s="40">
        <v>2.4E-2</v>
      </c>
    </row>
    <row r="106" spans="1:10" ht="27.75" customHeight="1">
      <c r="A106" s="160" t="s">
        <v>616</v>
      </c>
      <c r="B106" s="24"/>
      <c r="C106" s="161">
        <v>0</v>
      </c>
      <c r="D106" s="290">
        <v>0.98399999999999999</v>
      </c>
      <c r="E106" s="291">
        <v>0.128</v>
      </c>
      <c r="F106" s="292">
        <v>2.1999999999999999E-2</v>
      </c>
      <c r="G106" s="162">
        <v>100.15</v>
      </c>
      <c r="H106" s="162">
        <v>0.84</v>
      </c>
      <c r="I106" s="167">
        <v>1.6</v>
      </c>
      <c r="J106" s="40">
        <v>0.02</v>
      </c>
    </row>
    <row r="107" spans="1:10" ht="27.75" customHeight="1">
      <c r="A107" s="160" t="s">
        <v>617</v>
      </c>
      <c r="B107" s="24"/>
      <c r="C107" s="161">
        <v>0</v>
      </c>
      <c r="D107" s="290">
        <v>0.98399999999999999</v>
      </c>
      <c r="E107" s="291">
        <v>0.128</v>
      </c>
      <c r="F107" s="292">
        <v>2.1999999999999999E-2</v>
      </c>
      <c r="G107" s="162">
        <v>1659.41</v>
      </c>
      <c r="H107" s="162">
        <v>0.84</v>
      </c>
      <c r="I107" s="167">
        <v>1.6</v>
      </c>
      <c r="J107" s="40">
        <v>0.02</v>
      </c>
    </row>
    <row r="108" spans="1:10" ht="27.75" customHeight="1">
      <c r="A108" s="160" t="s">
        <v>618</v>
      </c>
      <c r="B108" s="24"/>
      <c r="C108" s="161">
        <v>0</v>
      </c>
      <c r="D108" s="290">
        <v>0.98399999999999999</v>
      </c>
      <c r="E108" s="291">
        <v>0.128</v>
      </c>
      <c r="F108" s="292">
        <v>2.1999999999999999E-2</v>
      </c>
      <c r="G108" s="162">
        <v>4579.04</v>
      </c>
      <c r="H108" s="162">
        <v>0.84</v>
      </c>
      <c r="I108" s="167">
        <v>1.6</v>
      </c>
      <c r="J108" s="40">
        <v>0.02</v>
      </c>
    </row>
    <row r="109" spans="1:10" ht="27.75" customHeight="1">
      <c r="A109" s="160" t="s">
        <v>619</v>
      </c>
      <c r="B109" s="24"/>
      <c r="C109" s="161">
        <v>0</v>
      </c>
      <c r="D109" s="290">
        <v>0.98399999999999999</v>
      </c>
      <c r="E109" s="291">
        <v>0.128</v>
      </c>
      <c r="F109" s="292">
        <v>2.1999999999999999E-2</v>
      </c>
      <c r="G109" s="162">
        <v>8362.83</v>
      </c>
      <c r="H109" s="162">
        <v>0.84</v>
      </c>
      <c r="I109" s="167">
        <v>1.6</v>
      </c>
      <c r="J109" s="40">
        <v>0.02</v>
      </c>
    </row>
    <row r="110" spans="1:10" ht="27.75" customHeight="1">
      <c r="A110" s="160" t="s">
        <v>620</v>
      </c>
      <c r="B110" s="24"/>
      <c r="C110" s="161">
        <v>0</v>
      </c>
      <c r="D110" s="290">
        <v>0.98399999999999999</v>
      </c>
      <c r="E110" s="291">
        <v>0.128</v>
      </c>
      <c r="F110" s="292">
        <v>2.1999999999999999E-2</v>
      </c>
      <c r="G110" s="162">
        <v>20736.95</v>
      </c>
      <c r="H110" s="162">
        <v>0.84</v>
      </c>
      <c r="I110" s="167">
        <v>1.6</v>
      </c>
      <c r="J110" s="40">
        <v>0.02</v>
      </c>
    </row>
    <row r="111" spans="1:10" ht="27.75" customHeight="1">
      <c r="A111" s="160" t="s">
        <v>621</v>
      </c>
      <c r="B111" s="24"/>
      <c r="C111" s="161" t="s">
        <v>302</v>
      </c>
      <c r="D111" s="135">
        <v>3.2639999999999998</v>
      </c>
      <c r="E111" s="136">
        <v>0.67100000000000004</v>
      </c>
      <c r="F111" s="134">
        <v>0.56499999999999995</v>
      </c>
      <c r="G111" s="227">
        <v>0</v>
      </c>
      <c r="H111" s="227">
        <v>0</v>
      </c>
      <c r="I111" s="227">
        <v>0</v>
      </c>
      <c r="J111" s="293">
        <v>0</v>
      </c>
    </row>
    <row r="112" spans="1:10" ht="27.75" customHeight="1">
      <c r="A112" s="160" t="s">
        <v>622</v>
      </c>
      <c r="B112" s="24"/>
      <c r="C112" s="161" t="s">
        <v>717</v>
      </c>
      <c r="D112" s="290">
        <v>-1.4550000000000001</v>
      </c>
      <c r="E112" s="291">
        <v>-0.224</v>
      </c>
      <c r="F112" s="292">
        <v>-4.4999999999999998E-2</v>
      </c>
      <c r="G112" s="227">
        <v>0</v>
      </c>
      <c r="H112" s="227">
        <v>0</v>
      </c>
      <c r="I112" s="227">
        <v>0</v>
      </c>
      <c r="J112" s="293">
        <v>0</v>
      </c>
    </row>
    <row r="113" spans="1:10" ht="27.75" customHeight="1">
      <c r="A113" s="160" t="s">
        <v>623</v>
      </c>
      <c r="B113" s="24"/>
      <c r="C113" s="161">
        <v>8</v>
      </c>
      <c r="D113" s="290">
        <v>-1.5960000000000001</v>
      </c>
      <c r="E113" s="291">
        <v>-0.24299999999999999</v>
      </c>
      <c r="F113" s="292">
        <v>-4.8000000000000001E-2</v>
      </c>
      <c r="G113" s="227">
        <v>0</v>
      </c>
      <c r="H113" s="227">
        <v>0</v>
      </c>
      <c r="I113" s="227">
        <v>0</v>
      </c>
      <c r="J113" s="293">
        <v>0</v>
      </c>
    </row>
    <row r="114" spans="1:10" ht="27.75" customHeight="1">
      <c r="A114" s="160" t="s">
        <v>624</v>
      </c>
      <c r="B114" s="24"/>
      <c r="C114" s="161">
        <v>0</v>
      </c>
      <c r="D114" s="290">
        <v>-1.4550000000000001</v>
      </c>
      <c r="E114" s="291">
        <v>-0.224</v>
      </c>
      <c r="F114" s="292">
        <v>-4.4999999999999998E-2</v>
      </c>
      <c r="G114" s="227">
        <v>0</v>
      </c>
      <c r="H114" s="227">
        <v>0</v>
      </c>
      <c r="I114" s="227">
        <v>0</v>
      </c>
      <c r="J114" s="40">
        <v>3.2000000000000001E-2</v>
      </c>
    </row>
    <row r="115" spans="1:10" ht="27.75" customHeight="1">
      <c r="A115" s="160" t="s">
        <v>625</v>
      </c>
      <c r="B115" s="24"/>
      <c r="C115" s="161">
        <v>0</v>
      </c>
      <c r="D115" s="290">
        <v>-1.5960000000000001</v>
      </c>
      <c r="E115" s="291">
        <v>-0.24299999999999999</v>
      </c>
      <c r="F115" s="292">
        <v>-4.8000000000000001E-2</v>
      </c>
      <c r="G115" s="227">
        <v>0</v>
      </c>
      <c r="H115" s="227">
        <v>0</v>
      </c>
      <c r="I115" s="227">
        <v>0</v>
      </c>
      <c r="J115" s="40">
        <v>3.6999999999999998E-2</v>
      </c>
    </row>
    <row r="116" spans="1:10" ht="27.75" customHeight="1">
      <c r="A116" s="160" t="s">
        <v>626</v>
      </c>
      <c r="B116" s="24"/>
      <c r="C116" s="161">
        <v>0</v>
      </c>
      <c r="D116" s="290">
        <v>-1.9059999999999999</v>
      </c>
      <c r="E116" s="291">
        <v>-0.26500000000000001</v>
      </c>
      <c r="F116" s="292">
        <v>-4.9000000000000002E-2</v>
      </c>
      <c r="G116" s="162">
        <v>40.03</v>
      </c>
      <c r="H116" s="227">
        <v>0</v>
      </c>
      <c r="I116" s="227">
        <v>0</v>
      </c>
      <c r="J116" s="40">
        <v>5.0999999999999997E-2</v>
      </c>
    </row>
    <row r="117" spans="1:10" ht="27.75" customHeight="1">
      <c r="A117" s="160" t="s">
        <v>627</v>
      </c>
      <c r="B117" s="24"/>
      <c r="C117" s="161" t="s">
        <v>70</v>
      </c>
      <c r="D117" s="290">
        <v>0.77</v>
      </c>
      <c r="E117" s="291">
        <v>0.11799999999999999</v>
      </c>
      <c r="F117" s="292">
        <v>2.4E-2</v>
      </c>
      <c r="G117" s="162">
        <v>4.72</v>
      </c>
      <c r="H117" s="227">
        <v>0</v>
      </c>
      <c r="I117" s="227">
        <v>0</v>
      </c>
      <c r="J117" s="293">
        <v>0</v>
      </c>
    </row>
    <row r="118" spans="1:10" ht="27.75" customHeight="1">
      <c r="A118" s="160" t="s">
        <v>628</v>
      </c>
      <c r="B118" s="24"/>
      <c r="C118" s="161">
        <v>2</v>
      </c>
      <c r="D118" s="290">
        <v>0.77</v>
      </c>
      <c r="E118" s="291">
        <v>0.11799999999999999</v>
      </c>
      <c r="F118" s="292">
        <v>2.4E-2</v>
      </c>
      <c r="G118" s="227">
        <v>0</v>
      </c>
      <c r="H118" s="227">
        <v>0</v>
      </c>
      <c r="I118" s="227">
        <v>0</v>
      </c>
      <c r="J118" s="293">
        <v>0</v>
      </c>
    </row>
    <row r="119" spans="1:10" ht="27.75" customHeight="1">
      <c r="A119" s="160" t="s">
        <v>629</v>
      </c>
      <c r="B119" s="24"/>
      <c r="C119" s="161" t="s">
        <v>75</v>
      </c>
      <c r="D119" s="290">
        <v>0.90200000000000002</v>
      </c>
      <c r="E119" s="291">
        <v>0.13900000000000001</v>
      </c>
      <c r="F119" s="292">
        <v>2.8000000000000001E-2</v>
      </c>
      <c r="G119" s="162">
        <v>1.78</v>
      </c>
      <c r="H119" s="227">
        <v>0</v>
      </c>
      <c r="I119" s="227">
        <v>0</v>
      </c>
      <c r="J119" s="293">
        <v>0</v>
      </c>
    </row>
    <row r="120" spans="1:10" ht="27.75" customHeight="1">
      <c r="A120" s="160" t="s">
        <v>630</v>
      </c>
      <c r="B120" s="24"/>
      <c r="C120" s="161" t="s">
        <v>75</v>
      </c>
      <c r="D120" s="290">
        <v>0.90200000000000002</v>
      </c>
      <c r="E120" s="291">
        <v>0.13900000000000001</v>
      </c>
      <c r="F120" s="292">
        <v>2.8000000000000001E-2</v>
      </c>
      <c r="G120" s="162">
        <v>3.58</v>
      </c>
      <c r="H120" s="227">
        <v>0</v>
      </c>
      <c r="I120" s="227">
        <v>0</v>
      </c>
      <c r="J120" s="293">
        <v>0</v>
      </c>
    </row>
    <row r="121" spans="1:10" ht="27.75" customHeight="1">
      <c r="A121" s="160" t="s">
        <v>631</v>
      </c>
      <c r="B121" s="24"/>
      <c r="C121" s="161" t="s">
        <v>75</v>
      </c>
      <c r="D121" s="290">
        <v>0.90200000000000002</v>
      </c>
      <c r="E121" s="291">
        <v>0.13900000000000001</v>
      </c>
      <c r="F121" s="292">
        <v>2.8000000000000001E-2</v>
      </c>
      <c r="G121" s="162">
        <v>8.2899999999999991</v>
      </c>
      <c r="H121" s="227">
        <v>0</v>
      </c>
      <c r="I121" s="227">
        <v>0</v>
      </c>
      <c r="J121" s="293">
        <v>0</v>
      </c>
    </row>
    <row r="122" spans="1:10" ht="27.75" customHeight="1">
      <c r="A122" s="160" t="s">
        <v>632</v>
      </c>
      <c r="B122" s="24"/>
      <c r="C122" s="161" t="s">
        <v>75</v>
      </c>
      <c r="D122" s="290">
        <v>0.90200000000000002</v>
      </c>
      <c r="E122" s="291">
        <v>0.13900000000000001</v>
      </c>
      <c r="F122" s="292">
        <v>2.8000000000000001E-2</v>
      </c>
      <c r="G122" s="162">
        <v>18.12</v>
      </c>
      <c r="H122" s="227">
        <v>0</v>
      </c>
      <c r="I122" s="227">
        <v>0</v>
      </c>
      <c r="J122" s="293">
        <v>0</v>
      </c>
    </row>
    <row r="123" spans="1:10" ht="27.75" customHeight="1">
      <c r="A123" s="160" t="s">
        <v>633</v>
      </c>
      <c r="B123" s="24"/>
      <c r="C123" s="161" t="s">
        <v>75</v>
      </c>
      <c r="D123" s="290">
        <v>0.90200000000000002</v>
      </c>
      <c r="E123" s="291">
        <v>0.13900000000000001</v>
      </c>
      <c r="F123" s="292">
        <v>2.8000000000000001E-2</v>
      </c>
      <c r="G123" s="162">
        <v>50.39</v>
      </c>
      <c r="H123" s="227">
        <v>0</v>
      </c>
      <c r="I123" s="227">
        <v>0</v>
      </c>
      <c r="J123" s="293">
        <v>0</v>
      </c>
    </row>
    <row r="124" spans="1:10" ht="27.75" customHeight="1">
      <c r="A124" s="160" t="s">
        <v>634</v>
      </c>
      <c r="B124" s="24"/>
      <c r="C124" s="161">
        <v>4</v>
      </c>
      <c r="D124" s="290">
        <v>0.90200000000000002</v>
      </c>
      <c r="E124" s="291">
        <v>0.13900000000000001</v>
      </c>
      <c r="F124" s="292">
        <v>2.8000000000000001E-2</v>
      </c>
      <c r="G124" s="227">
        <v>0</v>
      </c>
      <c r="H124" s="227">
        <v>0</v>
      </c>
      <c r="I124" s="227">
        <v>0</v>
      </c>
      <c r="J124" s="293">
        <v>0</v>
      </c>
    </row>
    <row r="125" spans="1:10" ht="27.75" customHeight="1">
      <c r="A125" s="160" t="s">
        <v>635</v>
      </c>
      <c r="B125" s="24"/>
      <c r="C125" s="161">
        <v>0</v>
      </c>
      <c r="D125" s="290">
        <v>0.64600000000000002</v>
      </c>
      <c r="E125" s="291">
        <v>9.7000000000000003E-2</v>
      </c>
      <c r="F125" s="292">
        <v>1.9E-2</v>
      </c>
      <c r="G125" s="162">
        <v>2.16</v>
      </c>
      <c r="H125" s="162">
        <v>0.19</v>
      </c>
      <c r="I125" s="167">
        <v>0.5</v>
      </c>
      <c r="J125" s="40">
        <v>1.6E-2</v>
      </c>
    </row>
    <row r="126" spans="1:10" ht="27.75" customHeight="1">
      <c r="A126" s="160" t="s">
        <v>636</v>
      </c>
      <c r="B126" s="24"/>
      <c r="C126" s="161">
        <v>0</v>
      </c>
      <c r="D126" s="290">
        <v>0.64600000000000002</v>
      </c>
      <c r="E126" s="291">
        <v>9.7000000000000003E-2</v>
      </c>
      <c r="F126" s="292">
        <v>1.9E-2</v>
      </c>
      <c r="G126" s="162">
        <v>74.599999999999994</v>
      </c>
      <c r="H126" s="162">
        <v>0.19</v>
      </c>
      <c r="I126" s="167">
        <v>0.5</v>
      </c>
      <c r="J126" s="40">
        <v>1.6E-2</v>
      </c>
    </row>
    <row r="127" spans="1:10" ht="27.75" customHeight="1">
      <c r="A127" s="160" t="s">
        <v>637</v>
      </c>
      <c r="B127" s="24"/>
      <c r="C127" s="161">
        <v>0</v>
      </c>
      <c r="D127" s="290">
        <v>0.64600000000000002</v>
      </c>
      <c r="E127" s="291">
        <v>9.7000000000000003E-2</v>
      </c>
      <c r="F127" s="292">
        <v>1.9E-2</v>
      </c>
      <c r="G127" s="162">
        <v>163.29</v>
      </c>
      <c r="H127" s="162">
        <v>0.19</v>
      </c>
      <c r="I127" s="167">
        <v>0.5</v>
      </c>
      <c r="J127" s="40">
        <v>1.6E-2</v>
      </c>
    </row>
    <row r="128" spans="1:10" ht="27.75" customHeight="1">
      <c r="A128" s="160" t="s">
        <v>638</v>
      </c>
      <c r="B128" s="24"/>
      <c r="C128" s="161">
        <v>0</v>
      </c>
      <c r="D128" s="290">
        <v>0.64600000000000002</v>
      </c>
      <c r="E128" s="291">
        <v>9.7000000000000003E-2</v>
      </c>
      <c r="F128" s="292">
        <v>1.9E-2</v>
      </c>
      <c r="G128" s="162">
        <v>250.66</v>
      </c>
      <c r="H128" s="162">
        <v>0.19</v>
      </c>
      <c r="I128" s="167">
        <v>0.5</v>
      </c>
      <c r="J128" s="40">
        <v>1.6E-2</v>
      </c>
    </row>
    <row r="129" spans="1:10" ht="27.75" customHeight="1">
      <c r="A129" s="160" t="s">
        <v>639</v>
      </c>
      <c r="B129" s="24"/>
      <c r="C129" s="161">
        <v>0</v>
      </c>
      <c r="D129" s="290">
        <v>0.64600000000000002</v>
      </c>
      <c r="E129" s="291">
        <v>9.7000000000000003E-2</v>
      </c>
      <c r="F129" s="292">
        <v>1.9E-2</v>
      </c>
      <c r="G129" s="162">
        <v>690.38</v>
      </c>
      <c r="H129" s="162">
        <v>0.19</v>
      </c>
      <c r="I129" s="167">
        <v>0.5</v>
      </c>
      <c r="J129" s="40">
        <v>1.6E-2</v>
      </c>
    </row>
    <row r="130" spans="1:10" ht="27.75" customHeight="1">
      <c r="A130" s="160" t="s">
        <v>640</v>
      </c>
      <c r="B130" s="24"/>
      <c r="C130" s="161">
        <v>0</v>
      </c>
      <c r="D130" s="290">
        <v>0.70499999999999996</v>
      </c>
      <c r="E130" s="291">
        <v>9.9000000000000005E-2</v>
      </c>
      <c r="F130" s="292">
        <v>1.7999999999999999E-2</v>
      </c>
      <c r="G130" s="162">
        <v>3.33</v>
      </c>
      <c r="H130" s="162">
        <v>0.46</v>
      </c>
      <c r="I130" s="167">
        <v>0.8</v>
      </c>
      <c r="J130" s="40">
        <v>1.6E-2</v>
      </c>
    </row>
    <row r="131" spans="1:10" ht="27.75" customHeight="1">
      <c r="A131" s="160" t="s">
        <v>641</v>
      </c>
      <c r="B131" s="24"/>
      <c r="C131" s="161">
        <v>0</v>
      </c>
      <c r="D131" s="290">
        <v>0.70499999999999996</v>
      </c>
      <c r="E131" s="291">
        <v>9.9000000000000005E-2</v>
      </c>
      <c r="F131" s="292">
        <v>1.7999999999999999E-2</v>
      </c>
      <c r="G131" s="162">
        <v>126.6</v>
      </c>
      <c r="H131" s="162">
        <v>0.46</v>
      </c>
      <c r="I131" s="167">
        <v>0.8</v>
      </c>
      <c r="J131" s="40">
        <v>1.6E-2</v>
      </c>
    </row>
    <row r="132" spans="1:10" ht="27.75" customHeight="1">
      <c r="A132" s="160" t="s">
        <v>642</v>
      </c>
      <c r="B132" s="24"/>
      <c r="C132" s="161">
        <v>0</v>
      </c>
      <c r="D132" s="290">
        <v>0.70499999999999996</v>
      </c>
      <c r="E132" s="291">
        <v>9.9000000000000005E-2</v>
      </c>
      <c r="F132" s="292">
        <v>1.7999999999999999E-2</v>
      </c>
      <c r="G132" s="162">
        <v>277.5</v>
      </c>
      <c r="H132" s="162">
        <v>0.46</v>
      </c>
      <c r="I132" s="167">
        <v>0.8</v>
      </c>
      <c r="J132" s="40">
        <v>1.6E-2</v>
      </c>
    </row>
    <row r="133" spans="1:10" ht="27.75" customHeight="1">
      <c r="A133" s="160" t="s">
        <v>643</v>
      </c>
      <c r="B133" s="24"/>
      <c r="C133" s="161">
        <v>0</v>
      </c>
      <c r="D133" s="290">
        <v>0.70499999999999996</v>
      </c>
      <c r="E133" s="291">
        <v>9.9000000000000005E-2</v>
      </c>
      <c r="F133" s="292">
        <v>1.7999999999999999E-2</v>
      </c>
      <c r="G133" s="162">
        <v>426.17</v>
      </c>
      <c r="H133" s="162">
        <v>0.46</v>
      </c>
      <c r="I133" s="167">
        <v>0.8</v>
      </c>
      <c r="J133" s="40">
        <v>1.6E-2</v>
      </c>
    </row>
    <row r="134" spans="1:10" ht="27.75" customHeight="1">
      <c r="A134" s="160" t="s">
        <v>644</v>
      </c>
      <c r="B134" s="24"/>
      <c r="C134" s="161">
        <v>0</v>
      </c>
      <c r="D134" s="290">
        <v>0.70499999999999996</v>
      </c>
      <c r="E134" s="291">
        <v>9.9000000000000005E-2</v>
      </c>
      <c r="F134" s="292">
        <v>1.7999999999999999E-2</v>
      </c>
      <c r="G134" s="162">
        <v>1174.3800000000001</v>
      </c>
      <c r="H134" s="162">
        <v>0.46</v>
      </c>
      <c r="I134" s="167">
        <v>0.8</v>
      </c>
      <c r="J134" s="40">
        <v>1.6E-2</v>
      </c>
    </row>
    <row r="135" spans="1:10" ht="27.75" customHeight="1">
      <c r="A135" s="160" t="s">
        <v>645</v>
      </c>
      <c r="B135" s="24"/>
      <c r="C135" s="161">
        <v>0</v>
      </c>
      <c r="D135" s="290">
        <v>0.65200000000000002</v>
      </c>
      <c r="E135" s="291">
        <v>8.5000000000000006E-2</v>
      </c>
      <c r="F135" s="292">
        <v>1.4E-2</v>
      </c>
      <c r="G135" s="162">
        <v>66.540000000000006</v>
      </c>
      <c r="H135" s="162">
        <v>0.55000000000000004</v>
      </c>
      <c r="I135" s="167">
        <v>1.06</v>
      </c>
      <c r="J135" s="40">
        <v>1.2999999999999999E-2</v>
      </c>
    </row>
    <row r="136" spans="1:10" ht="27.75" customHeight="1">
      <c r="A136" s="160" t="s">
        <v>646</v>
      </c>
      <c r="B136" s="24"/>
      <c r="C136" s="161">
        <v>0</v>
      </c>
      <c r="D136" s="290">
        <v>0.65200000000000002</v>
      </c>
      <c r="E136" s="291">
        <v>8.5000000000000006E-2</v>
      </c>
      <c r="F136" s="292">
        <v>1.4E-2</v>
      </c>
      <c r="G136" s="162">
        <v>1100.02</v>
      </c>
      <c r="H136" s="162">
        <v>0.55000000000000004</v>
      </c>
      <c r="I136" s="167">
        <v>1.06</v>
      </c>
      <c r="J136" s="40">
        <v>1.2999999999999999E-2</v>
      </c>
    </row>
    <row r="137" spans="1:10" ht="27.75" customHeight="1">
      <c r="A137" s="160" t="s">
        <v>647</v>
      </c>
      <c r="B137" s="24"/>
      <c r="C137" s="161">
        <v>0</v>
      </c>
      <c r="D137" s="290">
        <v>0.65200000000000002</v>
      </c>
      <c r="E137" s="291">
        <v>8.5000000000000006E-2</v>
      </c>
      <c r="F137" s="292">
        <v>1.4E-2</v>
      </c>
      <c r="G137" s="162">
        <v>3035.17</v>
      </c>
      <c r="H137" s="162">
        <v>0.55000000000000004</v>
      </c>
      <c r="I137" s="167">
        <v>1.06</v>
      </c>
      <c r="J137" s="40">
        <v>1.2999999999999999E-2</v>
      </c>
    </row>
    <row r="138" spans="1:10" ht="27.75" customHeight="1">
      <c r="A138" s="160" t="s">
        <v>648</v>
      </c>
      <c r="B138" s="24"/>
      <c r="C138" s="161">
        <v>0</v>
      </c>
      <c r="D138" s="290">
        <v>0.65200000000000002</v>
      </c>
      <c r="E138" s="291">
        <v>8.5000000000000006E-2</v>
      </c>
      <c r="F138" s="292">
        <v>1.4E-2</v>
      </c>
      <c r="G138" s="162">
        <v>5543.08</v>
      </c>
      <c r="H138" s="162">
        <v>0.55000000000000004</v>
      </c>
      <c r="I138" s="167">
        <v>1.06</v>
      </c>
      <c r="J138" s="40">
        <v>1.2999999999999999E-2</v>
      </c>
    </row>
    <row r="139" spans="1:10" ht="27.75" customHeight="1">
      <c r="A139" s="160" t="s">
        <v>649</v>
      </c>
      <c r="B139" s="24"/>
      <c r="C139" s="161">
        <v>0</v>
      </c>
      <c r="D139" s="290">
        <v>0.65200000000000002</v>
      </c>
      <c r="E139" s="291">
        <v>8.5000000000000006E-2</v>
      </c>
      <c r="F139" s="292">
        <v>1.4E-2</v>
      </c>
      <c r="G139" s="162">
        <v>13744.68</v>
      </c>
      <c r="H139" s="162">
        <v>0.55000000000000004</v>
      </c>
      <c r="I139" s="167">
        <v>1.06</v>
      </c>
      <c r="J139" s="40">
        <v>1.2999999999999999E-2</v>
      </c>
    </row>
    <row r="140" spans="1:10" ht="27.75" customHeight="1">
      <c r="A140" s="160" t="s">
        <v>650</v>
      </c>
      <c r="B140" s="24"/>
      <c r="C140" s="161" t="s">
        <v>302</v>
      </c>
      <c r="D140" s="135">
        <v>2.1629999999999998</v>
      </c>
      <c r="E140" s="136">
        <v>0.44500000000000001</v>
      </c>
      <c r="F140" s="134">
        <v>0.374</v>
      </c>
      <c r="G140" s="227">
        <v>0</v>
      </c>
      <c r="H140" s="227">
        <v>0</v>
      </c>
      <c r="I140" s="227">
        <v>0</v>
      </c>
      <c r="J140" s="293">
        <v>0</v>
      </c>
    </row>
    <row r="141" spans="1:10" ht="27.75" customHeight="1">
      <c r="A141" s="160" t="s">
        <v>651</v>
      </c>
      <c r="B141" s="24"/>
      <c r="C141" s="161" t="s">
        <v>717</v>
      </c>
      <c r="D141" s="290">
        <v>-0.96399999999999997</v>
      </c>
      <c r="E141" s="291">
        <v>-0.14799999999999999</v>
      </c>
      <c r="F141" s="292">
        <v>-0.03</v>
      </c>
      <c r="G141" s="227">
        <v>0</v>
      </c>
      <c r="H141" s="227">
        <v>0</v>
      </c>
      <c r="I141" s="227">
        <v>0</v>
      </c>
      <c r="J141" s="293">
        <v>0</v>
      </c>
    </row>
    <row r="142" spans="1:10" ht="27.75" customHeight="1">
      <c r="A142" s="160" t="s">
        <v>652</v>
      </c>
      <c r="B142" s="24"/>
      <c r="C142" s="161">
        <v>8</v>
      </c>
      <c r="D142" s="290">
        <v>-1.0580000000000001</v>
      </c>
      <c r="E142" s="291">
        <v>-0.161</v>
      </c>
      <c r="F142" s="292">
        <v>-3.2000000000000001E-2</v>
      </c>
      <c r="G142" s="227">
        <v>0</v>
      </c>
      <c r="H142" s="227">
        <v>0</v>
      </c>
      <c r="I142" s="227">
        <v>0</v>
      </c>
      <c r="J142" s="293">
        <v>0</v>
      </c>
    </row>
    <row r="143" spans="1:10" ht="27.75" customHeight="1">
      <c r="A143" s="160" t="s">
        <v>653</v>
      </c>
      <c r="B143" s="24"/>
      <c r="C143" s="161">
        <v>0</v>
      </c>
      <c r="D143" s="290">
        <v>-0.96399999999999997</v>
      </c>
      <c r="E143" s="291">
        <v>-0.14799999999999999</v>
      </c>
      <c r="F143" s="292">
        <v>-0.03</v>
      </c>
      <c r="G143" s="227">
        <v>0</v>
      </c>
      <c r="H143" s="227">
        <v>0</v>
      </c>
      <c r="I143" s="227">
        <v>0</v>
      </c>
      <c r="J143" s="40">
        <v>2.1000000000000001E-2</v>
      </c>
    </row>
    <row r="144" spans="1:10" ht="27.75" customHeight="1">
      <c r="A144" s="160" t="s">
        <v>654</v>
      </c>
      <c r="B144" s="24"/>
      <c r="C144" s="161">
        <v>0</v>
      </c>
      <c r="D144" s="290">
        <v>-1.0580000000000001</v>
      </c>
      <c r="E144" s="291">
        <v>-0.161</v>
      </c>
      <c r="F144" s="292">
        <v>-3.2000000000000001E-2</v>
      </c>
      <c r="G144" s="227">
        <v>0</v>
      </c>
      <c r="H144" s="227">
        <v>0</v>
      </c>
      <c r="I144" s="227">
        <v>0</v>
      </c>
      <c r="J144" s="40">
        <v>2.4E-2</v>
      </c>
    </row>
    <row r="145" spans="1:10" ht="27.75" customHeight="1">
      <c r="A145" s="160" t="s">
        <v>655</v>
      </c>
      <c r="B145" s="24"/>
      <c r="C145" s="161">
        <v>0</v>
      </c>
      <c r="D145" s="290">
        <v>-1.2629999999999999</v>
      </c>
      <c r="E145" s="291">
        <v>-0.17599999999999999</v>
      </c>
      <c r="F145" s="292">
        <v>-3.2000000000000001E-2</v>
      </c>
      <c r="G145" s="162">
        <v>26.53</v>
      </c>
      <c r="H145" s="227">
        <v>0</v>
      </c>
      <c r="I145" s="227">
        <v>0</v>
      </c>
      <c r="J145" s="40">
        <v>3.4000000000000002E-2</v>
      </c>
    </row>
    <row r="146" spans="1:10" ht="27.75" customHeight="1">
      <c r="A146" s="160" t="s">
        <v>656</v>
      </c>
      <c r="B146" s="24"/>
      <c r="C146" s="161" t="s">
        <v>70</v>
      </c>
      <c r="D146" s="290">
        <v>0.39200000000000002</v>
      </c>
      <c r="E146" s="291">
        <v>0.06</v>
      </c>
      <c r="F146" s="292">
        <v>1.2E-2</v>
      </c>
      <c r="G146" s="162">
        <v>2.74</v>
      </c>
      <c r="H146" s="227">
        <v>0</v>
      </c>
      <c r="I146" s="227">
        <v>0</v>
      </c>
      <c r="J146" s="293">
        <v>0</v>
      </c>
    </row>
    <row r="147" spans="1:10" ht="27.75" customHeight="1">
      <c r="A147" s="160" t="s">
        <v>657</v>
      </c>
      <c r="B147" s="24"/>
      <c r="C147" s="161">
        <v>2</v>
      </c>
      <c r="D147" s="290">
        <v>0.39200000000000002</v>
      </c>
      <c r="E147" s="291">
        <v>0.06</v>
      </c>
      <c r="F147" s="292">
        <v>1.2E-2</v>
      </c>
      <c r="G147" s="227">
        <v>0</v>
      </c>
      <c r="H147" s="227">
        <v>0</v>
      </c>
      <c r="I147" s="227">
        <v>0</v>
      </c>
      <c r="J147" s="293">
        <v>0</v>
      </c>
    </row>
    <row r="148" spans="1:10" ht="27.75" customHeight="1">
      <c r="A148" s="160" t="s">
        <v>658</v>
      </c>
      <c r="B148" s="24"/>
      <c r="C148" s="161" t="s">
        <v>75</v>
      </c>
      <c r="D148" s="290">
        <v>0.45900000000000002</v>
      </c>
      <c r="E148" s="291">
        <v>7.0999999999999994E-2</v>
      </c>
      <c r="F148" s="292">
        <v>1.4E-2</v>
      </c>
      <c r="G148" s="162">
        <v>1.1499999999999999</v>
      </c>
      <c r="H148" s="227">
        <v>0</v>
      </c>
      <c r="I148" s="227">
        <v>0</v>
      </c>
      <c r="J148" s="293">
        <v>0</v>
      </c>
    </row>
    <row r="149" spans="1:10" ht="27.75" customHeight="1">
      <c r="A149" s="160" t="s">
        <v>659</v>
      </c>
      <c r="B149" s="24"/>
      <c r="C149" s="161" t="s">
        <v>75</v>
      </c>
      <c r="D149" s="290">
        <v>0.45900000000000002</v>
      </c>
      <c r="E149" s="291">
        <v>7.0999999999999994E-2</v>
      </c>
      <c r="F149" s="292">
        <v>1.4E-2</v>
      </c>
      <c r="G149" s="162">
        <v>2.06</v>
      </c>
      <c r="H149" s="227">
        <v>0</v>
      </c>
      <c r="I149" s="227">
        <v>0</v>
      </c>
      <c r="J149" s="293">
        <v>0</v>
      </c>
    </row>
    <row r="150" spans="1:10" ht="27.75" customHeight="1">
      <c r="A150" s="160" t="s">
        <v>660</v>
      </c>
      <c r="B150" s="24"/>
      <c r="C150" s="161" t="s">
        <v>75</v>
      </c>
      <c r="D150" s="290">
        <v>0.45900000000000002</v>
      </c>
      <c r="E150" s="291">
        <v>7.0999999999999994E-2</v>
      </c>
      <c r="F150" s="292">
        <v>1.4E-2</v>
      </c>
      <c r="G150" s="162">
        <v>4.46</v>
      </c>
      <c r="H150" s="227">
        <v>0</v>
      </c>
      <c r="I150" s="227">
        <v>0</v>
      </c>
      <c r="J150" s="293">
        <v>0</v>
      </c>
    </row>
    <row r="151" spans="1:10" ht="27.75" customHeight="1">
      <c r="A151" s="160" t="s">
        <v>661</v>
      </c>
      <c r="B151" s="24"/>
      <c r="C151" s="161" t="s">
        <v>75</v>
      </c>
      <c r="D151" s="290">
        <v>0.45900000000000002</v>
      </c>
      <c r="E151" s="291">
        <v>7.0999999999999994E-2</v>
      </c>
      <c r="F151" s="292">
        <v>1.4E-2</v>
      </c>
      <c r="G151" s="162">
        <v>9.4600000000000009</v>
      </c>
      <c r="H151" s="227">
        <v>0</v>
      </c>
      <c r="I151" s="227">
        <v>0</v>
      </c>
      <c r="J151" s="293">
        <v>0</v>
      </c>
    </row>
    <row r="152" spans="1:10" ht="27.75" customHeight="1">
      <c r="A152" s="160" t="s">
        <v>662</v>
      </c>
      <c r="B152" s="24"/>
      <c r="C152" s="161" t="s">
        <v>75</v>
      </c>
      <c r="D152" s="290">
        <v>0.45900000000000002</v>
      </c>
      <c r="E152" s="291">
        <v>7.0999999999999994E-2</v>
      </c>
      <c r="F152" s="292">
        <v>1.4E-2</v>
      </c>
      <c r="G152" s="162">
        <v>25.88</v>
      </c>
      <c r="H152" s="227">
        <v>0</v>
      </c>
      <c r="I152" s="227">
        <v>0</v>
      </c>
      <c r="J152" s="293">
        <v>0</v>
      </c>
    </row>
    <row r="153" spans="1:10" ht="27.75" customHeight="1">
      <c r="A153" s="160" t="s">
        <v>663</v>
      </c>
      <c r="B153" s="24"/>
      <c r="C153" s="161">
        <v>4</v>
      </c>
      <c r="D153" s="290">
        <v>0.45900000000000002</v>
      </c>
      <c r="E153" s="291">
        <v>7.0999999999999994E-2</v>
      </c>
      <c r="F153" s="292">
        <v>1.4E-2</v>
      </c>
      <c r="G153" s="227">
        <v>0</v>
      </c>
      <c r="H153" s="227">
        <v>0</v>
      </c>
      <c r="I153" s="227">
        <v>0</v>
      </c>
      <c r="J153" s="293">
        <v>0</v>
      </c>
    </row>
    <row r="154" spans="1:10" ht="27.75" customHeight="1">
      <c r="A154" s="160" t="s">
        <v>664</v>
      </c>
      <c r="B154" s="24"/>
      <c r="C154" s="161">
        <v>0</v>
      </c>
      <c r="D154" s="290">
        <v>0.32900000000000001</v>
      </c>
      <c r="E154" s="291">
        <v>0.05</v>
      </c>
      <c r="F154" s="292">
        <v>0.01</v>
      </c>
      <c r="G154" s="162">
        <v>1.34</v>
      </c>
      <c r="H154" s="162">
        <v>0.1</v>
      </c>
      <c r="I154" s="167">
        <v>0.25</v>
      </c>
      <c r="J154" s="40">
        <v>8.0000000000000002E-3</v>
      </c>
    </row>
    <row r="155" spans="1:10" ht="27.75" customHeight="1">
      <c r="A155" s="160" t="s">
        <v>665</v>
      </c>
      <c r="B155" s="24"/>
      <c r="C155" s="161">
        <v>0</v>
      </c>
      <c r="D155" s="290">
        <v>0.32900000000000001</v>
      </c>
      <c r="E155" s="291">
        <v>0.05</v>
      </c>
      <c r="F155" s="292">
        <v>0.01</v>
      </c>
      <c r="G155" s="162">
        <v>38.200000000000003</v>
      </c>
      <c r="H155" s="162">
        <v>0.1</v>
      </c>
      <c r="I155" s="167">
        <v>0.25</v>
      </c>
      <c r="J155" s="40">
        <v>8.0000000000000002E-3</v>
      </c>
    </row>
    <row r="156" spans="1:10" ht="27.75" customHeight="1">
      <c r="A156" s="160" t="s">
        <v>666</v>
      </c>
      <c r="B156" s="24"/>
      <c r="C156" s="161">
        <v>0</v>
      </c>
      <c r="D156" s="290">
        <v>0.32900000000000001</v>
      </c>
      <c r="E156" s="291">
        <v>0.05</v>
      </c>
      <c r="F156" s="292">
        <v>0.01</v>
      </c>
      <c r="G156" s="162">
        <v>83.34</v>
      </c>
      <c r="H156" s="162">
        <v>0.1</v>
      </c>
      <c r="I156" s="167">
        <v>0.25</v>
      </c>
      <c r="J156" s="40">
        <v>8.0000000000000002E-3</v>
      </c>
    </row>
    <row r="157" spans="1:10" ht="27.75" customHeight="1">
      <c r="A157" s="160" t="s">
        <v>667</v>
      </c>
      <c r="B157" s="24"/>
      <c r="C157" s="161">
        <v>0</v>
      </c>
      <c r="D157" s="290">
        <v>0.32900000000000001</v>
      </c>
      <c r="E157" s="291">
        <v>0.05</v>
      </c>
      <c r="F157" s="292">
        <v>0.01</v>
      </c>
      <c r="G157" s="162">
        <v>127.8</v>
      </c>
      <c r="H157" s="162">
        <v>0.1</v>
      </c>
      <c r="I157" s="167">
        <v>0.25</v>
      </c>
      <c r="J157" s="40">
        <v>8.0000000000000002E-3</v>
      </c>
    </row>
    <row r="158" spans="1:10" ht="27.75" customHeight="1">
      <c r="A158" s="160" t="s">
        <v>668</v>
      </c>
      <c r="B158" s="24"/>
      <c r="C158" s="161">
        <v>0</v>
      </c>
      <c r="D158" s="290">
        <v>0.32900000000000001</v>
      </c>
      <c r="E158" s="291">
        <v>0.05</v>
      </c>
      <c r="F158" s="292">
        <v>0.01</v>
      </c>
      <c r="G158" s="162">
        <v>351.57</v>
      </c>
      <c r="H158" s="162">
        <v>0.1</v>
      </c>
      <c r="I158" s="167">
        <v>0.25</v>
      </c>
      <c r="J158" s="40">
        <v>8.0000000000000002E-3</v>
      </c>
    </row>
    <row r="159" spans="1:10" ht="27.75" customHeight="1">
      <c r="A159" s="160" t="s">
        <v>669</v>
      </c>
      <c r="B159" s="24"/>
      <c r="C159" s="161">
        <v>0</v>
      </c>
      <c r="D159" s="290">
        <v>0.35899999999999999</v>
      </c>
      <c r="E159" s="291">
        <v>0.05</v>
      </c>
      <c r="F159" s="292">
        <v>8.9999999999999993E-3</v>
      </c>
      <c r="G159" s="162">
        <v>1.94</v>
      </c>
      <c r="H159" s="162">
        <v>0.23</v>
      </c>
      <c r="I159" s="167">
        <v>0.4</v>
      </c>
      <c r="J159" s="40">
        <v>8.0000000000000002E-3</v>
      </c>
    </row>
    <row r="160" spans="1:10" ht="27.75" customHeight="1">
      <c r="A160" s="160" t="s">
        <v>670</v>
      </c>
      <c r="B160" s="24"/>
      <c r="C160" s="161">
        <v>0</v>
      </c>
      <c r="D160" s="290">
        <v>0.35899999999999999</v>
      </c>
      <c r="E160" s="291">
        <v>0.05</v>
      </c>
      <c r="F160" s="292">
        <v>8.9999999999999993E-3</v>
      </c>
      <c r="G160" s="162">
        <v>64.66</v>
      </c>
      <c r="H160" s="162">
        <v>0.23</v>
      </c>
      <c r="I160" s="167">
        <v>0.4</v>
      </c>
      <c r="J160" s="40">
        <v>8.0000000000000002E-3</v>
      </c>
    </row>
    <row r="161" spans="1:10" ht="27.75" customHeight="1">
      <c r="A161" s="160" t="s">
        <v>671</v>
      </c>
      <c r="B161" s="24"/>
      <c r="C161" s="161">
        <v>0</v>
      </c>
      <c r="D161" s="290">
        <v>0.35899999999999999</v>
      </c>
      <c r="E161" s="291">
        <v>0.05</v>
      </c>
      <c r="F161" s="292">
        <v>8.9999999999999993E-3</v>
      </c>
      <c r="G161" s="162">
        <v>141.46</v>
      </c>
      <c r="H161" s="162">
        <v>0.23</v>
      </c>
      <c r="I161" s="167">
        <v>0.4</v>
      </c>
      <c r="J161" s="40">
        <v>8.0000000000000002E-3</v>
      </c>
    </row>
    <row r="162" spans="1:10" ht="27.75" customHeight="1">
      <c r="A162" s="160" t="s">
        <v>672</v>
      </c>
      <c r="B162" s="24"/>
      <c r="C162" s="161">
        <v>0</v>
      </c>
      <c r="D162" s="290">
        <v>0.35899999999999999</v>
      </c>
      <c r="E162" s="291">
        <v>0.05</v>
      </c>
      <c r="F162" s="292">
        <v>8.9999999999999993E-3</v>
      </c>
      <c r="G162" s="162">
        <v>217.12</v>
      </c>
      <c r="H162" s="162">
        <v>0.23</v>
      </c>
      <c r="I162" s="167">
        <v>0.4</v>
      </c>
      <c r="J162" s="40">
        <v>8.0000000000000002E-3</v>
      </c>
    </row>
    <row r="163" spans="1:10" ht="27.75" customHeight="1">
      <c r="A163" s="160" t="s">
        <v>673</v>
      </c>
      <c r="B163" s="24"/>
      <c r="C163" s="161">
        <v>0</v>
      </c>
      <c r="D163" s="290">
        <v>0.35899999999999999</v>
      </c>
      <c r="E163" s="291">
        <v>0.05</v>
      </c>
      <c r="F163" s="292">
        <v>8.9999999999999993E-3</v>
      </c>
      <c r="G163" s="162">
        <v>597.87</v>
      </c>
      <c r="H163" s="162">
        <v>0.23</v>
      </c>
      <c r="I163" s="167">
        <v>0.4</v>
      </c>
      <c r="J163" s="40">
        <v>8.0000000000000002E-3</v>
      </c>
    </row>
    <row r="164" spans="1:10" ht="27.75" customHeight="1">
      <c r="A164" s="160" t="s">
        <v>674</v>
      </c>
      <c r="B164" s="24"/>
      <c r="C164" s="161">
        <v>0</v>
      </c>
      <c r="D164" s="290">
        <v>0.33200000000000002</v>
      </c>
      <c r="E164" s="291">
        <v>4.2999999999999997E-2</v>
      </c>
      <c r="F164" s="292">
        <v>7.0000000000000001E-3</v>
      </c>
      <c r="G164" s="162">
        <v>34.1</v>
      </c>
      <c r="H164" s="162">
        <v>0.28000000000000003</v>
      </c>
      <c r="I164" s="167">
        <v>0.54</v>
      </c>
      <c r="J164" s="40">
        <v>7.0000000000000001E-3</v>
      </c>
    </row>
    <row r="165" spans="1:10" ht="27.75" customHeight="1">
      <c r="A165" s="160" t="s">
        <v>675</v>
      </c>
      <c r="B165" s="24"/>
      <c r="C165" s="161">
        <v>0</v>
      </c>
      <c r="D165" s="290">
        <v>0.33200000000000002</v>
      </c>
      <c r="E165" s="291">
        <v>4.2999999999999997E-2</v>
      </c>
      <c r="F165" s="292">
        <v>7.0000000000000001E-3</v>
      </c>
      <c r="G165" s="162">
        <v>560.03</v>
      </c>
      <c r="H165" s="162">
        <v>0.28000000000000003</v>
      </c>
      <c r="I165" s="167">
        <v>0.54</v>
      </c>
      <c r="J165" s="40">
        <v>7.0000000000000001E-3</v>
      </c>
    </row>
    <row r="166" spans="1:10" ht="27.75" customHeight="1">
      <c r="A166" s="160" t="s">
        <v>676</v>
      </c>
      <c r="B166" s="24"/>
      <c r="C166" s="161">
        <v>0</v>
      </c>
      <c r="D166" s="290">
        <v>0.33200000000000002</v>
      </c>
      <c r="E166" s="291">
        <v>4.2999999999999997E-2</v>
      </c>
      <c r="F166" s="292">
        <v>7.0000000000000001E-3</v>
      </c>
      <c r="G166" s="162">
        <v>1544.81</v>
      </c>
      <c r="H166" s="162">
        <v>0.28000000000000003</v>
      </c>
      <c r="I166" s="167">
        <v>0.54</v>
      </c>
      <c r="J166" s="40">
        <v>7.0000000000000001E-3</v>
      </c>
    </row>
    <row r="167" spans="1:10" ht="27.75" customHeight="1">
      <c r="A167" s="160" t="s">
        <v>677</v>
      </c>
      <c r="B167" s="24"/>
      <c r="C167" s="161">
        <v>0</v>
      </c>
      <c r="D167" s="290">
        <v>0.33200000000000002</v>
      </c>
      <c r="E167" s="291">
        <v>4.2999999999999997E-2</v>
      </c>
      <c r="F167" s="292">
        <v>7.0000000000000001E-3</v>
      </c>
      <c r="G167" s="162">
        <v>2821.07</v>
      </c>
      <c r="H167" s="162">
        <v>0.28000000000000003</v>
      </c>
      <c r="I167" s="167">
        <v>0.54</v>
      </c>
      <c r="J167" s="40">
        <v>7.0000000000000001E-3</v>
      </c>
    </row>
    <row r="168" spans="1:10" ht="27.75" customHeight="1">
      <c r="A168" s="160" t="s">
        <v>678</v>
      </c>
      <c r="B168" s="24"/>
      <c r="C168" s="161">
        <v>0</v>
      </c>
      <c r="D168" s="290">
        <v>0.33200000000000002</v>
      </c>
      <c r="E168" s="291">
        <v>4.2999999999999997E-2</v>
      </c>
      <c r="F168" s="292">
        <v>7.0000000000000001E-3</v>
      </c>
      <c r="G168" s="162">
        <v>6994.8</v>
      </c>
      <c r="H168" s="162">
        <v>0.28000000000000003</v>
      </c>
      <c r="I168" s="167">
        <v>0.54</v>
      </c>
      <c r="J168" s="40">
        <v>7.0000000000000001E-3</v>
      </c>
    </row>
    <row r="169" spans="1:10" ht="27.75" customHeight="1">
      <c r="A169" s="160" t="s">
        <v>679</v>
      </c>
      <c r="B169" s="24"/>
      <c r="C169" s="161" t="s">
        <v>302</v>
      </c>
      <c r="D169" s="135">
        <v>1.101</v>
      </c>
      <c r="E169" s="136">
        <v>0.22600000000000001</v>
      </c>
      <c r="F169" s="134">
        <v>0.19</v>
      </c>
      <c r="G169" s="227">
        <v>0</v>
      </c>
      <c r="H169" s="227">
        <v>0</v>
      </c>
      <c r="I169" s="227">
        <v>0</v>
      </c>
      <c r="J169" s="293">
        <v>0</v>
      </c>
    </row>
    <row r="170" spans="1:10" ht="27.75" customHeight="1">
      <c r="A170" s="160" t="s">
        <v>680</v>
      </c>
      <c r="B170" s="24"/>
      <c r="C170" s="161" t="s">
        <v>717</v>
      </c>
      <c r="D170" s="290">
        <v>-0.49099999999999999</v>
      </c>
      <c r="E170" s="291">
        <v>-7.4999999999999997E-2</v>
      </c>
      <c r="F170" s="292">
        <v>-1.4999999999999999E-2</v>
      </c>
      <c r="G170" s="227">
        <v>0</v>
      </c>
      <c r="H170" s="227">
        <v>0</v>
      </c>
      <c r="I170" s="227">
        <v>0</v>
      </c>
      <c r="J170" s="293">
        <v>0</v>
      </c>
    </row>
    <row r="171" spans="1:10" ht="27.75" customHeight="1">
      <c r="A171" s="160" t="s">
        <v>681</v>
      </c>
      <c r="B171" s="24"/>
      <c r="C171" s="161">
        <v>8</v>
      </c>
      <c r="D171" s="290">
        <v>-0.53800000000000003</v>
      </c>
      <c r="E171" s="291">
        <v>-8.2000000000000003E-2</v>
      </c>
      <c r="F171" s="292">
        <v>-1.6E-2</v>
      </c>
      <c r="G171" s="227">
        <v>0</v>
      </c>
      <c r="H171" s="227">
        <v>0</v>
      </c>
      <c r="I171" s="227">
        <v>0</v>
      </c>
      <c r="J171" s="293">
        <v>0</v>
      </c>
    </row>
    <row r="172" spans="1:10" ht="27.75" customHeight="1">
      <c r="A172" s="160" t="s">
        <v>682</v>
      </c>
      <c r="B172" s="24"/>
      <c r="C172" s="161">
        <v>0</v>
      </c>
      <c r="D172" s="290">
        <v>-0.49099999999999999</v>
      </c>
      <c r="E172" s="291">
        <v>-7.4999999999999997E-2</v>
      </c>
      <c r="F172" s="292">
        <v>-1.4999999999999999E-2</v>
      </c>
      <c r="G172" s="227">
        <v>0</v>
      </c>
      <c r="H172" s="227">
        <v>0</v>
      </c>
      <c r="I172" s="227">
        <v>0</v>
      </c>
      <c r="J172" s="40">
        <v>1.0999999999999999E-2</v>
      </c>
    </row>
    <row r="173" spans="1:10" ht="27.75" customHeight="1">
      <c r="A173" s="160" t="s">
        <v>683</v>
      </c>
      <c r="B173" s="24"/>
      <c r="C173" s="161">
        <v>0</v>
      </c>
      <c r="D173" s="290">
        <v>-0.53800000000000003</v>
      </c>
      <c r="E173" s="291">
        <v>-8.2000000000000003E-2</v>
      </c>
      <c r="F173" s="292">
        <v>-1.6E-2</v>
      </c>
      <c r="G173" s="227">
        <v>0</v>
      </c>
      <c r="H173" s="227">
        <v>0</v>
      </c>
      <c r="I173" s="227">
        <v>0</v>
      </c>
      <c r="J173" s="40">
        <v>1.2E-2</v>
      </c>
    </row>
    <row r="174" spans="1:10" ht="27.75" customHeight="1">
      <c r="A174" s="160" t="s">
        <v>684</v>
      </c>
      <c r="B174" s="24"/>
      <c r="C174" s="161">
        <v>0</v>
      </c>
      <c r="D174" s="290">
        <v>-0.64300000000000002</v>
      </c>
      <c r="E174" s="291">
        <v>-8.8999999999999996E-2</v>
      </c>
      <c r="F174" s="292">
        <v>-1.6E-2</v>
      </c>
      <c r="G174" s="162">
        <v>13.5</v>
      </c>
      <c r="H174" s="227">
        <v>0</v>
      </c>
      <c r="I174" s="227">
        <v>0</v>
      </c>
      <c r="J174" s="40">
        <v>1.7000000000000001E-2</v>
      </c>
    </row>
    <row r="175" spans="1:10" ht="27.75" customHeight="1">
      <c r="A175" s="160" t="s">
        <v>685</v>
      </c>
      <c r="B175" s="24"/>
      <c r="C175" s="161" t="s">
        <v>70</v>
      </c>
      <c r="D175" s="290">
        <v>0.124</v>
      </c>
      <c r="E175" s="291">
        <v>1.9E-2</v>
      </c>
      <c r="F175" s="292">
        <v>4.0000000000000001E-3</v>
      </c>
      <c r="G175" s="162">
        <v>1.33</v>
      </c>
      <c r="H175" s="227">
        <v>0</v>
      </c>
      <c r="I175" s="227">
        <v>0</v>
      </c>
      <c r="J175" s="293">
        <v>0</v>
      </c>
    </row>
    <row r="176" spans="1:10" ht="27.75" customHeight="1">
      <c r="A176" s="160" t="s">
        <v>686</v>
      </c>
      <c r="B176" s="24"/>
      <c r="C176" s="161">
        <v>2</v>
      </c>
      <c r="D176" s="290">
        <v>0.124</v>
      </c>
      <c r="E176" s="291">
        <v>1.9E-2</v>
      </c>
      <c r="F176" s="292">
        <v>4.0000000000000001E-3</v>
      </c>
      <c r="G176" s="227">
        <v>0</v>
      </c>
      <c r="H176" s="227">
        <v>0</v>
      </c>
      <c r="I176" s="227">
        <v>0</v>
      </c>
      <c r="J176" s="293">
        <v>0</v>
      </c>
    </row>
    <row r="177" spans="1:10" ht="27.75" customHeight="1">
      <c r="A177" s="160" t="s">
        <v>687</v>
      </c>
      <c r="B177" s="24"/>
      <c r="C177" s="161" t="s">
        <v>75</v>
      </c>
      <c r="D177" s="290">
        <v>0.14499999999999999</v>
      </c>
      <c r="E177" s="291">
        <v>2.1999999999999999E-2</v>
      </c>
      <c r="F177" s="292">
        <v>4.0000000000000001E-3</v>
      </c>
      <c r="G177" s="162">
        <v>0.7</v>
      </c>
      <c r="H177" s="227">
        <v>0</v>
      </c>
      <c r="I177" s="227">
        <v>0</v>
      </c>
      <c r="J177" s="293">
        <v>0</v>
      </c>
    </row>
    <row r="178" spans="1:10" ht="27.75" customHeight="1">
      <c r="A178" s="160" t="s">
        <v>688</v>
      </c>
      <c r="B178" s="24"/>
      <c r="C178" s="161" t="s">
        <v>75</v>
      </c>
      <c r="D178" s="290">
        <v>0.14499999999999999</v>
      </c>
      <c r="E178" s="291">
        <v>2.1999999999999999E-2</v>
      </c>
      <c r="F178" s="292">
        <v>4.0000000000000001E-3</v>
      </c>
      <c r="G178" s="162">
        <v>0.98</v>
      </c>
      <c r="H178" s="227">
        <v>0</v>
      </c>
      <c r="I178" s="227">
        <v>0</v>
      </c>
      <c r="J178" s="293">
        <v>0</v>
      </c>
    </row>
    <row r="179" spans="1:10" ht="27.75" customHeight="1">
      <c r="A179" s="160" t="s">
        <v>689</v>
      </c>
      <c r="B179" s="24"/>
      <c r="C179" s="161" t="s">
        <v>75</v>
      </c>
      <c r="D179" s="290">
        <v>0.14499999999999999</v>
      </c>
      <c r="E179" s="291">
        <v>2.1999999999999999E-2</v>
      </c>
      <c r="F179" s="292">
        <v>4.0000000000000001E-3</v>
      </c>
      <c r="G179" s="162">
        <v>1.74</v>
      </c>
      <c r="H179" s="227">
        <v>0</v>
      </c>
      <c r="I179" s="227">
        <v>0</v>
      </c>
      <c r="J179" s="293">
        <v>0</v>
      </c>
    </row>
    <row r="180" spans="1:10" ht="27.75" customHeight="1">
      <c r="A180" s="160" t="s">
        <v>690</v>
      </c>
      <c r="B180" s="24"/>
      <c r="C180" s="161" t="s">
        <v>75</v>
      </c>
      <c r="D180" s="290">
        <v>0.14499999999999999</v>
      </c>
      <c r="E180" s="291">
        <v>2.1999999999999999E-2</v>
      </c>
      <c r="F180" s="292">
        <v>4.0000000000000001E-3</v>
      </c>
      <c r="G180" s="162">
        <v>3.32</v>
      </c>
      <c r="H180" s="227">
        <v>0</v>
      </c>
      <c r="I180" s="227">
        <v>0</v>
      </c>
      <c r="J180" s="293">
        <v>0</v>
      </c>
    </row>
    <row r="181" spans="1:10" ht="27.75" customHeight="1">
      <c r="A181" s="160" t="s">
        <v>691</v>
      </c>
      <c r="B181" s="24"/>
      <c r="C181" s="161" t="s">
        <v>75</v>
      </c>
      <c r="D181" s="290">
        <v>0.14499999999999999</v>
      </c>
      <c r="E181" s="291">
        <v>2.1999999999999999E-2</v>
      </c>
      <c r="F181" s="292">
        <v>4.0000000000000001E-3</v>
      </c>
      <c r="G181" s="162">
        <v>8.51</v>
      </c>
      <c r="H181" s="227">
        <v>0</v>
      </c>
      <c r="I181" s="227">
        <v>0</v>
      </c>
      <c r="J181" s="293">
        <v>0</v>
      </c>
    </row>
    <row r="182" spans="1:10" ht="27.75" customHeight="1">
      <c r="A182" s="160" t="s">
        <v>692</v>
      </c>
      <c r="B182" s="24"/>
      <c r="C182" s="161">
        <v>4</v>
      </c>
      <c r="D182" s="290">
        <v>0.14499999999999999</v>
      </c>
      <c r="E182" s="291">
        <v>2.1999999999999999E-2</v>
      </c>
      <c r="F182" s="292">
        <v>4.0000000000000001E-3</v>
      </c>
      <c r="G182" s="227">
        <v>0</v>
      </c>
      <c r="H182" s="227">
        <v>0</v>
      </c>
      <c r="I182" s="227">
        <v>0</v>
      </c>
      <c r="J182" s="293">
        <v>0</v>
      </c>
    </row>
    <row r="183" spans="1:10" ht="27.75" customHeight="1">
      <c r="A183" s="160" t="s">
        <v>693</v>
      </c>
      <c r="B183" s="24"/>
      <c r="C183" s="161">
        <v>0</v>
      </c>
      <c r="D183" s="290">
        <v>0.104</v>
      </c>
      <c r="E183" s="291">
        <v>1.6E-2</v>
      </c>
      <c r="F183" s="292">
        <v>3.0000000000000001E-3</v>
      </c>
      <c r="G183" s="162">
        <v>0.76</v>
      </c>
      <c r="H183" s="162">
        <v>0.03</v>
      </c>
      <c r="I183" s="167">
        <v>0.08</v>
      </c>
      <c r="J183" s="40">
        <v>3.0000000000000001E-3</v>
      </c>
    </row>
    <row r="184" spans="1:10" ht="27.75" customHeight="1">
      <c r="A184" s="160" t="s">
        <v>694</v>
      </c>
      <c r="B184" s="24"/>
      <c r="C184" s="161">
        <v>0</v>
      </c>
      <c r="D184" s="290">
        <v>0.104</v>
      </c>
      <c r="E184" s="291">
        <v>1.6E-2</v>
      </c>
      <c r="F184" s="292">
        <v>3.0000000000000001E-3</v>
      </c>
      <c r="G184" s="162">
        <v>12.41</v>
      </c>
      <c r="H184" s="162">
        <v>0.03</v>
      </c>
      <c r="I184" s="167">
        <v>0.08</v>
      </c>
      <c r="J184" s="40">
        <v>3.0000000000000001E-3</v>
      </c>
    </row>
    <row r="185" spans="1:10" ht="27.75" customHeight="1">
      <c r="A185" s="160" t="s">
        <v>695</v>
      </c>
      <c r="B185" s="24"/>
      <c r="C185" s="161">
        <v>0</v>
      </c>
      <c r="D185" s="290">
        <v>0.104</v>
      </c>
      <c r="E185" s="291">
        <v>1.6E-2</v>
      </c>
      <c r="F185" s="292">
        <v>3.0000000000000001E-3</v>
      </c>
      <c r="G185" s="162">
        <v>26.67</v>
      </c>
      <c r="H185" s="162">
        <v>0.03</v>
      </c>
      <c r="I185" s="167">
        <v>0.08</v>
      </c>
      <c r="J185" s="40">
        <v>3.0000000000000001E-3</v>
      </c>
    </row>
    <row r="186" spans="1:10" ht="27.75" customHeight="1">
      <c r="A186" s="160" t="s">
        <v>696</v>
      </c>
      <c r="B186" s="24"/>
      <c r="C186" s="161">
        <v>0</v>
      </c>
      <c r="D186" s="290">
        <v>0.104</v>
      </c>
      <c r="E186" s="291">
        <v>1.6E-2</v>
      </c>
      <c r="F186" s="292">
        <v>3.0000000000000001E-3</v>
      </c>
      <c r="G186" s="162">
        <v>40.72</v>
      </c>
      <c r="H186" s="162">
        <v>0.03</v>
      </c>
      <c r="I186" s="167">
        <v>0.08</v>
      </c>
      <c r="J186" s="40">
        <v>3.0000000000000001E-3</v>
      </c>
    </row>
    <row r="187" spans="1:10" ht="27.75" customHeight="1">
      <c r="A187" s="160" t="s">
        <v>697</v>
      </c>
      <c r="B187" s="24"/>
      <c r="C187" s="161">
        <v>0</v>
      </c>
      <c r="D187" s="290">
        <v>0.104</v>
      </c>
      <c r="E187" s="291">
        <v>1.6E-2</v>
      </c>
      <c r="F187" s="292">
        <v>3.0000000000000001E-3</v>
      </c>
      <c r="G187" s="162">
        <v>111.44</v>
      </c>
      <c r="H187" s="162">
        <v>0.03</v>
      </c>
      <c r="I187" s="167">
        <v>0.08</v>
      </c>
      <c r="J187" s="40">
        <v>3.0000000000000001E-3</v>
      </c>
    </row>
    <row r="188" spans="1:10" ht="27.75" customHeight="1">
      <c r="A188" s="160" t="s">
        <v>698</v>
      </c>
      <c r="B188" s="24"/>
      <c r="C188" s="161">
        <v>0</v>
      </c>
      <c r="D188" s="290">
        <v>0.113</v>
      </c>
      <c r="E188" s="291">
        <v>1.6E-2</v>
      </c>
      <c r="F188" s="292">
        <v>3.0000000000000001E-3</v>
      </c>
      <c r="G188" s="162">
        <v>0.95</v>
      </c>
      <c r="H188" s="162">
        <v>7.0000000000000007E-2</v>
      </c>
      <c r="I188" s="167">
        <v>0.13</v>
      </c>
      <c r="J188" s="40">
        <v>3.0000000000000001E-3</v>
      </c>
    </row>
    <row r="189" spans="1:10" ht="27.75" customHeight="1">
      <c r="A189" s="160" t="s">
        <v>699</v>
      </c>
      <c r="B189" s="24"/>
      <c r="C189" s="161">
        <v>0</v>
      </c>
      <c r="D189" s="290">
        <v>0.113</v>
      </c>
      <c r="E189" s="291">
        <v>1.6E-2</v>
      </c>
      <c r="F189" s="292">
        <v>3.0000000000000001E-3</v>
      </c>
      <c r="G189" s="162">
        <v>20.77</v>
      </c>
      <c r="H189" s="162">
        <v>7.0000000000000007E-2</v>
      </c>
      <c r="I189" s="167">
        <v>0.13</v>
      </c>
      <c r="J189" s="40">
        <v>3.0000000000000001E-3</v>
      </c>
    </row>
    <row r="190" spans="1:10" ht="27.75" customHeight="1">
      <c r="A190" s="160" t="s">
        <v>700</v>
      </c>
      <c r="B190" s="24"/>
      <c r="C190" s="161">
        <v>0</v>
      </c>
      <c r="D190" s="290">
        <v>0.113</v>
      </c>
      <c r="E190" s="291">
        <v>1.6E-2</v>
      </c>
      <c r="F190" s="292">
        <v>3.0000000000000001E-3</v>
      </c>
      <c r="G190" s="162">
        <v>45.04</v>
      </c>
      <c r="H190" s="162">
        <v>7.0000000000000007E-2</v>
      </c>
      <c r="I190" s="167">
        <v>0.13</v>
      </c>
      <c r="J190" s="40">
        <v>3.0000000000000001E-3</v>
      </c>
    </row>
    <row r="191" spans="1:10" ht="27.75" customHeight="1">
      <c r="A191" s="160" t="s">
        <v>701</v>
      </c>
      <c r="B191" s="24"/>
      <c r="C191" s="161">
        <v>0</v>
      </c>
      <c r="D191" s="290">
        <v>0.113</v>
      </c>
      <c r="E191" s="291">
        <v>1.6E-2</v>
      </c>
      <c r="F191" s="292">
        <v>3.0000000000000001E-3</v>
      </c>
      <c r="G191" s="162">
        <v>68.95</v>
      </c>
      <c r="H191" s="162">
        <v>7.0000000000000007E-2</v>
      </c>
      <c r="I191" s="167">
        <v>0.13</v>
      </c>
      <c r="J191" s="40">
        <v>3.0000000000000001E-3</v>
      </c>
    </row>
    <row r="192" spans="1:10" ht="27.75" customHeight="1">
      <c r="A192" s="160" t="s">
        <v>702</v>
      </c>
      <c r="B192" s="24"/>
      <c r="C192" s="161">
        <v>0</v>
      </c>
      <c r="D192" s="290">
        <v>0.113</v>
      </c>
      <c r="E192" s="291">
        <v>1.6E-2</v>
      </c>
      <c r="F192" s="292">
        <v>3.0000000000000001E-3</v>
      </c>
      <c r="G192" s="162">
        <v>189.28</v>
      </c>
      <c r="H192" s="162">
        <v>7.0000000000000007E-2</v>
      </c>
      <c r="I192" s="167">
        <v>0.13</v>
      </c>
      <c r="J192" s="40">
        <v>3.0000000000000001E-3</v>
      </c>
    </row>
    <row r="193" spans="1:10" ht="27.75" customHeight="1">
      <c r="A193" s="160" t="s">
        <v>703</v>
      </c>
      <c r="B193" s="24"/>
      <c r="C193" s="161">
        <v>0</v>
      </c>
      <c r="D193" s="290">
        <v>0.105</v>
      </c>
      <c r="E193" s="291">
        <v>1.4E-2</v>
      </c>
      <c r="F193" s="292">
        <v>2E-3</v>
      </c>
      <c r="G193" s="162">
        <v>11.11</v>
      </c>
      <c r="H193" s="162">
        <v>0.09</v>
      </c>
      <c r="I193" s="167">
        <v>0.17</v>
      </c>
      <c r="J193" s="40">
        <v>2E-3</v>
      </c>
    </row>
    <row r="194" spans="1:10" ht="27.75" customHeight="1">
      <c r="A194" s="160" t="s">
        <v>704</v>
      </c>
      <c r="B194" s="24"/>
      <c r="C194" s="161">
        <v>0</v>
      </c>
      <c r="D194" s="290">
        <v>0.105</v>
      </c>
      <c r="E194" s="291">
        <v>1.4E-2</v>
      </c>
      <c r="F194" s="292">
        <v>2E-3</v>
      </c>
      <c r="G194" s="162">
        <v>177.32</v>
      </c>
      <c r="H194" s="162">
        <v>0.09</v>
      </c>
      <c r="I194" s="167">
        <v>0.17</v>
      </c>
      <c r="J194" s="40">
        <v>2E-3</v>
      </c>
    </row>
    <row r="195" spans="1:10" ht="27.75" customHeight="1">
      <c r="A195" s="160" t="s">
        <v>705</v>
      </c>
      <c r="B195" s="24"/>
      <c r="C195" s="161">
        <v>0</v>
      </c>
      <c r="D195" s="290">
        <v>0.105</v>
      </c>
      <c r="E195" s="291">
        <v>1.4E-2</v>
      </c>
      <c r="F195" s="292">
        <v>2E-3</v>
      </c>
      <c r="G195" s="162">
        <v>488.54</v>
      </c>
      <c r="H195" s="162">
        <v>0.09</v>
      </c>
      <c r="I195" s="167">
        <v>0.17</v>
      </c>
      <c r="J195" s="40">
        <v>2E-3</v>
      </c>
    </row>
    <row r="196" spans="1:10" ht="27.75" customHeight="1">
      <c r="A196" s="160" t="s">
        <v>706</v>
      </c>
      <c r="B196" s="24"/>
      <c r="C196" s="161">
        <v>0</v>
      </c>
      <c r="D196" s="290">
        <v>0.105</v>
      </c>
      <c r="E196" s="291">
        <v>1.4E-2</v>
      </c>
      <c r="F196" s="292">
        <v>2E-3</v>
      </c>
      <c r="G196" s="162">
        <v>891.88</v>
      </c>
      <c r="H196" s="162">
        <v>0.09</v>
      </c>
      <c r="I196" s="167">
        <v>0.17</v>
      </c>
      <c r="J196" s="40">
        <v>2E-3</v>
      </c>
    </row>
    <row r="197" spans="1:10" ht="27.75" customHeight="1">
      <c r="A197" s="160" t="s">
        <v>707</v>
      </c>
      <c r="B197" s="24"/>
      <c r="C197" s="161">
        <v>0</v>
      </c>
      <c r="D197" s="290">
        <v>0.105</v>
      </c>
      <c r="E197" s="291">
        <v>1.4E-2</v>
      </c>
      <c r="F197" s="292">
        <v>2E-3</v>
      </c>
      <c r="G197" s="162">
        <v>2210.91</v>
      </c>
      <c r="H197" s="162">
        <v>0.09</v>
      </c>
      <c r="I197" s="167">
        <v>0.17</v>
      </c>
      <c r="J197" s="40">
        <v>2E-3</v>
      </c>
    </row>
    <row r="198" spans="1:10" ht="27.75" customHeight="1">
      <c r="A198" s="160" t="s">
        <v>708</v>
      </c>
      <c r="B198" s="24"/>
      <c r="C198" s="161" t="s">
        <v>302</v>
      </c>
      <c r="D198" s="135">
        <v>0.34799999999999998</v>
      </c>
      <c r="E198" s="136">
        <v>7.1999999999999995E-2</v>
      </c>
      <c r="F198" s="134">
        <v>0.06</v>
      </c>
      <c r="G198" s="227">
        <v>0</v>
      </c>
      <c r="H198" s="227">
        <v>0</v>
      </c>
      <c r="I198" s="227">
        <v>0</v>
      </c>
      <c r="J198" s="293">
        <v>0</v>
      </c>
    </row>
    <row r="199" spans="1:10" ht="27.75" customHeight="1">
      <c r="A199" s="160" t="s">
        <v>709</v>
      </c>
      <c r="B199" s="24"/>
      <c r="C199" s="161" t="s">
        <v>717</v>
      </c>
      <c r="D199" s="290">
        <v>-0.155</v>
      </c>
      <c r="E199" s="291">
        <v>-2.4E-2</v>
      </c>
      <c r="F199" s="292">
        <v>-5.0000000000000001E-3</v>
      </c>
      <c r="G199" s="227">
        <v>0</v>
      </c>
      <c r="H199" s="227">
        <v>0</v>
      </c>
      <c r="I199" s="227">
        <v>0</v>
      </c>
      <c r="J199" s="293">
        <v>0</v>
      </c>
    </row>
    <row r="200" spans="1:10" ht="27.75" customHeight="1">
      <c r="A200" s="160" t="s">
        <v>710</v>
      </c>
      <c r="B200" s="24"/>
      <c r="C200" s="161">
        <v>8</v>
      </c>
      <c r="D200" s="290">
        <v>-0.17</v>
      </c>
      <c r="E200" s="291">
        <v>-2.5999999999999999E-2</v>
      </c>
      <c r="F200" s="292">
        <v>-5.0000000000000001E-3</v>
      </c>
      <c r="G200" s="227">
        <v>0</v>
      </c>
      <c r="H200" s="227">
        <v>0</v>
      </c>
      <c r="I200" s="227">
        <v>0</v>
      </c>
      <c r="J200" s="293">
        <v>0</v>
      </c>
    </row>
    <row r="201" spans="1:10" ht="27.75" customHeight="1">
      <c r="A201" s="160" t="s">
        <v>711</v>
      </c>
      <c r="B201" s="24"/>
      <c r="C201" s="161">
        <v>0</v>
      </c>
      <c r="D201" s="290">
        <v>-0.155</v>
      </c>
      <c r="E201" s="291">
        <v>-2.4E-2</v>
      </c>
      <c r="F201" s="292">
        <v>-5.0000000000000001E-3</v>
      </c>
      <c r="G201" s="227">
        <v>0</v>
      </c>
      <c r="H201" s="227">
        <v>0</v>
      </c>
      <c r="I201" s="227">
        <v>0</v>
      </c>
      <c r="J201" s="40">
        <v>3.0000000000000001E-3</v>
      </c>
    </row>
    <row r="202" spans="1:10" ht="27.75" customHeight="1">
      <c r="A202" s="160" t="s">
        <v>712</v>
      </c>
      <c r="B202" s="24"/>
      <c r="C202" s="161">
        <v>0</v>
      </c>
      <c r="D202" s="290">
        <v>-0.17</v>
      </c>
      <c r="E202" s="291">
        <v>-2.5999999999999999E-2</v>
      </c>
      <c r="F202" s="292">
        <v>-5.0000000000000001E-3</v>
      </c>
      <c r="G202" s="227">
        <v>0</v>
      </c>
      <c r="H202" s="227">
        <v>0</v>
      </c>
      <c r="I202" s="227">
        <v>0</v>
      </c>
      <c r="J202" s="40">
        <v>4.0000000000000001E-3</v>
      </c>
    </row>
    <row r="203" spans="1:10" ht="27.75" customHeight="1">
      <c r="A203" s="160" t="s">
        <v>713</v>
      </c>
      <c r="B203" s="24"/>
      <c r="C203" s="161">
        <v>0</v>
      </c>
      <c r="D203" s="290">
        <v>-0.20300000000000001</v>
      </c>
      <c r="E203" s="291">
        <v>-2.8000000000000001E-2</v>
      </c>
      <c r="F203" s="292">
        <v>-5.0000000000000001E-3</v>
      </c>
      <c r="G203" s="162">
        <v>4.2699999999999996</v>
      </c>
      <c r="H203" s="227">
        <v>0</v>
      </c>
      <c r="I203" s="227">
        <v>0</v>
      </c>
      <c r="J203" s="40">
        <v>5.0000000000000001E-3</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5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Electricity North West Area (GSP Group _G)"</f>
        <v>Southern Electric Power Distribution plc - Effective from 1 April 2024 - Final LDNO tariffs in Electricity North West Area (GSP Group _G)</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78" t="s">
        <v>46</v>
      </c>
      <c r="B6" s="231" t="s">
        <v>136</v>
      </c>
      <c r="C6" s="231" t="s">
        <v>310</v>
      </c>
      <c r="D6" s="231" t="s">
        <v>311</v>
      </c>
      <c r="E6" s="169"/>
      <c r="F6" s="365" t="s">
        <v>53</v>
      </c>
      <c r="G6" s="367"/>
      <c r="H6" s="234"/>
      <c r="I6" s="231" t="s">
        <v>312</v>
      </c>
      <c r="J6" s="177" t="s">
        <v>311</v>
      </c>
      <c r="K6" s="169"/>
      <c r="L6" s="4"/>
      <c r="M6" s="4"/>
    </row>
    <row r="7" spans="1:13" ht="45" customHeight="1">
      <c r="A7" s="78" t="s">
        <v>51</v>
      </c>
      <c r="B7" s="234"/>
      <c r="C7" s="231" t="s">
        <v>136</v>
      </c>
      <c r="D7" s="231" t="s">
        <v>313</v>
      </c>
      <c r="E7" s="169"/>
      <c r="F7" s="365" t="s">
        <v>50</v>
      </c>
      <c r="G7" s="367"/>
      <c r="H7" s="20" t="s">
        <v>136</v>
      </c>
      <c r="I7" s="231" t="s">
        <v>314</v>
      </c>
      <c r="J7" s="177" t="s">
        <v>311</v>
      </c>
      <c r="K7" s="169"/>
      <c r="L7" s="4"/>
      <c r="M7" s="4"/>
    </row>
    <row r="8" spans="1:13" ht="45" customHeight="1">
      <c r="A8" s="241" t="s">
        <v>55</v>
      </c>
      <c r="B8" s="379" t="s">
        <v>144</v>
      </c>
      <c r="C8" s="380"/>
      <c r="D8" s="381"/>
      <c r="E8" s="169"/>
      <c r="F8" s="365" t="s">
        <v>180</v>
      </c>
      <c r="G8" s="367"/>
      <c r="H8" s="234"/>
      <c r="I8" s="20" t="s">
        <v>136</v>
      </c>
      <c r="J8" s="177" t="s">
        <v>313</v>
      </c>
      <c r="K8" s="169"/>
      <c r="L8" s="4"/>
      <c r="M8" s="4"/>
    </row>
    <row r="9" spans="1:13" s="76" customFormat="1" ht="45" customHeight="1">
      <c r="B9" s="169"/>
      <c r="C9" s="169"/>
      <c r="D9" s="169"/>
      <c r="E9" s="196"/>
      <c r="F9" s="361" t="s">
        <v>55</v>
      </c>
      <c r="G9" s="361"/>
      <c r="H9" s="422" t="s">
        <v>144</v>
      </c>
      <c r="I9" s="422"/>
      <c r="J9" s="422"/>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132">
        <v>7.8220000000000001</v>
      </c>
      <c r="E14" s="133">
        <v>1.5860000000000001</v>
      </c>
      <c r="F14" s="134">
        <v>0.10100000000000001</v>
      </c>
      <c r="G14" s="162">
        <v>9.2200000000000006</v>
      </c>
      <c r="H14" s="163"/>
      <c r="I14" s="166"/>
      <c r="J14" s="41"/>
    </row>
    <row r="15" spans="1:13" ht="27.75" customHeight="1">
      <c r="A15" s="160" t="s">
        <v>525</v>
      </c>
      <c r="B15" s="24"/>
      <c r="C15" s="161" t="s">
        <v>72</v>
      </c>
      <c r="D15" s="132">
        <v>7.8220000000000001</v>
      </c>
      <c r="E15" s="133">
        <v>1.5860000000000001</v>
      </c>
      <c r="F15" s="134">
        <v>0.10100000000000001</v>
      </c>
      <c r="G15" s="163"/>
      <c r="H15" s="163"/>
      <c r="I15" s="166"/>
      <c r="J15" s="41"/>
    </row>
    <row r="16" spans="1:13" ht="27.75" customHeight="1">
      <c r="A16" s="160" t="s">
        <v>526</v>
      </c>
      <c r="B16" s="24"/>
      <c r="C16" s="161" t="s">
        <v>75</v>
      </c>
      <c r="D16" s="132">
        <v>7.77</v>
      </c>
      <c r="E16" s="133">
        <v>1.5760000000000001</v>
      </c>
      <c r="F16" s="134">
        <v>0.1</v>
      </c>
      <c r="G16" s="162">
        <v>4.16</v>
      </c>
      <c r="H16" s="163"/>
      <c r="I16" s="166"/>
      <c r="J16" s="41"/>
    </row>
    <row r="17" spans="1:10" ht="27.75" customHeight="1">
      <c r="A17" s="160" t="s">
        <v>527</v>
      </c>
      <c r="B17" s="24"/>
      <c r="C17" s="161" t="s">
        <v>75</v>
      </c>
      <c r="D17" s="132">
        <v>7.77</v>
      </c>
      <c r="E17" s="133">
        <v>1.5760000000000001</v>
      </c>
      <c r="F17" s="134">
        <v>0.1</v>
      </c>
      <c r="G17" s="162">
        <v>11.52</v>
      </c>
      <c r="H17" s="163"/>
      <c r="I17" s="166"/>
      <c r="J17" s="41"/>
    </row>
    <row r="18" spans="1:10" ht="27.75" customHeight="1">
      <c r="A18" s="160" t="s">
        <v>528</v>
      </c>
      <c r="B18" s="24"/>
      <c r="C18" s="161" t="s">
        <v>75</v>
      </c>
      <c r="D18" s="132">
        <v>7.77</v>
      </c>
      <c r="E18" s="133">
        <v>1.5760000000000001</v>
      </c>
      <c r="F18" s="134">
        <v>0.1</v>
      </c>
      <c r="G18" s="162">
        <v>15.83</v>
      </c>
      <c r="H18" s="163"/>
      <c r="I18" s="166"/>
      <c r="J18" s="41"/>
    </row>
    <row r="19" spans="1:10" ht="27.75" customHeight="1">
      <c r="A19" s="160" t="s">
        <v>529</v>
      </c>
      <c r="B19" s="24"/>
      <c r="C19" s="161" t="s">
        <v>75</v>
      </c>
      <c r="D19" s="132">
        <v>7.77</v>
      </c>
      <c r="E19" s="133">
        <v>1.5760000000000001</v>
      </c>
      <c r="F19" s="134">
        <v>0.1</v>
      </c>
      <c r="G19" s="162">
        <v>30.02</v>
      </c>
      <c r="H19" s="163"/>
      <c r="I19" s="166"/>
      <c r="J19" s="41"/>
    </row>
    <row r="20" spans="1:10" ht="27.75" customHeight="1">
      <c r="A20" s="160" t="s">
        <v>530</v>
      </c>
      <c r="B20" s="24"/>
      <c r="C20" s="161" t="s">
        <v>75</v>
      </c>
      <c r="D20" s="132">
        <v>7.77</v>
      </c>
      <c r="E20" s="133">
        <v>1.5760000000000001</v>
      </c>
      <c r="F20" s="134">
        <v>0.1</v>
      </c>
      <c r="G20" s="162">
        <v>77.38</v>
      </c>
      <c r="H20" s="163"/>
      <c r="I20" s="166"/>
      <c r="J20" s="41"/>
    </row>
    <row r="21" spans="1:10" ht="27.75" customHeight="1">
      <c r="A21" s="160" t="s">
        <v>531</v>
      </c>
      <c r="B21" s="24"/>
      <c r="C21" s="161" t="s">
        <v>85</v>
      </c>
      <c r="D21" s="132">
        <v>7.77</v>
      </c>
      <c r="E21" s="133">
        <v>1.5760000000000001</v>
      </c>
      <c r="F21" s="134">
        <v>0.1</v>
      </c>
      <c r="G21" s="163"/>
      <c r="H21" s="163"/>
      <c r="I21" s="166"/>
      <c r="J21" s="41"/>
    </row>
    <row r="22" spans="1:10" ht="27.75" customHeight="1">
      <c r="A22" s="160" t="s">
        <v>532</v>
      </c>
      <c r="B22" s="24"/>
      <c r="C22" s="161" t="s">
        <v>718</v>
      </c>
      <c r="D22" s="132">
        <v>5.1109999999999998</v>
      </c>
      <c r="E22" s="133">
        <v>0.95799999999999996</v>
      </c>
      <c r="F22" s="134">
        <v>6.4000000000000001E-2</v>
      </c>
      <c r="G22" s="162">
        <v>15.6</v>
      </c>
      <c r="H22" s="162">
        <v>2.56</v>
      </c>
      <c r="I22" s="167">
        <v>3.8</v>
      </c>
      <c r="J22" s="40">
        <v>0.112</v>
      </c>
    </row>
    <row r="23" spans="1:10" ht="27.75" customHeight="1">
      <c r="A23" s="160" t="s">
        <v>533</v>
      </c>
      <c r="B23" s="24"/>
      <c r="C23" s="161">
        <v>0</v>
      </c>
      <c r="D23" s="132">
        <v>5.1109999999999998</v>
      </c>
      <c r="E23" s="133">
        <v>0.95799999999999996</v>
      </c>
      <c r="F23" s="134">
        <v>6.4000000000000001E-2</v>
      </c>
      <c r="G23" s="162">
        <v>161.6</v>
      </c>
      <c r="H23" s="162">
        <v>2.56</v>
      </c>
      <c r="I23" s="167">
        <v>3.8</v>
      </c>
      <c r="J23" s="40">
        <v>0.112</v>
      </c>
    </row>
    <row r="24" spans="1:10" ht="27.75" customHeight="1">
      <c r="A24" s="160" t="s">
        <v>534</v>
      </c>
      <c r="B24" s="24"/>
      <c r="C24" s="161">
        <v>0</v>
      </c>
      <c r="D24" s="132">
        <v>5.1109999999999998</v>
      </c>
      <c r="E24" s="133">
        <v>0.95799999999999996</v>
      </c>
      <c r="F24" s="134">
        <v>6.4000000000000001E-2</v>
      </c>
      <c r="G24" s="162">
        <v>252.55</v>
      </c>
      <c r="H24" s="162">
        <v>2.56</v>
      </c>
      <c r="I24" s="167">
        <v>3.8</v>
      </c>
      <c r="J24" s="40">
        <v>0.112</v>
      </c>
    </row>
    <row r="25" spans="1:10" ht="27.75" customHeight="1">
      <c r="A25" s="160" t="s">
        <v>535</v>
      </c>
      <c r="B25" s="24"/>
      <c r="C25" s="161">
        <v>0</v>
      </c>
      <c r="D25" s="132">
        <v>5.1109999999999998</v>
      </c>
      <c r="E25" s="133">
        <v>0.95799999999999996</v>
      </c>
      <c r="F25" s="134">
        <v>6.4000000000000001E-2</v>
      </c>
      <c r="G25" s="162">
        <v>406.67</v>
      </c>
      <c r="H25" s="162">
        <v>2.56</v>
      </c>
      <c r="I25" s="167">
        <v>3.8</v>
      </c>
      <c r="J25" s="40">
        <v>0.112</v>
      </c>
    </row>
    <row r="26" spans="1:10" ht="27.75" customHeight="1">
      <c r="A26" s="160" t="s">
        <v>536</v>
      </c>
      <c r="B26" s="24"/>
      <c r="C26" s="161">
        <v>0</v>
      </c>
      <c r="D26" s="132">
        <v>5.1109999999999998</v>
      </c>
      <c r="E26" s="133">
        <v>0.95799999999999996</v>
      </c>
      <c r="F26" s="134">
        <v>6.4000000000000001E-2</v>
      </c>
      <c r="G26" s="162">
        <v>854.76</v>
      </c>
      <c r="H26" s="162">
        <v>2.56</v>
      </c>
      <c r="I26" s="167">
        <v>3.8</v>
      </c>
      <c r="J26" s="40">
        <v>0.112</v>
      </c>
    </row>
    <row r="27" spans="1:10" ht="27.75" customHeight="1">
      <c r="A27" s="160" t="s">
        <v>537</v>
      </c>
      <c r="B27" s="24"/>
      <c r="C27" s="161" t="s">
        <v>118</v>
      </c>
      <c r="D27" s="135">
        <v>15.737</v>
      </c>
      <c r="E27" s="136">
        <v>3.9780000000000002</v>
      </c>
      <c r="F27" s="134">
        <v>2.5049999999999999</v>
      </c>
      <c r="G27" s="163"/>
      <c r="H27" s="163"/>
      <c r="I27" s="166"/>
      <c r="J27" s="41"/>
    </row>
    <row r="28" spans="1:10" ht="27.75" customHeight="1">
      <c r="A28" s="160" t="s">
        <v>538</v>
      </c>
      <c r="B28" s="24"/>
      <c r="C28" s="161" t="s">
        <v>121</v>
      </c>
      <c r="D28" s="132">
        <v>-8.3460000000000001</v>
      </c>
      <c r="E28" s="133">
        <v>-1.6919999999999999</v>
      </c>
      <c r="F28" s="134">
        <v>-0.108</v>
      </c>
      <c r="G28" s="162">
        <v>0</v>
      </c>
      <c r="H28" s="163"/>
      <c r="I28" s="166"/>
      <c r="J28" s="41"/>
    </row>
    <row r="29" spans="1:10" ht="27.75" customHeight="1">
      <c r="A29" s="160" t="s">
        <v>539</v>
      </c>
      <c r="B29" s="24"/>
      <c r="C29" s="161" t="s">
        <v>121</v>
      </c>
      <c r="D29" s="132">
        <v>-8.3460000000000001</v>
      </c>
      <c r="E29" s="133">
        <v>-1.6919999999999999</v>
      </c>
      <c r="F29" s="134">
        <v>-0.108</v>
      </c>
      <c r="G29" s="162">
        <v>0</v>
      </c>
      <c r="H29" s="163"/>
      <c r="I29" s="166"/>
      <c r="J29" s="40">
        <v>0.16400000000000001</v>
      </c>
    </row>
    <row r="30" spans="1:10" ht="27.75" customHeight="1">
      <c r="A30" s="164" t="s">
        <v>540</v>
      </c>
      <c r="B30" s="24"/>
      <c r="C30" s="161" t="s">
        <v>70</v>
      </c>
      <c r="D30" s="132">
        <v>5.5339999999999998</v>
      </c>
      <c r="E30" s="133">
        <v>1.1220000000000001</v>
      </c>
      <c r="F30" s="134">
        <v>7.1999999999999995E-2</v>
      </c>
      <c r="G30" s="162">
        <v>6.71</v>
      </c>
      <c r="H30" s="163"/>
      <c r="I30" s="166"/>
      <c r="J30" s="41"/>
    </row>
    <row r="31" spans="1:10" ht="27.75" customHeight="1">
      <c r="A31" s="164" t="s">
        <v>541</v>
      </c>
      <c r="B31" s="24"/>
      <c r="C31" s="161" t="s">
        <v>72</v>
      </c>
      <c r="D31" s="132">
        <v>5.5339999999999998</v>
      </c>
      <c r="E31" s="133">
        <v>1.1220000000000001</v>
      </c>
      <c r="F31" s="134">
        <v>7.1999999999999995E-2</v>
      </c>
      <c r="G31" s="163"/>
      <c r="H31" s="163"/>
      <c r="I31" s="166"/>
      <c r="J31" s="41"/>
    </row>
    <row r="32" spans="1:10" ht="27.75" customHeight="1">
      <c r="A32" s="164" t="s">
        <v>542</v>
      </c>
      <c r="B32" s="24"/>
      <c r="C32" s="161" t="s">
        <v>75</v>
      </c>
      <c r="D32" s="132">
        <v>5.4969999999999999</v>
      </c>
      <c r="E32" s="133">
        <v>1.115</v>
      </c>
      <c r="F32" s="134">
        <v>7.0999999999999994E-2</v>
      </c>
      <c r="G32" s="162">
        <v>3.07</v>
      </c>
      <c r="H32" s="163"/>
      <c r="I32" s="166"/>
      <c r="J32" s="41"/>
    </row>
    <row r="33" spans="1:10" ht="27.75" customHeight="1">
      <c r="A33" s="164" t="s">
        <v>543</v>
      </c>
      <c r="B33" s="24"/>
      <c r="C33" s="161" t="s">
        <v>75</v>
      </c>
      <c r="D33" s="132">
        <v>5.4969999999999999</v>
      </c>
      <c r="E33" s="133">
        <v>1.115</v>
      </c>
      <c r="F33" s="134">
        <v>7.0999999999999994E-2</v>
      </c>
      <c r="G33" s="162">
        <v>8.2799999999999994</v>
      </c>
      <c r="H33" s="163"/>
      <c r="I33" s="166"/>
      <c r="J33" s="41"/>
    </row>
    <row r="34" spans="1:10" ht="27.75" customHeight="1">
      <c r="A34" s="164" t="s">
        <v>544</v>
      </c>
      <c r="B34" s="24"/>
      <c r="C34" s="161" t="s">
        <v>75</v>
      </c>
      <c r="D34" s="132">
        <v>5.4969999999999999</v>
      </c>
      <c r="E34" s="133">
        <v>1.115</v>
      </c>
      <c r="F34" s="134">
        <v>7.0999999999999994E-2</v>
      </c>
      <c r="G34" s="162">
        <v>11.33</v>
      </c>
      <c r="H34" s="163"/>
      <c r="I34" s="166"/>
      <c r="J34" s="41"/>
    </row>
    <row r="35" spans="1:10" ht="27.75" customHeight="1">
      <c r="A35" s="164" t="s">
        <v>545</v>
      </c>
      <c r="B35" s="24"/>
      <c r="C35" s="161" t="s">
        <v>75</v>
      </c>
      <c r="D35" s="132">
        <v>5.4969999999999999</v>
      </c>
      <c r="E35" s="133">
        <v>1.115</v>
      </c>
      <c r="F35" s="134">
        <v>7.0999999999999994E-2</v>
      </c>
      <c r="G35" s="162">
        <v>21.37</v>
      </c>
      <c r="H35" s="163"/>
      <c r="I35" s="166"/>
      <c r="J35" s="41"/>
    </row>
    <row r="36" spans="1:10" ht="27.75" customHeight="1">
      <c r="A36" s="164" t="s">
        <v>546</v>
      </c>
      <c r="B36" s="24"/>
      <c r="C36" s="161" t="s">
        <v>75</v>
      </c>
      <c r="D36" s="132">
        <v>5.4969999999999999</v>
      </c>
      <c r="E36" s="133">
        <v>1.115</v>
      </c>
      <c r="F36" s="134">
        <v>7.0999999999999994E-2</v>
      </c>
      <c r="G36" s="162">
        <v>54.87</v>
      </c>
      <c r="H36" s="163"/>
      <c r="I36" s="166"/>
      <c r="J36" s="41"/>
    </row>
    <row r="37" spans="1:10" ht="27.75" customHeight="1">
      <c r="A37" s="164" t="s">
        <v>547</v>
      </c>
      <c r="B37" s="24"/>
      <c r="C37" s="161" t="s">
        <v>85</v>
      </c>
      <c r="D37" s="132">
        <v>5.4969999999999999</v>
      </c>
      <c r="E37" s="133">
        <v>1.115</v>
      </c>
      <c r="F37" s="134">
        <v>7.0999999999999994E-2</v>
      </c>
      <c r="G37" s="163"/>
      <c r="H37" s="163"/>
      <c r="I37" s="166"/>
      <c r="J37" s="41"/>
    </row>
    <row r="38" spans="1:10" ht="27.75" customHeight="1">
      <c r="A38" s="164" t="s">
        <v>548</v>
      </c>
      <c r="B38" s="24"/>
      <c r="C38" s="161" t="s">
        <v>718</v>
      </c>
      <c r="D38" s="132">
        <v>3.6160000000000001</v>
      </c>
      <c r="E38" s="133">
        <v>0.67800000000000005</v>
      </c>
      <c r="F38" s="134">
        <v>4.4999999999999998E-2</v>
      </c>
      <c r="G38" s="162">
        <v>11.16</v>
      </c>
      <c r="H38" s="162">
        <v>1.81</v>
      </c>
      <c r="I38" s="167">
        <v>2.69</v>
      </c>
      <c r="J38" s="40">
        <v>7.9000000000000001E-2</v>
      </c>
    </row>
    <row r="39" spans="1:10" ht="27.75" customHeight="1">
      <c r="A39" s="164" t="s">
        <v>549</v>
      </c>
      <c r="B39" s="24"/>
      <c r="C39" s="161">
        <v>0</v>
      </c>
      <c r="D39" s="132">
        <v>3.6160000000000001</v>
      </c>
      <c r="E39" s="133">
        <v>0.67800000000000005</v>
      </c>
      <c r="F39" s="134">
        <v>4.4999999999999998E-2</v>
      </c>
      <c r="G39" s="162">
        <v>114.45</v>
      </c>
      <c r="H39" s="162">
        <v>1.81</v>
      </c>
      <c r="I39" s="167">
        <v>2.69</v>
      </c>
      <c r="J39" s="40">
        <v>7.9000000000000001E-2</v>
      </c>
    </row>
    <row r="40" spans="1:10" ht="27.75" customHeight="1">
      <c r="A40" s="164" t="s">
        <v>550</v>
      </c>
      <c r="B40" s="24"/>
      <c r="C40" s="161">
        <v>0</v>
      </c>
      <c r="D40" s="132">
        <v>3.6160000000000001</v>
      </c>
      <c r="E40" s="133">
        <v>0.67800000000000005</v>
      </c>
      <c r="F40" s="134">
        <v>4.4999999999999998E-2</v>
      </c>
      <c r="G40" s="162">
        <v>178.8</v>
      </c>
      <c r="H40" s="162">
        <v>1.81</v>
      </c>
      <c r="I40" s="167">
        <v>2.69</v>
      </c>
      <c r="J40" s="40">
        <v>7.9000000000000001E-2</v>
      </c>
    </row>
    <row r="41" spans="1:10" ht="27.75" customHeight="1">
      <c r="A41" s="164" t="s">
        <v>551</v>
      </c>
      <c r="B41" s="24"/>
      <c r="C41" s="161">
        <v>0</v>
      </c>
      <c r="D41" s="132">
        <v>3.6160000000000001</v>
      </c>
      <c r="E41" s="133">
        <v>0.67800000000000005</v>
      </c>
      <c r="F41" s="134">
        <v>4.4999999999999998E-2</v>
      </c>
      <c r="G41" s="162">
        <v>287.83999999999997</v>
      </c>
      <c r="H41" s="162">
        <v>1.81</v>
      </c>
      <c r="I41" s="167">
        <v>2.69</v>
      </c>
      <c r="J41" s="40">
        <v>7.9000000000000001E-2</v>
      </c>
    </row>
    <row r="42" spans="1:10" ht="27.75" customHeight="1">
      <c r="A42" s="164" t="s">
        <v>552</v>
      </c>
      <c r="B42" s="24"/>
      <c r="C42" s="161">
        <v>0</v>
      </c>
      <c r="D42" s="132">
        <v>3.6160000000000001</v>
      </c>
      <c r="E42" s="133">
        <v>0.67800000000000005</v>
      </c>
      <c r="F42" s="134">
        <v>4.4999999999999998E-2</v>
      </c>
      <c r="G42" s="162">
        <v>604.87</v>
      </c>
      <c r="H42" s="162">
        <v>1.81</v>
      </c>
      <c r="I42" s="167">
        <v>2.69</v>
      </c>
      <c r="J42" s="40">
        <v>7.9000000000000001E-2</v>
      </c>
    </row>
    <row r="43" spans="1:10" ht="27.75" customHeight="1">
      <c r="A43" s="164" t="s">
        <v>553</v>
      </c>
      <c r="B43" s="24"/>
      <c r="C43" s="161" t="s">
        <v>718</v>
      </c>
      <c r="D43" s="132">
        <v>4.6950000000000003</v>
      </c>
      <c r="E43" s="133">
        <v>0.80500000000000005</v>
      </c>
      <c r="F43" s="134">
        <v>5.7000000000000002E-2</v>
      </c>
      <c r="G43" s="162">
        <v>56.79</v>
      </c>
      <c r="H43" s="162">
        <v>3.05</v>
      </c>
      <c r="I43" s="167">
        <v>5.09</v>
      </c>
      <c r="J43" s="40">
        <v>9.6000000000000002E-2</v>
      </c>
    </row>
    <row r="44" spans="1:10" ht="27.75" customHeight="1">
      <c r="A44" s="164" t="s">
        <v>554</v>
      </c>
      <c r="B44" s="24"/>
      <c r="C44" s="161">
        <v>0</v>
      </c>
      <c r="D44" s="132">
        <v>4.6950000000000003</v>
      </c>
      <c r="E44" s="133">
        <v>0.80500000000000005</v>
      </c>
      <c r="F44" s="134">
        <v>5.7000000000000002E-2</v>
      </c>
      <c r="G44" s="162">
        <v>224.82</v>
      </c>
      <c r="H44" s="162">
        <v>3.05</v>
      </c>
      <c r="I44" s="167">
        <v>5.09</v>
      </c>
      <c r="J44" s="40">
        <v>9.6000000000000002E-2</v>
      </c>
    </row>
    <row r="45" spans="1:10" ht="27.75" customHeight="1">
      <c r="A45" s="164" t="s">
        <v>555</v>
      </c>
      <c r="B45" s="24"/>
      <c r="C45" s="161">
        <v>0</v>
      </c>
      <c r="D45" s="132">
        <v>4.6950000000000003</v>
      </c>
      <c r="E45" s="133">
        <v>0.80500000000000005</v>
      </c>
      <c r="F45" s="134">
        <v>5.7000000000000002E-2</v>
      </c>
      <c r="G45" s="162">
        <v>329.5</v>
      </c>
      <c r="H45" s="162">
        <v>3.05</v>
      </c>
      <c r="I45" s="167">
        <v>5.09</v>
      </c>
      <c r="J45" s="40">
        <v>9.6000000000000002E-2</v>
      </c>
    </row>
    <row r="46" spans="1:10" ht="27.75" customHeight="1">
      <c r="A46" s="164" t="s">
        <v>556</v>
      </c>
      <c r="B46" s="24"/>
      <c r="C46" s="161">
        <v>0</v>
      </c>
      <c r="D46" s="132">
        <v>4.6950000000000003</v>
      </c>
      <c r="E46" s="133">
        <v>0.80500000000000005</v>
      </c>
      <c r="F46" s="134">
        <v>5.7000000000000002E-2</v>
      </c>
      <c r="G46" s="162">
        <v>506.87</v>
      </c>
      <c r="H46" s="162">
        <v>3.05</v>
      </c>
      <c r="I46" s="167">
        <v>5.09</v>
      </c>
      <c r="J46" s="40">
        <v>9.6000000000000002E-2</v>
      </c>
    </row>
    <row r="47" spans="1:10" ht="27.75" customHeight="1">
      <c r="A47" s="164" t="s">
        <v>557</v>
      </c>
      <c r="B47" s="24"/>
      <c r="C47" s="161">
        <v>0</v>
      </c>
      <c r="D47" s="132">
        <v>4.6950000000000003</v>
      </c>
      <c r="E47" s="133">
        <v>0.80500000000000005</v>
      </c>
      <c r="F47" s="134">
        <v>5.7000000000000002E-2</v>
      </c>
      <c r="G47" s="162">
        <v>1022.59</v>
      </c>
      <c r="H47" s="162">
        <v>3.05</v>
      </c>
      <c r="I47" s="167">
        <v>5.09</v>
      </c>
      <c r="J47" s="40">
        <v>9.6000000000000002E-2</v>
      </c>
    </row>
    <row r="48" spans="1:10" ht="27.75" customHeight="1">
      <c r="A48" s="164" t="s">
        <v>558</v>
      </c>
      <c r="B48" s="24"/>
      <c r="C48" s="161" t="s">
        <v>718</v>
      </c>
      <c r="D48" s="132">
        <v>3.8980000000000001</v>
      </c>
      <c r="E48" s="133">
        <v>0.56499999999999995</v>
      </c>
      <c r="F48" s="134">
        <v>4.3999999999999997E-2</v>
      </c>
      <c r="G48" s="162">
        <v>146.77000000000001</v>
      </c>
      <c r="H48" s="162">
        <v>3.58</v>
      </c>
      <c r="I48" s="167">
        <v>6.31</v>
      </c>
      <c r="J48" s="40">
        <v>7.0999999999999994E-2</v>
      </c>
    </row>
    <row r="49" spans="1:10" ht="27.75" customHeight="1">
      <c r="A49" s="164" t="s">
        <v>559</v>
      </c>
      <c r="B49" s="24"/>
      <c r="C49" s="161">
        <v>0</v>
      </c>
      <c r="D49" s="132">
        <v>3.8980000000000001</v>
      </c>
      <c r="E49" s="133">
        <v>0.56499999999999995</v>
      </c>
      <c r="F49" s="134">
        <v>4.3999999999999997E-2</v>
      </c>
      <c r="G49" s="162">
        <v>1137.51</v>
      </c>
      <c r="H49" s="162">
        <v>3.58</v>
      </c>
      <c r="I49" s="167">
        <v>6.31</v>
      </c>
      <c r="J49" s="40">
        <v>7.0999999999999994E-2</v>
      </c>
    </row>
    <row r="50" spans="1:10" ht="27.75" customHeight="1">
      <c r="A50" s="164" t="s">
        <v>560</v>
      </c>
      <c r="B50" s="24"/>
      <c r="C50" s="161">
        <v>0</v>
      </c>
      <c r="D50" s="132">
        <v>3.8980000000000001</v>
      </c>
      <c r="E50" s="133">
        <v>0.56499999999999995</v>
      </c>
      <c r="F50" s="134">
        <v>4.3999999999999997E-2</v>
      </c>
      <c r="G50" s="162">
        <v>3047.03</v>
      </c>
      <c r="H50" s="162">
        <v>3.58</v>
      </c>
      <c r="I50" s="167">
        <v>6.31</v>
      </c>
      <c r="J50" s="40">
        <v>7.0999999999999994E-2</v>
      </c>
    </row>
    <row r="51" spans="1:10" ht="27.75" customHeight="1">
      <c r="A51" s="164" t="s">
        <v>561</v>
      </c>
      <c r="B51" s="24"/>
      <c r="C51" s="161">
        <v>0</v>
      </c>
      <c r="D51" s="132">
        <v>3.8980000000000001</v>
      </c>
      <c r="E51" s="133">
        <v>0.56499999999999995</v>
      </c>
      <c r="F51" s="134">
        <v>4.3999999999999997E-2</v>
      </c>
      <c r="G51" s="162">
        <v>6254.17</v>
      </c>
      <c r="H51" s="162">
        <v>3.58</v>
      </c>
      <c r="I51" s="167">
        <v>6.31</v>
      </c>
      <c r="J51" s="40">
        <v>7.0999999999999994E-2</v>
      </c>
    </row>
    <row r="52" spans="1:10" ht="27.75" customHeight="1">
      <c r="A52" s="164" t="s">
        <v>562</v>
      </c>
      <c r="B52" s="24"/>
      <c r="C52" s="161">
        <v>0</v>
      </c>
      <c r="D52" s="132">
        <v>3.8980000000000001</v>
      </c>
      <c r="E52" s="133">
        <v>0.56499999999999995</v>
      </c>
      <c r="F52" s="134">
        <v>4.3999999999999997E-2</v>
      </c>
      <c r="G52" s="162">
        <v>15994.81</v>
      </c>
      <c r="H52" s="162">
        <v>3.58</v>
      </c>
      <c r="I52" s="167">
        <v>6.31</v>
      </c>
      <c r="J52" s="40">
        <v>7.0999999999999994E-2</v>
      </c>
    </row>
    <row r="53" spans="1:10" ht="27.75" customHeight="1">
      <c r="A53" s="164" t="s">
        <v>563</v>
      </c>
      <c r="B53" s="24"/>
      <c r="C53" s="161" t="s">
        <v>118</v>
      </c>
      <c r="D53" s="135">
        <v>11.134</v>
      </c>
      <c r="E53" s="136">
        <v>2.8149999999999999</v>
      </c>
      <c r="F53" s="134">
        <v>1.772</v>
      </c>
      <c r="G53" s="163"/>
      <c r="H53" s="163"/>
      <c r="I53" s="166"/>
      <c r="J53" s="41"/>
    </row>
    <row r="54" spans="1:10" ht="27.75" customHeight="1">
      <c r="A54" s="164" t="s">
        <v>564</v>
      </c>
      <c r="B54" s="24"/>
      <c r="C54" s="161" t="s">
        <v>121</v>
      </c>
      <c r="D54" s="132">
        <v>-8.3460000000000001</v>
      </c>
      <c r="E54" s="133">
        <v>-1.6919999999999999</v>
      </c>
      <c r="F54" s="134">
        <v>-0.108</v>
      </c>
      <c r="G54" s="162">
        <v>0</v>
      </c>
      <c r="H54" s="163"/>
      <c r="I54" s="166"/>
      <c r="J54" s="41"/>
    </row>
    <row r="55" spans="1:10" ht="27.75" customHeight="1">
      <c r="A55" s="164" t="s">
        <v>565</v>
      </c>
      <c r="B55" s="24"/>
      <c r="C55" s="161" t="s">
        <v>121</v>
      </c>
      <c r="D55" s="132">
        <v>-6.9589999999999996</v>
      </c>
      <c r="E55" s="133">
        <v>-1.327</v>
      </c>
      <c r="F55" s="134">
        <v>-8.7999999999999995E-2</v>
      </c>
      <c r="G55" s="162">
        <v>0</v>
      </c>
      <c r="H55" s="163"/>
      <c r="I55" s="166"/>
      <c r="J55" s="41"/>
    </row>
    <row r="56" spans="1:10" ht="27.75" customHeight="1">
      <c r="A56" s="164" t="s">
        <v>566</v>
      </c>
      <c r="B56" s="24"/>
      <c r="C56" s="161">
        <v>0</v>
      </c>
      <c r="D56" s="132">
        <v>-8.3460000000000001</v>
      </c>
      <c r="E56" s="133">
        <v>-1.6919999999999999</v>
      </c>
      <c r="F56" s="134">
        <v>-0.108</v>
      </c>
      <c r="G56" s="162">
        <v>0</v>
      </c>
      <c r="H56" s="163"/>
      <c r="I56" s="166"/>
      <c r="J56" s="40">
        <v>0.16400000000000001</v>
      </c>
    </row>
    <row r="57" spans="1:10" ht="27.75" customHeight="1">
      <c r="A57" s="164" t="s">
        <v>567</v>
      </c>
      <c r="B57" s="24"/>
      <c r="C57" s="161">
        <v>0</v>
      </c>
      <c r="D57" s="132">
        <v>-6.9589999999999996</v>
      </c>
      <c r="E57" s="133">
        <v>-1.327</v>
      </c>
      <c r="F57" s="134">
        <v>-8.7999999999999995E-2</v>
      </c>
      <c r="G57" s="162">
        <v>0</v>
      </c>
      <c r="H57" s="163"/>
      <c r="I57" s="166"/>
      <c r="J57" s="40">
        <v>0.14000000000000001</v>
      </c>
    </row>
    <row r="58" spans="1:10" ht="27.75" customHeight="1">
      <c r="A58" s="164" t="s">
        <v>568</v>
      </c>
      <c r="B58" s="24"/>
      <c r="C58" s="161">
        <v>0</v>
      </c>
      <c r="D58" s="132">
        <v>-5.2709999999999999</v>
      </c>
      <c r="E58" s="133">
        <v>-0.871</v>
      </c>
      <c r="F58" s="134">
        <v>-6.3E-2</v>
      </c>
      <c r="G58" s="162">
        <v>0</v>
      </c>
      <c r="H58" s="163"/>
      <c r="I58" s="166"/>
      <c r="J58" s="40">
        <v>0.107</v>
      </c>
    </row>
    <row r="59" spans="1:10" ht="27.75" customHeight="1">
      <c r="A59" s="160" t="s">
        <v>569</v>
      </c>
      <c r="B59" s="24"/>
      <c r="C59" s="161" t="s">
        <v>70</v>
      </c>
      <c r="D59" s="132">
        <v>4.4370000000000003</v>
      </c>
      <c r="E59" s="133">
        <v>0.9</v>
      </c>
      <c r="F59" s="134">
        <v>5.7000000000000002E-2</v>
      </c>
      <c r="G59" s="162">
        <v>5.51</v>
      </c>
      <c r="H59" s="163"/>
      <c r="I59" s="166"/>
      <c r="J59" s="41"/>
    </row>
    <row r="60" spans="1:10" ht="27.75" customHeight="1">
      <c r="A60" s="160" t="s">
        <v>570</v>
      </c>
      <c r="B60" s="24"/>
      <c r="C60" s="161" t="s">
        <v>72</v>
      </c>
      <c r="D60" s="132">
        <v>4.4370000000000003</v>
      </c>
      <c r="E60" s="133">
        <v>0.9</v>
      </c>
      <c r="F60" s="134">
        <v>5.7000000000000002E-2</v>
      </c>
      <c r="G60" s="163"/>
      <c r="H60" s="163"/>
      <c r="I60" s="166"/>
      <c r="J60" s="41"/>
    </row>
    <row r="61" spans="1:10" ht="27.75" customHeight="1">
      <c r="A61" s="160" t="s">
        <v>571</v>
      </c>
      <c r="B61" s="24"/>
      <c r="C61" s="161" t="s">
        <v>75</v>
      </c>
      <c r="D61" s="132">
        <v>4.407</v>
      </c>
      <c r="E61" s="133">
        <v>0.89400000000000002</v>
      </c>
      <c r="F61" s="134">
        <v>5.7000000000000002E-2</v>
      </c>
      <c r="G61" s="162">
        <v>2.54</v>
      </c>
      <c r="H61" s="163"/>
      <c r="I61" s="166"/>
      <c r="J61" s="41"/>
    </row>
    <row r="62" spans="1:10" ht="27.75" customHeight="1">
      <c r="A62" s="160" t="s">
        <v>572</v>
      </c>
      <c r="B62" s="24"/>
      <c r="C62" s="161" t="s">
        <v>75</v>
      </c>
      <c r="D62" s="132">
        <v>4.407</v>
      </c>
      <c r="E62" s="133">
        <v>0.89400000000000002</v>
      </c>
      <c r="F62" s="134">
        <v>5.7000000000000002E-2</v>
      </c>
      <c r="G62" s="162">
        <v>6.72</v>
      </c>
      <c r="H62" s="163"/>
      <c r="I62" s="166"/>
      <c r="J62" s="41"/>
    </row>
    <row r="63" spans="1:10" ht="27.75" customHeight="1">
      <c r="A63" s="160" t="s">
        <v>573</v>
      </c>
      <c r="B63" s="24"/>
      <c r="C63" s="161" t="s">
        <v>75</v>
      </c>
      <c r="D63" s="132">
        <v>4.407</v>
      </c>
      <c r="E63" s="133">
        <v>0.89400000000000002</v>
      </c>
      <c r="F63" s="134">
        <v>5.7000000000000002E-2</v>
      </c>
      <c r="G63" s="162">
        <v>9.16</v>
      </c>
      <c r="H63" s="163"/>
      <c r="I63" s="166"/>
      <c r="J63" s="41"/>
    </row>
    <row r="64" spans="1:10" ht="27.75" customHeight="1">
      <c r="A64" s="160" t="s">
        <v>574</v>
      </c>
      <c r="B64" s="24"/>
      <c r="C64" s="161" t="s">
        <v>75</v>
      </c>
      <c r="D64" s="132">
        <v>4.407</v>
      </c>
      <c r="E64" s="133">
        <v>0.89400000000000002</v>
      </c>
      <c r="F64" s="134">
        <v>5.7000000000000002E-2</v>
      </c>
      <c r="G64" s="162">
        <v>17.22</v>
      </c>
      <c r="H64" s="163"/>
      <c r="I64" s="166"/>
      <c r="J64" s="41"/>
    </row>
    <row r="65" spans="1:10" ht="27.75" customHeight="1">
      <c r="A65" s="160" t="s">
        <v>575</v>
      </c>
      <c r="B65" s="24"/>
      <c r="C65" s="161" t="s">
        <v>75</v>
      </c>
      <c r="D65" s="132">
        <v>4.407</v>
      </c>
      <c r="E65" s="133">
        <v>0.89400000000000002</v>
      </c>
      <c r="F65" s="134">
        <v>5.7000000000000002E-2</v>
      </c>
      <c r="G65" s="162">
        <v>44.08</v>
      </c>
      <c r="H65" s="163"/>
      <c r="I65" s="166"/>
      <c r="J65" s="41"/>
    </row>
    <row r="66" spans="1:10" ht="27.75" customHeight="1">
      <c r="A66" s="160" t="s">
        <v>576</v>
      </c>
      <c r="B66" s="24"/>
      <c r="C66" s="161" t="s">
        <v>85</v>
      </c>
      <c r="D66" s="132">
        <v>4.407</v>
      </c>
      <c r="E66" s="133">
        <v>0.89400000000000002</v>
      </c>
      <c r="F66" s="134">
        <v>5.7000000000000002E-2</v>
      </c>
      <c r="G66" s="163"/>
      <c r="H66" s="163"/>
      <c r="I66" s="166"/>
      <c r="J66" s="41"/>
    </row>
    <row r="67" spans="1:10" ht="27.75" customHeight="1">
      <c r="A67" s="160" t="s">
        <v>577</v>
      </c>
      <c r="B67" s="24"/>
      <c r="C67" s="161">
        <v>0</v>
      </c>
      <c r="D67" s="132">
        <v>2.899</v>
      </c>
      <c r="E67" s="133">
        <v>0.54300000000000004</v>
      </c>
      <c r="F67" s="134">
        <v>3.5999999999999997E-2</v>
      </c>
      <c r="G67" s="162">
        <v>9.0299999999999994</v>
      </c>
      <c r="H67" s="162">
        <v>1.45</v>
      </c>
      <c r="I67" s="167">
        <v>2.16</v>
      </c>
      <c r="J67" s="40">
        <v>6.4000000000000001E-2</v>
      </c>
    </row>
    <row r="68" spans="1:10" ht="27.75" customHeight="1">
      <c r="A68" s="160" t="s">
        <v>578</v>
      </c>
      <c r="B68" s="24"/>
      <c r="C68" s="161">
        <v>0</v>
      </c>
      <c r="D68" s="132">
        <v>2.899</v>
      </c>
      <c r="E68" s="133">
        <v>0.54300000000000004</v>
      </c>
      <c r="F68" s="134">
        <v>3.5999999999999997E-2</v>
      </c>
      <c r="G68" s="162">
        <v>91.85</v>
      </c>
      <c r="H68" s="162">
        <v>1.45</v>
      </c>
      <c r="I68" s="167">
        <v>2.16</v>
      </c>
      <c r="J68" s="40">
        <v>6.4000000000000001E-2</v>
      </c>
    </row>
    <row r="69" spans="1:10" ht="27.75" customHeight="1">
      <c r="A69" s="160" t="s">
        <v>579</v>
      </c>
      <c r="B69" s="24"/>
      <c r="C69" s="161">
        <v>0</v>
      </c>
      <c r="D69" s="132">
        <v>2.899</v>
      </c>
      <c r="E69" s="133">
        <v>0.54300000000000004</v>
      </c>
      <c r="F69" s="134">
        <v>3.5999999999999997E-2</v>
      </c>
      <c r="G69" s="162">
        <v>143.43</v>
      </c>
      <c r="H69" s="162">
        <v>1.45</v>
      </c>
      <c r="I69" s="167">
        <v>2.16</v>
      </c>
      <c r="J69" s="40">
        <v>6.4000000000000001E-2</v>
      </c>
    </row>
    <row r="70" spans="1:10" ht="27.75" customHeight="1">
      <c r="A70" s="160" t="s">
        <v>580</v>
      </c>
      <c r="B70" s="24"/>
      <c r="C70" s="161">
        <v>0</v>
      </c>
      <c r="D70" s="132">
        <v>2.899</v>
      </c>
      <c r="E70" s="133">
        <v>0.54300000000000004</v>
      </c>
      <c r="F70" s="134">
        <v>3.5999999999999997E-2</v>
      </c>
      <c r="G70" s="162">
        <v>230.85</v>
      </c>
      <c r="H70" s="162">
        <v>1.45</v>
      </c>
      <c r="I70" s="167">
        <v>2.16</v>
      </c>
      <c r="J70" s="40">
        <v>6.4000000000000001E-2</v>
      </c>
    </row>
    <row r="71" spans="1:10" ht="27.75" customHeight="1">
      <c r="A71" s="160" t="s">
        <v>581</v>
      </c>
      <c r="B71" s="24"/>
      <c r="C71" s="161">
        <v>0</v>
      </c>
      <c r="D71" s="132">
        <v>2.899</v>
      </c>
      <c r="E71" s="133">
        <v>0.54300000000000004</v>
      </c>
      <c r="F71" s="134">
        <v>3.5999999999999997E-2</v>
      </c>
      <c r="G71" s="162">
        <v>485.02</v>
      </c>
      <c r="H71" s="162">
        <v>1.45</v>
      </c>
      <c r="I71" s="167">
        <v>2.16</v>
      </c>
      <c r="J71" s="40">
        <v>6.4000000000000001E-2</v>
      </c>
    </row>
    <row r="72" spans="1:10" ht="27.75" customHeight="1">
      <c r="A72" s="160" t="s">
        <v>582</v>
      </c>
      <c r="B72" s="24"/>
      <c r="C72" s="161">
        <v>0</v>
      </c>
      <c r="D72" s="132">
        <v>3.6890000000000001</v>
      </c>
      <c r="E72" s="133">
        <v>0.63300000000000001</v>
      </c>
      <c r="F72" s="134">
        <v>4.3999999999999997E-2</v>
      </c>
      <c r="G72" s="162">
        <v>44.71</v>
      </c>
      <c r="H72" s="162">
        <v>2.4</v>
      </c>
      <c r="I72" s="167">
        <v>4</v>
      </c>
      <c r="J72" s="40">
        <v>7.5999999999999998E-2</v>
      </c>
    </row>
    <row r="73" spans="1:10" ht="27.75" customHeight="1">
      <c r="A73" s="160" t="s">
        <v>583</v>
      </c>
      <c r="B73" s="24"/>
      <c r="C73" s="161">
        <v>0</v>
      </c>
      <c r="D73" s="132">
        <v>3.6890000000000001</v>
      </c>
      <c r="E73" s="133">
        <v>0.63300000000000001</v>
      </c>
      <c r="F73" s="134">
        <v>4.3999999999999997E-2</v>
      </c>
      <c r="G73" s="162">
        <v>176.73</v>
      </c>
      <c r="H73" s="162">
        <v>2.4</v>
      </c>
      <c r="I73" s="167">
        <v>4</v>
      </c>
      <c r="J73" s="40">
        <v>7.5999999999999998E-2</v>
      </c>
    </row>
    <row r="74" spans="1:10" ht="27.75" customHeight="1">
      <c r="A74" s="160" t="s">
        <v>584</v>
      </c>
      <c r="B74" s="24"/>
      <c r="C74" s="161">
        <v>0</v>
      </c>
      <c r="D74" s="132">
        <v>3.6890000000000001</v>
      </c>
      <c r="E74" s="133">
        <v>0.63300000000000001</v>
      </c>
      <c r="F74" s="134">
        <v>4.3999999999999997E-2</v>
      </c>
      <c r="G74" s="162">
        <v>258.98</v>
      </c>
      <c r="H74" s="162">
        <v>2.4</v>
      </c>
      <c r="I74" s="167">
        <v>4</v>
      </c>
      <c r="J74" s="40">
        <v>7.5999999999999998E-2</v>
      </c>
    </row>
    <row r="75" spans="1:10" ht="27.75" customHeight="1">
      <c r="A75" s="160" t="s">
        <v>585</v>
      </c>
      <c r="B75" s="24"/>
      <c r="C75" s="161">
        <v>0</v>
      </c>
      <c r="D75" s="132">
        <v>3.6890000000000001</v>
      </c>
      <c r="E75" s="133">
        <v>0.63300000000000001</v>
      </c>
      <c r="F75" s="134">
        <v>4.3999999999999997E-2</v>
      </c>
      <c r="G75" s="162">
        <v>398.35</v>
      </c>
      <c r="H75" s="162">
        <v>2.4</v>
      </c>
      <c r="I75" s="167">
        <v>4</v>
      </c>
      <c r="J75" s="40">
        <v>7.5999999999999998E-2</v>
      </c>
    </row>
    <row r="76" spans="1:10" ht="27.75" customHeight="1">
      <c r="A76" s="160" t="s">
        <v>586</v>
      </c>
      <c r="B76" s="24"/>
      <c r="C76" s="161">
        <v>0</v>
      </c>
      <c r="D76" s="132">
        <v>3.6890000000000001</v>
      </c>
      <c r="E76" s="133">
        <v>0.63300000000000001</v>
      </c>
      <c r="F76" s="134">
        <v>4.3999999999999997E-2</v>
      </c>
      <c r="G76" s="162">
        <v>803.55</v>
      </c>
      <c r="H76" s="162">
        <v>2.4</v>
      </c>
      <c r="I76" s="167">
        <v>4</v>
      </c>
      <c r="J76" s="40">
        <v>7.5999999999999998E-2</v>
      </c>
    </row>
    <row r="77" spans="1:10" ht="27.75" customHeight="1">
      <c r="A77" s="160" t="s">
        <v>587</v>
      </c>
      <c r="B77" s="24"/>
      <c r="C77" s="161">
        <v>0</v>
      </c>
      <c r="D77" s="132">
        <v>3.03</v>
      </c>
      <c r="E77" s="133">
        <v>0.439</v>
      </c>
      <c r="F77" s="134">
        <v>3.4000000000000002E-2</v>
      </c>
      <c r="G77" s="162">
        <v>114.19</v>
      </c>
      <c r="H77" s="162">
        <v>2.78</v>
      </c>
      <c r="I77" s="167">
        <v>4.91</v>
      </c>
      <c r="J77" s="40">
        <v>5.5E-2</v>
      </c>
    </row>
    <row r="78" spans="1:10" ht="27.75" customHeight="1">
      <c r="A78" s="160" t="s">
        <v>588</v>
      </c>
      <c r="B78" s="24"/>
      <c r="C78" s="161">
        <v>0</v>
      </c>
      <c r="D78" s="132">
        <v>3.03</v>
      </c>
      <c r="E78" s="133">
        <v>0.439</v>
      </c>
      <c r="F78" s="134">
        <v>3.4000000000000002E-2</v>
      </c>
      <c r="G78" s="162">
        <v>884.34</v>
      </c>
      <c r="H78" s="162">
        <v>2.78</v>
      </c>
      <c r="I78" s="167">
        <v>4.91</v>
      </c>
      <c r="J78" s="40">
        <v>5.5E-2</v>
      </c>
    </row>
    <row r="79" spans="1:10" ht="27.75" customHeight="1">
      <c r="A79" s="160" t="s">
        <v>589</v>
      </c>
      <c r="B79" s="24"/>
      <c r="C79" s="161">
        <v>0</v>
      </c>
      <c r="D79" s="132">
        <v>3.03</v>
      </c>
      <c r="E79" s="133">
        <v>0.439</v>
      </c>
      <c r="F79" s="134">
        <v>3.4000000000000002E-2</v>
      </c>
      <c r="G79" s="162">
        <v>2368.71</v>
      </c>
      <c r="H79" s="162">
        <v>2.78</v>
      </c>
      <c r="I79" s="167">
        <v>4.91</v>
      </c>
      <c r="J79" s="40">
        <v>5.5E-2</v>
      </c>
    </row>
    <row r="80" spans="1:10" ht="27.75" customHeight="1">
      <c r="A80" s="160" t="s">
        <v>590</v>
      </c>
      <c r="B80" s="24"/>
      <c r="C80" s="161">
        <v>0</v>
      </c>
      <c r="D80" s="132">
        <v>3.03</v>
      </c>
      <c r="E80" s="133">
        <v>0.439</v>
      </c>
      <c r="F80" s="134">
        <v>3.4000000000000002E-2</v>
      </c>
      <c r="G80" s="162">
        <v>4861.79</v>
      </c>
      <c r="H80" s="162">
        <v>2.78</v>
      </c>
      <c r="I80" s="167">
        <v>4.91</v>
      </c>
      <c r="J80" s="40">
        <v>5.5E-2</v>
      </c>
    </row>
    <row r="81" spans="1:10" ht="27.75" customHeight="1">
      <c r="A81" s="160" t="s">
        <v>591</v>
      </c>
      <c r="B81" s="24"/>
      <c r="C81" s="161">
        <v>0</v>
      </c>
      <c r="D81" s="132">
        <v>3.03</v>
      </c>
      <c r="E81" s="133">
        <v>0.439</v>
      </c>
      <c r="F81" s="134">
        <v>3.4000000000000002E-2</v>
      </c>
      <c r="G81" s="162">
        <v>12433.7</v>
      </c>
      <c r="H81" s="162">
        <v>2.78</v>
      </c>
      <c r="I81" s="167">
        <v>4.91</v>
      </c>
      <c r="J81" s="40">
        <v>5.5E-2</v>
      </c>
    </row>
    <row r="82" spans="1:10" ht="27.75" customHeight="1">
      <c r="A82" s="160" t="s">
        <v>592</v>
      </c>
      <c r="B82" s="24"/>
      <c r="C82" s="161" t="s">
        <v>118</v>
      </c>
      <c r="D82" s="135">
        <v>8.9260000000000002</v>
      </c>
      <c r="E82" s="136">
        <v>2.2570000000000001</v>
      </c>
      <c r="F82" s="134">
        <v>1.421</v>
      </c>
      <c r="G82" s="163"/>
      <c r="H82" s="163"/>
      <c r="I82" s="166"/>
      <c r="J82" s="41"/>
    </row>
    <row r="83" spans="1:10" ht="27.75" customHeight="1">
      <c r="A83" s="160" t="s">
        <v>593</v>
      </c>
      <c r="B83" s="24"/>
      <c r="C83" s="161" t="s">
        <v>121</v>
      </c>
      <c r="D83" s="132">
        <v>-4.758</v>
      </c>
      <c r="E83" s="133">
        <v>-0.96499999999999997</v>
      </c>
      <c r="F83" s="134">
        <v>-6.2E-2</v>
      </c>
      <c r="G83" s="162">
        <v>0</v>
      </c>
      <c r="H83" s="163"/>
      <c r="I83" s="166"/>
      <c r="J83" s="41"/>
    </row>
    <row r="84" spans="1:10" ht="27.75" customHeight="1">
      <c r="A84" s="160" t="s">
        <v>594</v>
      </c>
      <c r="B84" s="24"/>
      <c r="C84" s="161" t="s">
        <v>121</v>
      </c>
      <c r="D84" s="132">
        <v>-4.6349999999999998</v>
      </c>
      <c r="E84" s="133">
        <v>-0.88400000000000001</v>
      </c>
      <c r="F84" s="134">
        <v>-5.8000000000000003E-2</v>
      </c>
      <c r="G84" s="162">
        <v>0</v>
      </c>
      <c r="H84" s="163"/>
      <c r="I84" s="166"/>
      <c r="J84" s="41"/>
    </row>
    <row r="85" spans="1:10" ht="27.75" customHeight="1">
      <c r="A85" s="160" t="s">
        <v>595</v>
      </c>
      <c r="B85" s="24"/>
      <c r="C85" s="161">
        <v>0</v>
      </c>
      <c r="D85" s="132">
        <v>-4.758</v>
      </c>
      <c r="E85" s="133">
        <v>-0.96499999999999997</v>
      </c>
      <c r="F85" s="134">
        <v>-6.2E-2</v>
      </c>
      <c r="G85" s="162">
        <v>0</v>
      </c>
      <c r="H85" s="163"/>
      <c r="I85" s="166"/>
      <c r="J85" s="40">
        <v>9.2999999999999999E-2</v>
      </c>
    </row>
    <row r="86" spans="1:10" ht="27.75" customHeight="1">
      <c r="A86" s="160" t="s">
        <v>596</v>
      </c>
      <c r="B86" s="24"/>
      <c r="C86" s="161">
        <v>0</v>
      </c>
      <c r="D86" s="132">
        <v>-4.6349999999999998</v>
      </c>
      <c r="E86" s="133">
        <v>-0.88400000000000001</v>
      </c>
      <c r="F86" s="134">
        <v>-5.8000000000000003E-2</v>
      </c>
      <c r="G86" s="162">
        <v>0</v>
      </c>
      <c r="H86" s="163"/>
      <c r="I86" s="166"/>
      <c r="J86" s="40">
        <v>9.2999999999999999E-2</v>
      </c>
    </row>
    <row r="87" spans="1:10" ht="27.75" customHeight="1">
      <c r="A87" s="160" t="s">
        <v>597</v>
      </c>
      <c r="B87" s="24"/>
      <c r="C87" s="161">
        <v>0</v>
      </c>
      <c r="D87" s="132">
        <v>-5.2709999999999999</v>
      </c>
      <c r="E87" s="133">
        <v>-0.871</v>
      </c>
      <c r="F87" s="134">
        <v>-6.3E-2</v>
      </c>
      <c r="G87" s="162">
        <v>11.5</v>
      </c>
      <c r="H87" s="163"/>
      <c r="I87" s="166"/>
      <c r="J87" s="40">
        <v>0.107</v>
      </c>
    </row>
    <row r="88" spans="1:10" ht="27.75" customHeight="1">
      <c r="A88" s="160" t="s">
        <v>598</v>
      </c>
      <c r="B88" s="24"/>
      <c r="C88" s="161" t="s">
        <v>70</v>
      </c>
      <c r="D88" s="132">
        <v>3.5150000000000001</v>
      </c>
      <c r="E88" s="133">
        <v>0.71299999999999997</v>
      </c>
      <c r="F88" s="134">
        <v>4.4999999999999998E-2</v>
      </c>
      <c r="G88" s="162">
        <v>4.5</v>
      </c>
      <c r="H88" s="163"/>
      <c r="I88" s="166"/>
      <c r="J88" s="41"/>
    </row>
    <row r="89" spans="1:10" ht="27.75" customHeight="1">
      <c r="A89" s="160" t="s">
        <v>599</v>
      </c>
      <c r="B89" s="24"/>
      <c r="C89" s="161" t="s">
        <v>72</v>
      </c>
      <c r="D89" s="132">
        <v>3.5150000000000001</v>
      </c>
      <c r="E89" s="133">
        <v>0.71299999999999997</v>
      </c>
      <c r="F89" s="134">
        <v>4.4999999999999998E-2</v>
      </c>
      <c r="G89" s="163"/>
      <c r="H89" s="163"/>
      <c r="I89" s="166"/>
      <c r="J89" s="41"/>
    </row>
    <row r="90" spans="1:10" ht="27.75" customHeight="1">
      <c r="A90" s="160" t="s">
        <v>600</v>
      </c>
      <c r="B90" s="24"/>
      <c r="C90" s="161" t="s">
        <v>75</v>
      </c>
      <c r="D90" s="132">
        <v>3.4910000000000001</v>
      </c>
      <c r="E90" s="133">
        <v>0.70799999999999996</v>
      </c>
      <c r="F90" s="134">
        <v>4.4999999999999998E-2</v>
      </c>
      <c r="G90" s="162">
        <v>2.1</v>
      </c>
      <c r="H90" s="163"/>
      <c r="I90" s="166"/>
      <c r="J90" s="41"/>
    </row>
    <row r="91" spans="1:10" ht="27.75" customHeight="1">
      <c r="A91" s="160" t="s">
        <v>601</v>
      </c>
      <c r="B91" s="24"/>
      <c r="C91" s="161" t="s">
        <v>75</v>
      </c>
      <c r="D91" s="132">
        <v>3.4910000000000001</v>
      </c>
      <c r="E91" s="133">
        <v>0.70799999999999996</v>
      </c>
      <c r="F91" s="134">
        <v>4.4999999999999998E-2</v>
      </c>
      <c r="G91" s="162">
        <v>5.41</v>
      </c>
      <c r="H91" s="163"/>
      <c r="I91" s="166"/>
      <c r="J91" s="41"/>
    </row>
    <row r="92" spans="1:10" ht="27.75" customHeight="1">
      <c r="A92" s="160" t="s">
        <v>602</v>
      </c>
      <c r="B92" s="24"/>
      <c r="C92" s="161" t="s">
        <v>75</v>
      </c>
      <c r="D92" s="132">
        <v>3.4910000000000001</v>
      </c>
      <c r="E92" s="133">
        <v>0.70799999999999996</v>
      </c>
      <c r="F92" s="134">
        <v>4.4999999999999998E-2</v>
      </c>
      <c r="G92" s="162">
        <v>7.35</v>
      </c>
      <c r="H92" s="163"/>
      <c r="I92" s="166"/>
      <c r="J92" s="41"/>
    </row>
    <row r="93" spans="1:10" ht="27.75" customHeight="1">
      <c r="A93" s="160" t="s">
        <v>603</v>
      </c>
      <c r="B93" s="24"/>
      <c r="C93" s="161" t="s">
        <v>75</v>
      </c>
      <c r="D93" s="132">
        <v>3.4910000000000001</v>
      </c>
      <c r="E93" s="133">
        <v>0.70799999999999996</v>
      </c>
      <c r="F93" s="134">
        <v>4.4999999999999998E-2</v>
      </c>
      <c r="G93" s="162">
        <v>13.73</v>
      </c>
      <c r="H93" s="163"/>
      <c r="I93" s="166"/>
      <c r="J93" s="41"/>
    </row>
    <row r="94" spans="1:10" ht="27.75" customHeight="1">
      <c r="A94" s="160" t="s">
        <v>604</v>
      </c>
      <c r="B94" s="24"/>
      <c r="C94" s="161" t="s">
        <v>75</v>
      </c>
      <c r="D94" s="132">
        <v>3.4910000000000001</v>
      </c>
      <c r="E94" s="133">
        <v>0.70799999999999996</v>
      </c>
      <c r="F94" s="134">
        <v>4.4999999999999998E-2</v>
      </c>
      <c r="G94" s="162">
        <v>35.01</v>
      </c>
      <c r="H94" s="163"/>
      <c r="I94" s="166"/>
      <c r="J94" s="41"/>
    </row>
    <row r="95" spans="1:10" ht="27.75" customHeight="1">
      <c r="A95" s="160" t="s">
        <v>605</v>
      </c>
      <c r="B95" s="24"/>
      <c r="C95" s="161" t="s">
        <v>85</v>
      </c>
      <c r="D95" s="132">
        <v>3.4910000000000001</v>
      </c>
      <c r="E95" s="133">
        <v>0.70799999999999996</v>
      </c>
      <c r="F95" s="134">
        <v>4.4999999999999998E-2</v>
      </c>
      <c r="G95" s="163"/>
      <c r="H95" s="163"/>
      <c r="I95" s="166"/>
      <c r="J95" s="41"/>
    </row>
    <row r="96" spans="1:10" ht="27.75" customHeight="1">
      <c r="A96" s="160" t="s">
        <v>606</v>
      </c>
      <c r="B96" s="24"/>
      <c r="C96" s="161">
        <v>0</v>
      </c>
      <c r="D96" s="132">
        <v>2.2959999999999998</v>
      </c>
      <c r="E96" s="133">
        <v>0.43</v>
      </c>
      <c r="F96" s="134">
        <v>2.9000000000000001E-2</v>
      </c>
      <c r="G96" s="162">
        <v>7.25</v>
      </c>
      <c r="H96" s="162">
        <v>1.1499999999999999</v>
      </c>
      <c r="I96" s="167">
        <v>1.71</v>
      </c>
      <c r="J96" s="40">
        <v>0.05</v>
      </c>
    </row>
    <row r="97" spans="1:10" ht="27.75" customHeight="1">
      <c r="A97" s="160" t="s">
        <v>607</v>
      </c>
      <c r="B97" s="24"/>
      <c r="C97" s="161">
        <v>0</v>
      </c>
      <c r="D97" s="132">
        <v>2.2959999999999998</v>
      </c>
      <c r="E97" s="133">
        <v>0.43</v>
      </c>
      <c r="F97" s="134">
        <v>2.9000000000000001E-2</v>
      </c>
      <c r="G97" s="162">
        <v>72.849999999999994</v>
      </c>
      <c r="H97" s="162">
        <v>1.1499999999999999</v>
      </c>
      <c r="I97" s="167">
        <v>1.71</v>
      </c>
      <c r="J97" s="40">
        <v>0.05</v>
      </c>
    </row>
    <row r="98" spans="1:10" ht="27.75" customHeight="1">
      <c r="A98" s="160" t="s">
        <v>608</v>
      </c>
      <c r="B98" s="24"/>
      <c r="C98" s="161">
        <v>0</v>
      </c>
      <c r="D98" s="132">
        <v>2.2959999999999998</v>
      </c>
      <c r="E98" s="133">
        <v>0.43</v>
      </c>
      <c r="F98" s="134">
        <v>2.9000000000000001E-2</v>
      </c>
      <c r="G98" s="162">
        <v>113.72</v>
      </c>
      <c r="H98" s="162">
        <v>1.1499999999999999</v>
      </c>
      <c r="I98" s="167">
        <v>1.71</v>
      </c>
      <c r="J98" s="40">
        <v>0.05</v>
      </c>
    </row>
    <row r="99" spans="1:10" ht="27.75" customHeight="1">
      <c r="A99" s="160" t="s">
        <v>609</v>
      </c>
      <c r="B99" s="24"/>
      <c r="C99" s="161">
        <v>0</v>
      </c>
      <c r="D99" s="132">
        <v>2.2959999999999998</v>
      </c>
      <c r="E99" s="133">
        <v>0.43</v>
      </c>
      <c r="F99" s="134">
        <v>2.9000000000000001E-2</v>
      </c>
      <c r="G99" s="162">
        <v>182.97</v>
      </c>
      <c r="H99" s="162">
        <v>1.1499999999999999</v>
      </c>
      <c r="I99" s="167">
        <v>1.71</v>
      </c>
      <c r="J99" s="40">
        <v>0.05</v>
      </c>
    </row>
    <row r="100" spans="1:10" ht="27.75" customHeight="1">
      <c r="A100" s="160" t="s">
        <v>610</v>
      </c>
      <c r="B100" s="24"/>
      <c r="C100" s="161">
        <v>0</v>
      </c>
      <c r="D100" s="132">
        <v>2.2959999999999998</v>
      </c>
      <c r="E100" s="133">
        <v>0.43</v>
      </c>
      <c r="F100" s="134">
        <v>2.9000000000000001E-2</v>
      </c>
      <c r="G100" s="162">
        <v>384.31</v>
      </c>
      <c r="H100" s="162">
        <v>1.1499999999999999</v>
      </c>
      <c r="I100" s="167">
        <v>1.71</v>
      </c>
      <c r="J100" s="40">
        <v>0.05</v>
      </c>
    </row>
    <row r="101" spans="1:10" ht="27.75" customHeight="1">
      <c r="A101" s="160" t="s">
        <v>611</v>
      </c>
      <c r="B101" s="24"/>
      <c r="C101" s="161">
        <v>0</v>
      </c>
      <c r="D101" s="132">
        <v>2.9220000000000002</v>
      </c>
      <c r="E101" s="133">
        <v>0.501</v>
      </c>
      <c r="F101" s="134">
        <v>3.5000000000000003E-2</v>
      </c>
      <c r="G101" s="162">
        <v>35.51</v>
      </c>
      <c r="H101" s="162">
        <v>1.9</v>
      </c>
      <c r="I101" s="167">
        <v>3.17</v>
      </c>
      <c r="J101" s="40">
        <v>0.06</v>
      </c>
    </row>
    <row r="102" spans="1:10" ht="27.75" customHeight="1">
      <c r="A102" s="160" t="s">
        <v>612</v>
      </c>
      <c r="B102" s="24"/>
      <c r="C102" s="161">
        <v>0</v>
      </c>
      <c r="D102" s="132">
        <v>2.9220000000000002</v>
      </c>
      <c r="E102" s="133">
        <v>0.501</v>
      </c>
      <c r="F102" s="134">
        <v>3.5000000000000003E-2</v>
      </c>
      <c r="G102" s="162">
        <v>140.09</v>
      </c>
      <c r="H102" s="162">
        <v>1.9</v>
      </c>
      <c r="I102" s="167">
        <v>3.17</v>
      </c>
      <c r="J102" s="40">
        <v>0.06</v>
      </c>
    </row>
    <row r="103" spans="1:10" ht="27.75" customHeight="1">
      <c r="A103" s="160" t="s">
        <v>613</v>
      </c>
      <c r="B103" s="24"/>
      <c r="C103" s="161">
        <v>0</v>
      </c>
      <c r="D103" s="132">
        <v>2.9220000000000002</v>
      </c>
      <c r="E103" s="133">
        <v>0.501</v>
      </c>
      <c r="F103" s="134">
        <v>3.5000000000000003E-2</v>
      </c>
      <c r="G103" s="162">
        <v>205.25</v>
      </c>
      <c r="H103" s="162">
        <v>1.9</v>
      </c>
      <c r="I103" s="167">
        <v>3.17</v>
      </c>
      <c r="J103" s="40">
        <v>0.06</v>
      </c>
    </row>
    <row r="104" spans="1:10" ht="27.75" customHeight="1">
      <c r="A104" s="160" t="s">
        <v>614</v>
      </c>
      <c r="B104" s="24"/>
      <c r="C104" s="161">
        <v>0</v>
      </c>
      <c r="D104" s="132">
        <v>2.9220000000000002</v>
      </c>
      <c r="E104" s="133">
        <v>0.501</v>
      </c>
      <c r="F104" s="134">
        <v>3.5000000000000003E-2</v>
      </c>
      <c r="G104" s="162">
        <v>315.64999999999998</v>
      </c>
      <c r="H104" s="162">
        <v>1.9</v>
      </c>
      <c r="I104" s="167">
        <v>3.17</v>
      </c>
      <c r="J104" s="40">
        <v>0.06</v>
      </c>
    </row>
    <row r="105" spans="1:10" ht="27.75" customHeight="1">
      <c r="A105" s="160" t="s">
        <v>615</v>
      </c>
      <c r="B105" s="24"/>
      <c r="C105" s="161">
        <v>0</v>
      </c>
      <c r="D105" s="132">
        <v>2.9220000000000002</v>
      </c>
      <c r="E105" s="133">
        <v>0.501</v>
      </c>
      <c r="F105" s="134">
        <v>3.5000000000000003E-2</v>
      </c>
      <c r="G105" s="162">
        <v>636.65</v>
      </c>
      <c r="H105" s="162">
        <v>1.9</v>
      </c>
      <c r="I105" s="167">
        <v>3.17</v>
      </c>
      <c r="J105" s="40">
        <v>0.06</v>
      </c>
    </row>
    <row r="106" spans="1:10" ht="27.75" customHeight="1">
      <c r="A106" s="160" t="s">
        <v>616</v>
      </c>
      <c r="B106" s="24"/>
      <c r="C106" s="161">
        <v>0</v>
      </c>
      <c r="D106" s="132">
        <v>2.4</v>
      </c>
      <c r="E106" s="133">
        <v>0.34799999999999998</v>
      </c>
      <c r="F106" s="134">
        <v>2.7E-2</v>
      </c>
      <c r="G106" s="162">
        <v>90.55</v>
      </c>
      <c r="H106" s="162">
        <v>2.2000000000000002</v>
      </c>
      <c r="I106" s="167">
        <v>3.89</v>
      </c>
      <c r="J106" s="40">
        <v>4.3999999999999997E-2</v>
      </c>
    </row>
    <row r="107" spans="1:10" ht="27.75" customHeight="1">
      <c r="A107" s="160" t="s">
        <v>617</v>
      </c>
      <c r="B107" s="24"/>
      <c r="C107" s="161">
        <v>0</v>
      </c>
      <c r="D107" s="132">
        <v>2.4</v>
      </c>
      <c r="E107" s="133">
        <v>0.34799999999999998</v>
      </c>
      <c r="F107" s="134">
        <v>2.7E-2</v>
      </c>
      <c r="G107" s="162">
        <v>700.65</v>
      </c>
      <c r="H107" s="162">
        <v>2.2000000000000002</v>
      </c>
      <c r="I107" s="167">
        <v>3.89</v>
      </c>
      <c r="J107" s="40">
        <v>4.3999999999999997E-2</v>
      </c>
    </row>
    <row r="108" spans="1:10" ht="27.75" customHeight="1">
      <c r="A108" s="160" t="s">
        <v>618</v>
      </c>
      <c r="B108" s="24"/>
      <c r="C108" s="161">
        <v>0</v>
      </c>
      <c r="D108" s="132">
        <v>2.4</v>
      </c>
      <c r="E108" s="133">
        <v>0.34799999999999998</v>
      </c>
      <c r="F108" s="134">
        <v>2.7E-2</v>
      </c>
      <c r="G108" s="162">
        <v>1876.54</v>
      </c>
      <c r="H108" s="162">
        <v>2.2000000000000002</v>
      </c>
      <c r="I108" s="167">
        <v>3.89</v>
      </c>
      <c r="J108" s="40">
        <v>4.3999999999999997E-2</v>
      </c>
    </row>
    <row r="109" spans="1:10" ht="27.75" customHeight="1">
      <c r="A109" s="160" t="s">
        <v>619</v>
      </c>
      <c r="B109" s="24"/>
      <c r="C109" s="161">
        <v>0</v>
      </c>
      <c r="D109" s="132">
        <v>2.4</v>
      </c>
      <c r="E109" s="133">
        <v>0.34799999999999998</v>
      </c>
      <c r="F109" s="134">
        <v>2.7E-2</v>
      </c>
      <c r="G109" s="162">
        <v>3851.52</v>
      </c>
      <c r="H109" s="162">
        <v>2.2000000000000002</v>
      </c>
      <c r="I109" s="167">
        <v>3.89</v>
      </c>
      <c r="J109" s="40">
        <v>4.3999999999999997E-2</v>
      </c>
    </row>
    <row r="110" spans="1:10" ht="27.75" customHeight="1">
      <c r="A110" s="160" t="s">
        <v>620</v>
      </c>
      <c r="B110" s="24"/>
      <c r="C110" s="161">
        <v>0</v>
      </c>
      <c r="D110" s="132">
        <v>2.4</v>
      </c>
      <c r="E110" s="133">
        <v>0.34799999999999998</v>
      </c>
      <c r="F110" s="134">
        <v>2.7E-2</v>
      </c>
      <c r="G110" s="162">
        <v>9849.85</v>
      </c>
      <c r="H110" s="162">
        <v>2.2000000000000002</v>
      </c>
      <c r="I110" s="167">
        <v>3.89</v>
      </c>
      <c r="J110" s="40">
        <v>4.3999999999999997E-2</v>
      </c>
    </row>
    <row r="111" spans="1:10" ht="27.75" customHeight="1">
      <c r="A111" s="160" t="s">
        <v>621</v>
      </c>
      <c r="B111" s="24"/>
      <c r="C111" s="161" t="s">
        <v>118</v>
      </c>
      <c r="D111" s="135">
        <v>7.0709999999999997</v>
      </c>
      <c r="E111" s="136">
        <v>1.788</v>
      </c>
      <c r="F111" s="134">
        <v>1.125</v>
      </c>
      <c r="G111" s="163"/>
      <c r="H111" s="163"/>
      <c r="I111" s="166"/>
      <c r="J111" s="41"/>
    </row>
    <row r="112" spans="1:10" ht="27.75" customHeight="1">
      <c r="A112" s="160" t="s">
        <v>622</v>
      </c>
      <c r="B112" s="24"/>
      <c r="C112" s="161" t="s">
        <v>121</v>
      </c>
      <c r="D112" s="132">
        <v>-3.7690000000000001</v>
      </c>
      <c r="E112" s="133">
        <v>-0.76400000000000001</v>
      </c>
      <c r="F112" s="134">
        <v>-4.9000000000000002E-2</v>
      </c>
      <c r="G112" s="162">
        <v>0</v>
      </c>
      <c r="H112" s="163"/>
      <c r="I112" s="166"/>
      <c r="J112" s="41"/>
    </row>
    <row r="113" spans="1:10" ht="27.75" customHeight="1">
      <c r="A113" s="160" t="s">
        <v>623</v>
      </c>
      <c r="B113" s="24"/>
      <c r="C113" s="161" t="s">
        <v>121</v>
      </c>
      <c r="D113" s="132">
        <v>-3.6720000000000002</v>
      </c>
      <c r="E113" s="133">
        <v>-0.7</v>
      </c>
      <c r="F113" s="134">
        <v>-4.5999999999999999E-2</v>
      </c>
      <c r="G113" s="162">
        <v>0</v>
      </c>
      <c r="H113" s="163"/>
      <c r="I113" s="166"/>
      <c r="J113" s="41"/>
    </row>
    <row r="114" spans="1:10" ht="27.75" customHeight="1">
      <c r="A114" s="160" t="s">
        <v>624</v>
      </c>
      <c r="B114" s="24"/>
      <c r="C114" s="161">
        <v>0</v>
      </c>
      <c r="D114" s="132">
        <v>-3.7690000000000001</v>
      </c>
      <c r="E114" s="133">
        <v>-0.76400000000000001</v>
      </c>
      <c r="F114" s="134">
        <v>-4.9000000000000002E-2</v>
      </c>
      <c r="G114" s="162">
        <v>0</v>
      </c>
      <c r="H114" s="163"/>
      <c r="I114" s="166"/>
      <c r="J114" s="40">
        <v>7.3999999999999996E-2</v>
      </c>
    </row>
    <row r="115" spans="1:10" ht="27.75" customHeight="1">
      <c r="A115" s="160" t="s">
        <v>625</v>
      </c>
      <c r="B115" s="24"/>
      <c r="C115" s="161">
        <v>0</v>
      </c>
      <c r="D115" s="132">
        <v>-3.6720000000000002</v>
      </c>
      <c r="E115" s="133">
        <v>-0.7</v>
      </c>
      <c r="F115" s="134">
        <v>-4.5999999999999999E-2</v>
      </c>
      <c r="G115" s="162">
        <v>0</v>
      </c>
      <c r="H115" s="163"/>
      <c r="I115" s="166"/>
      <c r="J115" s="40">
        <v>7.3999999999999996E-2</v>
      </c>
    </row>
    <row r="116" spans="1:10" ht="27.75" customHeight="1">
      <c r="A116" s="160" t="s">
        <v>626</v>
      </c>
      <c r="B116" s="24"/>
      <c r="C116" s="161">
        <v>0</v>
      </c>
      <c r="D116" s="132">
        <v>-4.1749999999999998</v>
      </c>
      <c r="E116" s="133">
        <v>-0.69</v>
      </c>
      <c r="F116" s="134">
        <v>-0.05</v>
      </c>
      <c r="G116" s="162">
        <v>9.11</v>
      </c>
      <c r="H116" s="163"/>
      <c r="I116" s="166"/>
      <c r="J116" s="40">
        <v>8.5000000000000006E-2</v>
      </c>
    </row>
    <row r="117" spans="1:10" ht="27.75" customHeight="1">
      <c r="A117" s="160" t="s">
        <v>627</v>
      </c>
      <c r="B117" s="24"/>
      <c r="C117" s="161" t="s">
        <v>70</v>
      </c>
      <c r="D117" s="132">
        <v>2.94</v>
      </c>
      <c r="E117" s="133">
        <v>0.59599999999999997</v>
      </c>
      <c r="F117" s="134">
        <v>3.7999999999999999E-2</v>
      </c>
      <c r="G117" s="162">
        <v>3.87</v>
      </c>
      <c r="H117" s="163"/>
      <c r="I117" s="166"/>
      <c r="J117" s="41"/>
    </row>
    <row r="118" spans="1:10" ht="27.75" customHeight="1">
      <c r="A118" s="160" t="s">
        <v>628</v>
      </c>
      <c r="B118" s="24"/>
      <c r="C118" s="161" t="s">
        <v>72</v>
      </c>
      <c r="D118" s="132">
        <v>2.94</v>
      </c>
      <c r="E118" s="133">
        <v>0.59599999999999997</v>
      </c>
      <c r="F118" s="134">
        <v>3.7999999999999999E-2</v>
      </c>
      <c r="G118" s="163"/>
      <c r="H118" s="163"/>
      <c r="I118" s="166"/>
      <c r="J118" s="41"/>
    </row>
    <row r="119" spans="1:10" ht="27.75" customHeight="1">
      <c r="A119" s="160" t="s">
        <v>629</v>
      </c>
      <c r="B119" s="24"/>
      <c r="C119" s="161" t="s">
        <v>75</v>
      </c>
      <c r="D119" s="132">
        <v>2.92</v>
      </c>
      <c r="E119" s="133">
        <v>0.59199999999999997</v>
      </c>
      <c r="F119" s="134">
        <v>3.7999999999999999E-2</v>
      </c>
      <c r="G119" s="162">
        <v>1.83</v>
      </c>
      <c r="H119" s="163"/>
      <c r="I119" s="166"/>
      <c r="J119" s="41"/>
    </row>
    <row r="120" spans="1:10" ht="27.75" customHeight="1">
      <c r="A120" s="160" t="s">
        <v>630</v>
      </c>
      <c r="B120" s="24"/>
      <c r="C120" s="161" t="s">
        <v>75</v>
      </c>
      <c r="D120" s="132">
        <v>2.92</v>
      </c>
      <c r="E120" s="133">
        <v>0.59199999999999997</v>
      </c>
      <c r="F120" s="134">
        <v>3.7999999999999999E-2</v>
      </c>
      <c r="G120" s="162">
        <v>4.5999999999999996</v>
      </c>
      <c r="H120" s="163"/>
      <c r="I120" s="166"/>
      <c r="J120" s="41"/>
    </row>
    <row r="121" spans="1:10" ht="27.75" customHeight="1">
      <c r="A121" s="160" t="s">
        <v>631</v>
      </c>
      <c r="B121" s="24"/>
      <c r="C121" s="161" t="s">
        <v>75</v>
      </c>
      <c r="D121" s="132">
        <v>2.92</v>
      </c>
      <c r="E121" s="133">
        <v>0.59199999999999997</v>
      </c>
      <c r="F121" s="134">
        <v>3.7999999999999999E-2</v>
      </c>
      <c r="G121" s="162">
        <v>6.22</v>
      </c>
      <c r="H121" s="163"/>
      <c r="I121" s="166"/>
      <c r="J121" s="41"/>
    </row>
    <row r="122" spans="1:10" ht="27.75" customHeight="1">
      <c r="A122" s="160" t="s">
        <v>632</v>
      </c>
      <c r="B122" s="24"/>
      <c r="C122" s="161" t="s">
        <v>75</v>
      </c>
      <c r="D122" s="132">
        <v>2.92</v>
      </c>
      <c r="E122" s="133">
        <v>0.59199999999999997</v>
      </c>
      <c r="F122" s="134">
        <v>3.7999999999999999E-2</v>
      </c>
      <c r="G122" s="162">
        <v>11.55</v>
      </c>
      <c r="H122" s="163"/>
      <c r="I122" s="166"/>
      <c r="J122" s="41"/>
    </row>
    <row r="123" spans="1:10" ht="27.75" customHeight="1">
      <c r="A123" s="160" t="s">
        <v>633</v>
      </c>
      <c r="B123" s="24"/>
      <c r="C123" s="161" t="s">
        <v>75</v>
      </c>
      <c r="D123" s="132">
        <v>2.92</v>
      </c>
      <c r="E123" s="133">
        <v>0.59199999999999997</v>
      </c>
      <c r="F123" s="134">
        <v>3.7999999999999999E-2</v>
      </c>
      <c r="G123" s="162">
        <v>29.35</v>
      </c>
      <c r="H123" s="163"/>
      <c r="I123" s="166"/>
      <c r="J123" s="41"/>
    </row>
    <row r="124" spans="1:10" ht="27.75" customHeight="1">
      <c r="A124" s="160" t="s">
        <v>634</v>
      </c>
      <c r="B124" s="24"/>
      <c r="C124" s="161" t="s">
        <v>85</v>
      </c>
      <c r="D124" s="132">
        <v>2.92</v>
      </c>
      <c r="E124" s="133">
        <v>0.59199999999999997</v>
      </c>
      <c r="F124" s="134">
        <v>3.7999999999999999E-2</v>
      </c>
      <c r="G124" s="163"/>
      <c r="H124" s="163"/>
      <c r="I124" s="166"/>
      <c r="J124" s="41"/>
    </row>
    <row r="125" spans="1:10" ht="27.75" customHeight="1">
      <c r="A125" s="160" t="s">
        <v>635</v>
      </c>
      <c r="B125" s="24"/>
      <c r="C125" s="161">
        <v>0</v>
      </c>
      <c r="D125" s="132">
        <v>1.921</v>
      </c>
      <c r="E125" s="133">
        <v>0.36</v>
      </c>
      <c r="F125" s="134">
        <v>2.4E-2</v>
      </c>
      <c r="G125" s="162">
        <v>6.13</v>
      </c>
      <c r="H125" s="162">
        <v>0.96</v>
      </c>
      <c r="I125" s="167">
        <v>1.43</v>
      </c>
      <c r="J125" s="40">
        <v>4.2000000000000003E-2</v>
      </c>
    </row>
    <row r="126" spans="1:10" ht="27.75" customHeight="1">
      <c r="A126" s="160" t="s">
        <v>636</v>
      </c>
      <c r="B126" s="24"/>
      <c r="C126" s="161">
        <v>0</v>
      </c>
      <c r="D126" s="132">
        <v>1.921</v>
      </c>
      <c r="E126" s="133">
        <v>0.36</v>
      </c>
      <c r="F126" s="134">
        <v>2.4E-2</v>
      </c>
      <c r="G126" s="162">
        <v>61</v>
      </c>
      <c r="H126" s="162">
        <v>0.96</v>
      </c>
      <c r="I126" s="167">
        <v>1.43</v>
      </c>
      <c r="J126" s="40">
        <v>4.2000000000000003E-2</v>
      </c>
    </row>
    <row r="127" spans="1:10" ht="27.75" customHeight="1">
      <c r="A127" s="160" t="s">
        <v>637</v>
      </c>
      <c r="B127" s="24"/>
      <c r="C127" s="161">
        <v>0</v>
      </c>
      <c r="D127" s="132">
        <v>1.921</v>
      </c>
      <c r="E127" s="133">
        <v>0.36</v>
      </c>
      <c r="F127" s="134">
        <v>2.4E-2</v>
      </c>
      <c r="G127" s="162">
        <v>95.18</v>
      </c>
      <c r="H127" s="162">
        <v>0.96</v>
      </c>
      <c r="I127" s="167">
        <v>1.43</v>
      </c>
      <c r="J127" s="40">
        <v>4.2000000000000003E-2</v>
      </c>
    </row>
    <row r="128" spans="1:10" ht="27.75" customHeight="1">
      <c r="A128" s="160" t="s">
        <v>638</v>
      </c>
      <c r="B128" s="24"/>
      <c r="C128" s="161">
        <v>0</v>
      </c>
      <c r="D128" s="132">
        <v>1.921</v>
      </c>
      <c r="E128" s="133">
        <v>0.36</v>
      </c>
      <c r="F128" s="134">
        <v>2.4E-2</v>
      </c>
      <c r="G128" s="162">
        <v>153.1</v>
      </c>
      <c r="H128" s="162">
        <v>0.96</v>
      </c>
      <c r="I128" s="167">
        <v>1.43</v>
      </c>
      <c r="J128" s="40">
        <v>4.2000000000000003E-2</v>
      </c>
    </row>
    <row r="129" spans="1:10" ht="27.75" customHeight="1">
      <c r="A129" s="160" t="s">
        <v>639</v>
      </c>
      <c r="B129" s="24"/>
      <c r="C129" s="161">
        <v>0</v>
      </c>
      <c r="D129" s="132">
        <v>1.921</v>
      </c>
      <c r="E129" s="133">
        <v>0.36</v>
      </c>
      <c r="F129" s="134">
        <v>2.4E-2</v>
      </c>
      <c r="G129" s="162">
        <v>321.5</v>
      </c>
      <c r="H129" s="162">
        <v>0.96</v>
      </c>
      <c r="I129" s="167">
        <v>1.43</v>
      </c>
      <c r="J129" s="40">
        <v>4.2000000000000003E-2</v>
      </c>
    </row>
    <row r="130" spans="1:10" ht="27.75" customHeight="1">
      <c r="A130" s="160" t="s">
        <v>640</v>
      </c>
      <c r="B130" s="24"/>
      <c r="C130" s="161">
        <v>0</v>
      </c>
      <c r="D130" s="132">
        <v>2.444</v>
      </c>
      <c r="E130" s="133">
        <v>0.41899999999999998</v>
      </c>
      <c r="F130" s="134">
        <v>2.9000000000000001E-2</v>
      </c>
      <c r="G130" s="162">
        <v>29.77</v>
      </c>
      <c r="H130" s="162">
        <v>1.59</v>
      </c>
      <c r="I130" s="167">
        <v>2.65</v>
      </c>
      <c r="J130" s="40">
        <v>0.05</v>
      </c>
    </row>
    <row r="131" spans="1:10" ht="27.75" customHeight="1">
      <c r="A131" s="160" t="s">
        <v>641</v>
      </c>
      <c r="B131" s="24"/>
      <c r="C131" s="161">
        <v>0</v>
      </c>
      <c r="D131" s="132">
        <v>2.444</v>
      </c>
      <c r="E131" s="133">
        <v>0.41899999999999998</v>
      </c>
      <c r="F131" s="134">
        <v>2.9000000000000001E-2</v>
      </c>
      <c r="G131" s="162">
        <v>117.24</v>
      </c>
      <c r="H131" s="162">
        <v>1.59</v>
      </c>
      <c r="I131" s="167">
        <v>2.65</v>
      </c>
      <c r="J131" s="40">
        <v>0.05</v>
      </c>
    </row>
    <row r="132" spans="1:10" ht="27.75" customHeight="1">
      <c r="A132" s="160" t="s">
        <v>642</v>
      </c>
      <c r="B132" s="24"/>
      <c r="C132" s="161">
        <v>0</v>
      </c>
      <c r="D132" s="132">
        <v>2.444</v>
      </c>
      <c r="E132" s="133">
        <v>0.41899999999999998</v>
      </c>
      <c r="F132" s="134">
        <v>2.9000000000000001E-2</v>
      </c>
      <c r="G132" s="162">
        <v>171.74</v>
      </c>
      <c r="H132" s="162">
        <v>1.59</v>
      </c>
      <c r="I132" s="167">
        <v>2.65</v>
      </c>
      <c r="J132" s="40">
        <v>0.05</v>
      </c>
    </row>
    <row r="133" spans="1:10" ht="27.75" customHeight="1">
      <c r="A133" s="160" t="s">
        <v>643</v>
      </c>
      <c r="B133" s="24"/>
      <c r="C133" s="161">
        <v>0</v>
      </c>
      <c r="D133" s="132">
        <v>2.444</v>
      </c>
      <c r="E133" s="133">
        <v>0.41899999999999998</v>
      </c>
      <c r="F133" s="134">
        <v>2.9000000000000001E-2</v>
      </c>
      <c r="G133" s="162">
        <v>264.08</v>
      </c>
      <c r="H133" s="162">
        <v>1.59</v>
      </c>
      <c r="I133" s="167">
        <v>2.65</v>
      </c>
      <c r="J133" s="40">
        <v>0.05</v>
      </c>
    </row>
    <row r="134" spans="1:10" ht="27.75" customHeight="1">
      <c r="A134" s="160" t="s">
        <v>644</v>
      </c>
      <c r="B134" s="24"/>
      <c r="C134" s="161">
        <v>0</v>
      </c>
      <c r="D134" s="132">
        <v>2.444</v>
      </c>
      <c r="E134" s="133">
        <v>0.41899999999999998</v>
      </c>
      <c r="F134" s="134">
        <v>2.9000000000000001E-2</v>
      </c>
      <c r="G134" s="162">
        <v>532.54999999999995</v>
      </c>
      <c r="H134" s="162">
        <v>1.59</v>
      </c>
      <c r="I134" s="167">
        <v>2.65</v>
      </c>
      <c r="J134" s="40">
        <v>0.05</v>
      </c>
    </row>
    <row r="135" spans="1:10" ht="27.75" customHeight="1">
      <c r="A135" s="160" t="s">
        <v>645</v>
      </c>
      <c r="B135" s="24"/>
      <c r="C135" s="161">
        <v>0</v>
      </c>
      <c r="D135" s="132">
        <v>2.0070000000000001</v>
      </c>
      <c r="E135" s="133">
        <v>0.29099999999999998</v>
      </c>
      <c r="F135" s="134">
        <v>2.3E-2</v>
      </c>
      <c r="G135" s="162">
        <v>75.8</v>
      </c>
      <c r="H135" s="162">
        <v>1.84</v>
      </c>
      <c r="I135" s="167">
        <v>3.25</v>
      </c>
      <c r="J135" s="40">
        <v>3.6999999999999998E-2</v>
      </c>
    </row>
    <row r="136" spans="1:10" ht="27.75" customHeight="1">
      <c r="A136" s="160" t="s">
        <v>646</v>
      </c>
      <c r="B136" s="24"/>
      <c r="C136" s="161">
        <v>0</v>
      </c>
      <c r="D136" s="132">
        <v>2.0070000000000001</v>
      </c>
      <c r="E136" s="133">
        <v>0.29099999999999998</v>
      </c>
      <c r="F136" s="134">
        <v>2.3E-2</v>
      </c>
      <c r="G136" s="162">
        <v>586.08000000000004</v>
      </c>
      <c r="H136" s="162">
        <v>1.84</v>
      </c>
      <c r="I136" s="167">
        <v>3.25</v>
      </c>
      <c r="J136" s="40">
        <v>3.6999999999999998E-2</v>
      </c>
    </row>
    <row r="137" spans="1:10" ht="27.75" customHeight="1">
      <c r="A137" s="160" t="s">
        <v>647</v>
      </c>
      <c r="B137" s="24"/>
      <c r="C137" s="161">
        <v>0</v>
      </c>
      <c r="D137" s="132">
        <v>2.0070000000000001</v>
      </c>
      <c r="E137" s="133">
        <v>0.29099999999999998</v>
      </c>
      <c r="F137" s="134">
        <v>2.3E-2</v>
      </c>
      <c r="G137" s="162">
        <v>1569.58</v>
      </c>
      <c r="H137" s="162">
        <v>1.84</v>
      </c>
      <c r="I137" s="167">
        <v>3.25</v>
      </c>
      <c r="J137" s="40">
        <v>3.6999999999999998E-2</v>
      </c>
    </row>
    <row r="138" spans="1:10" ht="27.75" customHeight="1">
      <c r="A138" s="160" t="s">
        <v>648</v>
      </c>
      <c r="B138" s="24"/>
      <c r="C138" s="161">
        <v>0</v>
      </c>
      <c r="D138" s="132">
        <v>2.0070000000000001</v>
      </c>
      <c r="E138" s="133">
        <v>0.29099999999999998</v>
      </c>
      <c r="F138" s="134">
        <v>2.3E-2</v>
      </c>
      <c r="G138" s="162">
        <v>3221.41</v>
      </c>
      <c r="H138" s="162">
        <v>1.84</v>
      </c>
      <c r="I138" s="167">
        <v>3.25</v>
      </c>
      <c r="J138" s="40">
        <v>3.6999999999999998E-2</v>
      </c>
    </row>
    <row r="139" spans="1:10" ht="27.75" customHeight="1">
      <c r="A139" s="160" t="s">
        <v>649</v>
      </c>
      <c r="B139" s="24"/>
      <c r="C139" s="161">
        <v>0</v>
      </c>
      <c r="D139" s="132">
        <v>2.0070000000000001</v>
      </c>
      <c r="E139" s="133">
        <v>0.29099999999999998</v>
      </c>
      <c r="F139" s="134">
        <v>2.3E-2</v>
      </c>
      <c r="G139" s="162">
        <v>8238.31</v>
      </c>
      <c r="H139" s="162">
        <v>1.84</v>
      </c>
      <c r="I139" s="167">
        <v>3.25</v>
      </c>
      <c r="J139" s="40">
        <v>3.6999999999999998E-2</v>
      </c>
    </row>
    <row r="140" spans="1:10" ht="27.75" customHeight="1">
      <c r="A140" s="160" t="s">
        <v>650</v>
      </c>
      <c r="B140" s="24"/>
      <c r="C140" s="161" t="s">
        <v>118</v>
      </c>
      <c r="D140" s="135">
        <v>5.9139999999999997</v>
      </c>
      <c r="E140" s="136">
        <v>1.4950000000000001</v>
      </c>
      <c r="F140" s="134">
        <v>0.94099999999999995</v>
      </c>
      <c r="G140" s="163"/>
      <c r="H140" s="163"/>
      <c r="I140" s="166"/>
      <c r="J140" s="41"/>
    </row>
    <row r="141" spans="1:10" ht="27.75" customHeight="1">
      <c r="A141" s="160" t="s">
        <v>651</v>
      </c>
      <c r="B141" s="24"/>
      <c r="C141" s="161" t="s">
        <v>121</v>
      </c>
      <c r="D141" s="132">
        <v>-3.153</v>
      </c>
      <c r="E141" s="133">
        <v>-0.63900000000000001</v>
      </c>
      <c r="F141" s="134">
        <v>-4.1000000000000002E-2</v>
      </c>
      <c r="G141" s="162">
        <v>0</v>
      </c>
      <c r="H141" s="163"/>
      <c r="I141" s="166"/>
      <c r="J141" s="41"/>
    </row>
    <row r="142" spans="1:10" ht="27.75" customHeight="1">
      <c r="A142" s="160" t="s">
        <v>652</v>
      </c>
      <c r="B142" s="24"/>
      <c r="C142" s="161" t="s">
        <v>121</v>
      </c>
      <c r="D142" s="132">
        <v>-3.0710000000000002</v>
      </c>
      <c r="E142" s="133">
        <v>-0.58499999999999996</v>
      </c>
      <c r="F142" s="134">
        <v>-3.9E-2</v>
      </c>
      <c r="G142" s="162">
        <v>0</v>
      </c>
      <c r="H142" s="163"/>
      <c r="I142" s="166"/>
      <c r="J142" s="41"/>
    </row>
    <row r="143" spans="1:10" ht="27.75" customHeight="1">
      <c r="A143" s="160" t="s">
        <v>653</v>
      </c>
      <c r="B143" s="24"/>
      <c r="C143" s="161">
        <v>0</v>
      </c>
      <c r="D143" s="132">
        <v>-3.153</v>
      </c>
      <c r="E143" s="133">
        <v>-0.63900000000000001</v>
      </c>
      <c r="F143" s="134">
        <v>-4.1000000000000002E-2</v>
      </c>
      <c r="G143" s="162">
        <v>0</v>
      </c>
      <c r="H143" s="163"/>
      <c r="I143" s="166"/>
      <c r="J143" s="40">
        <v>6.2E-2</v>
      </c>
    </row>
    <row r="144" spans="1:10" ht="27.75" customHeight="1">
      <c r="A144" s="160" t="s">
        <v>654</v>
      </c>
      <c r="B144" s="24"/>
      <c r="C144" s="161">
        <v>0</v>
      </c>
      <c r="D144" s="132">
        <v>-3.0710000000000002</v>
      </c>
      <c r="E144" s="133">
        <v>-0.58499999999999996</v>
      </c>
      <c r="F144" s="134">
        <v>-3.9E-2</v>
      </c>
      <c r="G144" s="162">
        <v>0</v>
      </c>
      <c r="H144" s="163"/>
      <c r="I144" s="166"/>
      <c r="J144" s="40">
        <v>6.2E-2</v>
      </c>
    </row>
    <row r="145" spans="1:10" ht="27.75" customHeight="1">
      <c r="A145" s="160" t="s">
        <v>655</v>
      </c>
      <c r="B145" s="24"/>
      <c r="C145" s="161">
        <v>0</v>
      </c>
      <c r="D145" s="132">
        <v>-3.492</v>
      </c>
      <c r="E145" s="133">
        <v>-0.57699999999999996</v>
      </c>
      <c r="F145" s="134">
        <v>-4.1000000000000002E-2</v>
      </c>
      <c r="G145" s="162">
        <v>7.62</v>
      </c>
      <c r="H145" s="163"/>
      <c r="I145" s="166"/>
      <c r="J145" s="40">
        <v>7.0999999999999994E-2</v>
      </c>
    </row>
    <row r="146" spans="1:10" ht="27.75" customHeight="1">
      <c r="A146" s="160" t="s">
        <v>656</v>
      </c>
      <c r="B146" s="24"/>
      <c r="C146" s="161" t="s">
        <v>70</v>
      </c>
      <c r="D146" s="132">
        <v>2.218</v>
      </c>
      <c r="E146" s="133">
        <v>0.45</v>
      </c>
      <c r="F146" s="134">
        <v>2.9000000000000001E-2</v>
      </c>
      <c r="G146" s="162">
        <v>3.08</v>
      </c>
      <c r="H146" s="163"/>
      <c r="I146" s="166"/>
      <c r="J146" s="41"/>
    </row>
    <row r="147" spans="1:10" ht="27.75" customHeight="1">
      <c r="A147" s="160" t="s">
        <v>657</v>
      </c>
      <c r="B147" s="24"/>
      <c r="C147" s="161" t="s">
        <v>72</v>
      </c>
      <c r="D147" s="132">
        <v>2.218</v>
      </c>
      <c r="E147" s="133">
        <v>0.45</v>
      </c>
      <c r="F147" s="134">
        <v>2.9000000000000001E-2</v>
      </c>
      <c r="G147" s="163"/>
      <c r="H147" s="163"/>
      <c r="I147" s="166"/>
      <c r="J147" s="41"/>
    </row>
    <row r="148" spans="1:10" ht="27.75" customHeight="1">
      <c r="A148" s="160" t="s">
        <v>658</v>
      </c>
      <c r="B148" s="24"/>
      <c r="C148" s="161" t="s">
        <v>75</v>
      </c>
      <c r="D148" s="132">
        <v>2.2040000000000002</v>
      </c>
      <c r="E148" s="133">
        <v>0.44700000000000001</v>
      </c>
      <c r="F148" s="134">
        <v>2.8000000000000001E-2</v>
      </c>
      <c r="G148" s="162">
        <v>1.49</v>
      </c>
      <c r="H148" s="163"/>
      <c r="I148" s="166"/>
      <c r="J148" s="41"/>
    </row>
    <row r="149" spans="1:10" ht="27.75" customHeight="1">
      <c r="A149" s="160" t="s">
        <v>659</v>
      </c>
      <c r="B149" s="24"/>
      <c r="C149" s="161" t="s">
        <v>75</v>
      </c>
      <c r="D149" s="132">
        <v>2.2040000000000002</v>
      </c>
      <c r="E149" s="133">
        <v>0.44700000000000001</v>
      </c>
      <c r="F149" s="134">
        <v>2.8000000000000001E-2</v>
      </c>
      <c r="G149" s="162">
        <v>3.58</v>
      </c>
      <c r="H149" s="163"/>
      <c r="I149" s="166"/>
      <c r="J149" s="41"/>
    </row>
    <row r="150" spans="1:10" ht="27.75" customHeight="1">
      <c r="A150" s="160" t="s">
        <v>660</v>
      </c>
      <c r="B150" s="24"/>
      <c r="C150" s="161" t="s">
        <v>75</v>
      </c>
      <c r="D150" s="132">
        <v>2.2040000000000002</v>
      </c>
      <c r="E150" s="133">
        <v>0.44700000000000001</v>
      </c>
      <c r="F150" s="134">
        <v>2.8000000000000001E-2</v>
      </c>
      <c r="G150" s="162">
        <v>4.8</v>
      </c>
      <c r="H150" s="163"/>
      <c r="I150" s="166"/>
      <c r="J150" s="41"/>
    </row>
    <row r="151" spans="1:10" ht="27.75" customHeight="1">
      <c r="A151" s="160" t="s">
        <v>661</v>
      </c>
      <c r="B151" s="24"/>
      <c r="C151" s="161" t="s">
        <v>75</v>
      </c>
      <c r="D151" s="132">
        <v>2.2040000000000002</v>
      </c>
      <c r="E151" s="133">
        <v>0.44700000000000001</v>
      </c>
      <c r="F151" s="134">
        <v>2.8000000000000001E-2</v>
      </c>
      <c r="G151" s="162">
        <v>8.82</v>
      </c>
      <c r="H151" s="163"/>
      <c r="I151" s="166"/>
      <c r="J151" s="41"/>
    </row>
    <row r="152" spans="1:10" ht="27.75" customHeight="1">
      <c r="A152" s="160" t="s">
        <v>662</v>
      </c>
      <c r="B152" s="24"/>
      <c r="C152" s="161" t="s">
        <v>75</v>
      </c>
      <c r="D152" s="132">
        <v>2.2040000000000002</v>
      </c>
      <c r="E152" s="133">
        <v>0.44700000000000001</v>
      </c>
      <c r="F152" s="134">
        <v>2.8000000000000001E-2</v>
      </c>
      <c r="G152" s="162">
        <v>22.25</v>
      </c>
      <c r="H152" s="163"/>
      <c r="I152" s="166"/>
      <c r="J152" s="41"/>
    </row>
    <row r="153" spans="1:10" ht="27.75" customHeight="1">
      <c r="A153" s="160" t="s">
        <v>663</v>
      </c>
      <c r="B153" s="24"/>
      <c r="C153" s="161" t="s">
        <v>85</v>
      </c>
      <c r="D153" s="132">
        <v>2.2040000000000002</v>
      </c>
      <c r="E153" s="133">
        <v>0.44700000000000001</v>
      </c>
      <c r="F153" s="134">
        <v>2.8000000000000001E-2</v>
      </c>
      <c r="G153" s="163"/>
      <c r="H153" s="163"/>
      <c r="I153" s="166"/>
      <c r="J153" s="41"/>
    </row>
    <row r="154" spans="1:10" ht="27.75" customHeight="1">
      <c r="A154" s="160" t="s">
        <v>664</v>
      </c>
      <c r="B154" s="24"/>
      <c r="C154" s="161">
        <v>0</v>
      </c>
      <c r="D154" s="132">
        <v>1.4490000000000001</v>
      </c>
      <c r="E154" s="133">
        <v>0.27200000000000002</v>
      </c>
      <c r="F154" s="134">
        <v>1.7999999999999999E-2</v>
      </c>
      <c r="G154" s="162">
        <v>4.7300000000000004</v>
      </c>
      <c r="H154" s="162">
        <v>0.73</v>
      </c>
      <c r="I154" s="167">
        <v>1.08</v>
      </c>
      <c r="J154" s="40">
        <v>3.2000000000000001E-2</v>
      </c>
    </row>
    <row r="155" spans="1:10" ht="27.75" customHeight="1">
      <c r="A155" s="160" t="s">
        <v>665</v>
      </c>
      <c r="B155" s="24"/>
      <c r="C155" s="161">
        <v>0</v>
      </c>
      <c r="D155" s="132">
        <v>1.4490000000000001</v>
      </c>
      <c r="E155" s="133">
        <v>0.27200000000000002</v>
      </c>
      <c r="F155" s="134">
        <v>1.7999999999999999E-2</v>
      </c>
      <c r="G155" s="162">
        <v>46.13</v>
      </c>
      <c r="H155" s="162">
        <v>0.73</v>
      </c>
      <c r="I155" s="167">
        <v>1.08</v>
      </c>
      <c r="J155" s="40">
        <v>3.2000000000000001E-2</v>
      </c>
    </row>
    <row r="156" spans="1:10" ht="27.75" customHeight="1">
      <c r="A156" s="160" t="s">
        <v>666</v>
      </c>
      <c r="B156" s="24"/>
      <c r="C156" s="161">
        <v>0</v>
      </c>
      <c r="D156" s="132">
        <v>1.4490000000000001</v>
      </c>
      <c r="E156" s="133">
        <v>0.27200000000000002</v>
      </c>
      <c r="F156" s="134">
        <v>1.7999999999999999E-2</v>
      </c>
      <c r="G156" s="162">
        <v>71.930000000000007</v>
      </c>
      <c r="H156" s="162">
        <v>0.73</v>
      </c>
      <c r="I156" s="167">
        <v>1.08</v>
      </c>
      <c r="J156" s="40">
        <v>3.2000000000000001E-2</v>
      </c>
    </row>
    <row r="157" spans="1:10" ht="27.75" customHeight="1">
      <c r="A157" s="160" t="s">
        <v>667</v>
      </c>
      <c r="B157" s="24"/>
      <c r="C157" s="161">
        <v>0</v>
      </c>
      <c r="D157" s="132">
        <v>1.4490000000000001</v>
      </c>
      <c r="E157" s="133">
        <v>0.27200000000000002</v>
      </c>
      <c r="F157" s="134">
        <v>1.7999999999999999E-2</v>
      </c>
      <c r="G157" s="162">
        <v>115.63</v>
      </c>
      <c r="H157" s="162">
        <v>0.73</v>
      </c>
      <c r="I157" s="167">
        <v>1.08</v>
      </c>
      <c r="J157" s="40">
        <v>3.2000000000000001E-2</v>
      </c>
    </row>
    <row r="158" spans="1:10" ht="27.75" customHeight="1">
      <c r="A158" s="160" t="s">
        <v>668</v>
      </c>
      <c r="B158" s="24"/>
      <c r="C158" s="161">
        <v>0</v>
      </c>
      <c r="D158" s="132">
        <v>1.4490000000000001</v>
      </c>
      <c r="E158" s="133">
        <v>0.27200000000000002</v>
      </c>
      <c r="F158" s="134">
        <v>1.7999999999999999E-2</v>
      </c>
      <c r="G158" s="162">
        <v>242.71</v>
      </c>
      <c r="H158" s="162">
        <v>0.73</v>
      </c>
      <c r="I158" s="167">
        <v>1.08</v>
      </c>
      <c r="J158" s="40">
        <v>3.2000000000000001E-2</v>
      </c>
    </row>
    <row r="159" spans="1:10" ht="27.75" customHeight="1">
      <c r="A159" s="160" t="s">
        <v>669</v>
      </c>
      <c r="B159" s="24"/>
      <c r="C159" s="161">
        <v>0</v>
      </c>
      <c r="D159" s="132">
        <v>1.8440000000000001</v>
      </c>
      <c r="E159" s="133">
        <v>0.316</v>
      </c>
      <c r="F159" s="134">
        <v>2.1999999999999999E-2</v>
      </c>
      <c r="G159" s="162">
        <v>22.57</v>
      </c>
      <c r="H159" s="162">
        <v>1.2</v>
      </c>
      <c r="I159" s="167">
        <v>2</v>
      </c>
      <c r="J159" s="40">
        <v>3.7999999999999999E-2</v>
      </c>
    </row>
    <row r="160" spans="1:10" ht="27.75" customHeight="1">
      <c r="A160" s="160" t="s">
        <v>670</v>
      </c>
      <c r="B160" s="24"/>
      <c r="C160" s="161">
        <v>0</v>
      </c>
      <c r="D160" s="132">
        <v>1.8440000000000001</v>
      </c>
      <c r="E160" s="133">
        <v>0.316</v>
      </c>
      <c r="F160" s="134">
        <v>2.1999999999999999E-2</v>
      </c>
      <c r="G160" s="162">
        <v>88.58</v>
      </c>
      <c r="H160" s="162">
        <v>1.2</v>
      </c>
      <c r="I160" s="167">
        <v>2</v>
      </c>
      <c r="J160" s="40">
        <v>3.7999999999999999E-2</v>
      </c>
    </row>
    <row r="161" spans="1:10" ht="27.75" customHeight="1">
      <c r="A161" s="160" t="s">
        <v>671</v>
      </c>
      <c r="B161" s="24"/>
      <c r="C161" s="161">
        <v>0</v>
      </c>
      <c r="D161" s="132">
        <v>1.8440000000000001</v>
      </c>
      <c r="E161" s="133">
        <v>0.316</v>
      </c>
      <c r="F161" s="134">
        <v>2.1999999999999999E-2</v>
      </c>
      <c r="G161" s="162">
        <v>129.69999999999999</v>
      </c>
      <c r="H161" s="162">
        <v>1.2</v>
      </c>
      <c r="I161" s="167">
        <v>2</v>
      </c>
      <c r="J161" s="40">
        <v>3.7999999999999999E-2</v>
      </c>
    </row>
    <row r="162" spans="1:10" ht="27.75" customHeight="1">
      <c r="A162" s="160" t="s">
        <v>672</v>
      </c>
      <c r="B162" s="24"/>
      <c r="C162" s="161">
        <v>0</v>
      </c>
      <c r="D162" s="132">
        <v>1.8440000000000001</v>
      </c>
      <c r="E162" s="133">
        <v>0.316</v>
      </c>
      <c r="F162" s="134">
        <v>2.1999999999999999E-2</v>
      </c>
      <c r="G162" s="162">
        <v>199.38</v>
      </c>
      <c r="H162" s="162">
        <v>1.2</v>
      </c>
      <c r="I162" s="167">
        <v>2</v>
      </c>
      <c r="J162" s="40">
        <v>3.7999999999999999E-2</v>
      </c>
    </row>
    <row r="163" spans="1:10" ht="27.75" customHeight="1">
      <c r="A163" s="160" t="s">
        <v>673</v>
      </c>
      <c r="B163" s="24"/>
      <c r="C163" s="161">
        <v>0</v>
      </c>
      <c r="D163" s="132">
        <v>1.8440000000000001</v>
      </c>
      <c r="E163" s="133">
        <v>0.316</v>
      </c>
      <c r="F163" s="134">
        <v>2.1999999999999999E-2</v>
      </c>
      <c r="G163" s="162">
        <v>401.97</v>
      </c>
      <c r="H163" s="162">
        <v>1.2</v>
      </c>
      <c r="I163" s="167">
        <v>2</v>
      </c>
      <c r="J163" s="40">
        <v>3.7999999999999999E-2</v>
      </c>
    </row>
    <row r="164" spans="1:10" ht="27.75" customHeight="1">
      <c r="A164" s="160" t="s">
        <v>674</v>
      </c>
      <c r="B164" s="24"/>
      <c r="C164" s="161">
        <v>0</v>
      </c>
      <c r="D164" s="132">
        <v>1.5149999999999999</v>
      </c>
      <c r="E164" s="133">
        <v>0.22</v>
      </c>
      <c r="F164" s="134">
        <v>1.7000000000000001E-2</v>
      </c>
      <c r="G164" s="162">
        <v>57.3</v>
      </c>
      <c r="H164" s="162">
        <v>1.39</v>
      </c>
      <c r="I164" s="167">
        <v>2.4500000000000002</v>
      </c>
      <c r="J164" s="40">
        <v>2.8000000000000001E-2</v>
      </c>
    </row>
    <row r="165" spans="1:10" ht="27.75" customHeight="1">
      <c r="A165" s="160" t="s">
        <v>675</v>
      </c>
      <c r="B165" s="24"/>
      <c r="C165" s="161">
        <v>0</v>
      </c>
      <c r="D165" s="132">
        <v>1.5149999999999999</v>
      </c>
      <c r="E165" s="133">
        <v>0.22</v>
      </c>
      <c r="F165" s="134">
        <v>1.7000000000000001E-2</v>
      </c>
      <c r="G165" s="162">
        <v>442.36</v>
      </c>
      <c r="H165" s="162">
        <v>1.39</v>
      </c>
      <c r="I165" s="167">
        <v>2.4500000000000002</v>
      </c>
      <c r="J165" s="40">
        <v>2.8000000000000001E-2</v>
      </c>
    </row>
    <row r="166" spans="1:10" ht="27.75" customHeight="1">
      <c r="A166" s="160" t="s">
        <v>676</v>
      </c>
      <c r="B166" s="24"/>
      <c r="C166" s="161">
        <v>0</v>
      </c>
      <c r="D166" s="132">
        <v>1.5149999999999999</v>
      </c>
      <c r="E166" s="133">
        <v>0.22</v>
      </c>
      <c r="F166" s="134">
        <v>1.7000000000000001E-2</v>
      </c>
      <c r="G166" s="162">
        <v>1184.5</v>
      </c>
      <c r="H166" s="162">
        <v>1.39</v>
      </c>
      <c r="I166" s="167">
        <v>2.4500000000000002</v>
      </c>
      <c r="J166" s="40">
        <v>2.8000000000000001E-2</v>
      </c>
    </row>
    <row r="167" spans="1:10" ht="27.75" customHeight="1">
      <c r="A167" s="160" t="s">
        <v>677</v>
      </c>
      <c r="B167" s="24"/>
      <c r="C167" s="161">
        <v>0</v>
      </c>
      <c r="D167" s="132">
        <v>1.5149999999999999</v>
      </c>
      <c r="E167" s="133">
        <v>0.22</v>
      </c>
      <c r="F167" s="134">
        <v>1.7000000000000001E-2</v>
      </c>
      <c r="G167" s="162">
        <v>2430.9699999999998</v>
      </c>
      <c r="H167" s="162">
        <v>1.39</v>
      </c>
      <c r="I167" s="167">
        <v>2.4500000000000002</v>
      </c>
      <c r="J167" s="40">
        <v>2.8000000000000001E-2</v>
      </c>
    </row>
    <row r="168" spans="1:10" ht="27.75" customHeight="1">
      <c r="A168" s="160" t="s">
        <v>678</v>
      </c>
      <c r="B168" s="24"/>
      <c r="C168" s="161">
        <v>0</v>
      </c>
      <c r="D168" s="132">
        <v>1.5149999999999999</v>
      </c>
      <c r="E168" s="133">
        <v>0.22</v>
      </c>
      <c r="F168" s="134">
        <v>1.7000000000000001E-2</v>
      </c>
      <c r="G168" s="162">
        <v>6216.7</v>
      </c>
      <c r="H168" s="162">
        <v>1.39</v>
      </c>
      <c r="I168" s="167">
        <v>2.4500000000000002</v>
      </c>
      <c r="J168" s="40">
        <v>2.8000000000000001E-2</v>
      </c>
    </row>
    <row r="169" spans="1:10" ht="27.75" customHeight="1">
      <c r="A169" s="160" t="s">
        <v>679</v>
      </c>
      <c r="B169" s="24"/>
      <c r="C169" s="161" t="s">
        <v>118</v>
      </c>
      <c r="D169" s="135">
        <v>4.4630000000000001</v>
      </c>
      <c r="E169" s="136">
        <v>1.1279999999999999</v>
      </c>
      <c r="F169" s="134">
        <v>0.71</v>
      </c>
      <c r="G169" s="163"/>
      <c r="H169" s="163"/>
      <c r="I169" s="166"/>
      <c r="J169" s="41"/>
    </row>
    <row r="170" spans="1:10" ht="27.75" customHeight="1">
      <c r="A170" s="160" t="s">
        <v>680</v>
      </c>
      <c r="B170" s="24"/>
      <c r="C170" s="161" t="s">
        <v>121</v>
      </c>
      <c r="D170" s="132">
        <v>-2.379</v>
      </c>
      <c r="E170" s="133">
        <v>-0.48199999999999998</v>
      </c>
      <c r="F170" s="134">
        <v>-3.1E-2</v>
      </c>
      <c r="G170" s="162">
        <v>0</v>
      </c>
      <c r="H170" s="163"/>
      <c r="I170" s="166"/>
      <c r="J170" s="41"/>
    </row>
    <row r="171" spans="1:10" ht="27.75" customHeight="1">
      <c r="A171" s="160" t="s">
        <v>681</v>
      </c>
      <c r="B171" s="24"/>
      <c r="C171" s="161" t="s">
        <v>121</v>
      </c>
      <c r="D171" s="132">
        <v>-2.3170000000000002</v>
      </c>
      <c r="E171" s="133">
        <v>-0.442</v>
      </c>
      <c r="F171" s="134">
        <v>-2.9000000000000001E-2</v>
      </c>
      <c r="G171" s="162">
        <v>0</v>
      </c>
      <c r="H171" s="163"/>
      <c r="I171" s="166"/>
      <c r="J171" s="41"/>
    </row>
    <row r="172" spans="1:10" ht="27.75" customHeight="1">
      <c r="A172" s="160" t="s">
        <v>682</v>
      </c>
      <c r="B172" s="24"/>
      <c r="C172" s="161">
        <v>0</v>
      </c>
      <c r="D172" s="132">
        <v>-2.379</v>
      </c>
      <c r="E172" s="133">
        <v>-0.48199999999999998</v>
      </c>
      <c r="F172" s="134">
        <v>-3.1E-2</v>
      </c>
      <c r="G172" s="162">
        <v>0</v>
      </c>
      <c r="H172" s="163"/>
      <c r="I172" s="166"/>
      <c r="J172" s="40">
        <v>4.7E-2</v>
      </c>
    </row>
    <row r="173" spans="1:10" ht="27.75" customHeight="1">
      <c r="A173" s="160" t="s">
        <v>683</v>
      </c>
      <c r="B173" s="24"/>
      <c r="C173" s="161">
        <v>0</v>
      </c>
      <c r="D173" s="132">
        <v>-2.3170000000000002</v>
      </c>
      <c r="E173" s="133">
        <v>-0.442</v>
      </c>
      <c r="F173" s="134">
        <v>-2.9000000000000001E-2</v>
      </c>
      <c r="G173" s="162">
        <v>0</v>
      </c>
      <c r="H173" s="163"/>
      <c r="I173" s="166"/>
      <c r="J173" s="40">
        <v>4.7E-2</v>
      </c>
    </row>
    <row r="174" spans="1:10" ht="27.75" customHeight="1">
      <c r="A174" s="160" t="s">
        <v>684</v>
      </c>
      <c r="B174" s="24"/>
      <c r="C174" s="161">
        <v>0</v>
      </c>
      <c r="D174" s="132">
        <v>-2.6349999999999998</v>
      </c>
      <c r="E174" s="133">
        <v>-0.435</v>
      </c>
      <c r="F174" s="134">
        <v>-3.1E-2</v>
      </c>
      <c r="G174" s="162">
        <v>5.75</v>
      </c>
      <c r="H174" s="163"/>
      <c r="I174" s="166"/>
      <c r="J174" s="40">
        <v>5.2999999999999999E-2</v>
      </c>
    </row>
    <row r="175" spans="1:10" ht="27.75" customHeight="1">
      <c r="A175" s="160" t="s">
        <v>685</v>
      </c>
      <c r="B175" s="24"/>
      <c r="C175" s="161" t="s">
        <v>70</v>
      </c>
      <c r="D175" s="132">
        <v>0.80200000000000005</v>
      </c>
      <c r="E175" s="133">
        <v>0.16300000000000001</v>
      </c>
      <c r="F175" s="134">
        <v>0.01</v>
      </c>
      <c r="G175" s="162">
        <v>1.53</v>
      </c>
      <c r="H175" s="163"/>
      <c r="I175" s="166"/>
      <c r="J175" s="41"/>
    </row>
    <row r="176" spans="1:10" ht="27.75" customHeight="1">
      <c r="A176" s="160" t="s">
        <v>686</v>
      </c>
      <c r="B176" s="24"/>
      <c r="C176" s="161" t="s">
        <v>72</v>
      </c>
      <c r="D176" s="132">
        <v>0.80200000000000005</v>
      </c>
      <c r="E176" s="133">
        <v>0.16300000000000001</v>
      </c>
      <c r="F176" s="134">
        <v>0.01</v>
      </c>
      <c r="G176" s="163"/>
      <c r="H176" s="163"/>
      <c r="I176" s="166"/>
      <c r="J176" s="41"/>
    </row>
    <row r="177" spans="1:10" ht="27.75" customHeight="1">
      <c r="A177" s="160" t="s">
        <v>687</v>
      </c>
      <c r="B177" s="24"/>
      <c r="C177" s="161" t="s">
        <v>75</v>
      </c>
      <c r="D177" s="132">
        <v>0.79600000000000004</v>
      </c>
      <c r="E177" s="133">
        <v>0.161</v>
      </c>
      <c r="F177" s="134">
        <v>0.01</v>
      </c>
      <c r="G177" s="162">
        <v>0.81</v>
      </c>
      <c r="H177" s="163"/>
      <c r="I177" s="166"/>
      <c r="J177" s="41"/>
    </row>
    <row r="178" spans="1:10" ht="27.75" customHeight="1">
      <c r="A178" s="160" t="s">
        <v>688</v>
      </c>
      <c r="B178" s="24"/>
      <c r="C178" s="161" t="s">
        <v>75</v>
      </c>
      <c r="D178" s="132">
        <v>0.79600000000000004</v>
      </c>
      <c r="E178" s="133">
        <v>0.161</v>
      </c>
      <c r="F178" s="134">
        <v>0.01</v>
      </c>
      <c r="G178" s="162">
        <v>1.57</v>
      </c>
      <c r="H178" s="163"/>
      <c r="I178" s="166"/>
      <c r="J178" s="41"/>
    </row>
    <row r="179" spans="1:10" ht="27.75" customHeight="1">
      <c r="A179" s="160" t="s">
        <v>689</v>
      </c>
      <c r="B179" s="24"/>
      <c r="C179" s="161" t="s">
        <v>75</v>
      </c>
      <c r="D179" s="132">
        <v>0.79600000000000004</v>
      </c>
      <c r="E179" s="133">
        <v>0.161</v>
      </c>
      <c r="F179" s="134">
        <v>0.01</v>
      </c>
      <c r="G179" s="162">
        <v>2.0099999999999998</v>
      </c>
      <c r="H179" s="163"/>
      <c r="I179" s="166"/>
      <c r="J179" s="41"/>
    </row>
    <row r="180" spans="1:10" ht="27.75" customHeight="1">
      <c r="A180" s="160" t="s">
        <v>690</v>
      </c>
      <c r="B180" s="24"/>
      <c r="C180" s="161" t="s">
        <v>75</v>
      </c>
      <c r="D180" s="132">
        <v>0.79600000000000004</v>
      </c>
      <c r="E180" s="133">
        <v>0.161</v>
      </c>
      <c r="F180" s="134">
        <v>0.01</v>
      </c>
      <c r="G180" s="162">
        <v>3.46</v>
      </c>
      <c r="H180" s="163"/>
      <c r="I180" s="166"/>
      <c r="J180" s="41"/>
    </row>
    <row r="181" spans="1:10" ht="27.75" customHeight="1">
      <c r="A181" s="160" t="s">
        <v>691</v>
      </c>
      <c r="B181" s="24"/>
      <c r="C181" s="161" t="s">
        <v>75</v>
      </c>
      <c r="D181" s="132">
        <v>0.79600000000000004</v>
      </c>
      <c r="E181" s="133">
        <v>0.161</v>
      </c>
      <c r="F181" s="134">
        <v>0.01</v>
      </c>
      <c r="G181" s="162">
        <v>8.31</v>
      </c>
      <c r="H181" s="163"/>
      <c r="I181" s="166"/>
      <c r="J181" s="41"/>
    </row>
    <row r="182" spans="1:10" ht="27.75" customHeight="1">
      <c r="A182" s="160" t="s">
        <v>692</v>
      </c>
      <c r="B182" s="24"/>
      <c r="C182" s="161" t="s">
        <v>85</v>
      </c>
      <c r="D182" s="132">
        <v>0.79600000000000004</v>
      </c>
      <c r="E182" s="133">
        <v>0.161</v>
      </c>
      <c r="F182" s="134">
        <v>0.01</v>
      </c>
      <c r="G182" s="163"/>
      <c r="H182" s="163"/>
      <c r="I182" s="166"/>
      <c r="J182" s="41"/>
    </row>
    <row r="183" spans="1:10" ht="27.75" customHeight="1">
      <c r="A183" s="160" t="s">
        <v>693</v>
      </c>
      <c r="B183" s="24"/>
      <c r="C183" s="161">
        <v>0</v>
      </c>
      <c r="D183" s="132">
        <v>0.52400000000000002</v>
      </c>
      <c r="E183" s="133">
        <v>9.8000000000000004E-2</v>
      </c>
      <c r="F183" s="134">
        <v>7.0000000000000001E-3</v>
      </c>
      <c r="G183" s="162">
        <v>1.98</v>
      </c>
      <c r="H183" s="162">
        <v>0.26</v>
      </c>
      <c r="I183" s="167">
        <v>0.39</v>
      </c>
      <c r="J183" s="40">
        <v>1.0999999999999999E-2</v>
      </c>
    </row>
    <row r="184" spans="1:10" ht="27.75" customHeight="1">
      <c r="A184" s="160" t="s">
        <v>694</v>
      </c>
      <c r="B184" s="24"/>
      <c r="C184" s="161">
        <v>0</v>
      </c>
      <c r="D184" s="132">
        <v>0.52400000000000002</v>
      </c>
      <c r="E184" s="133">
        <v>9.8000000000000004E-2</v>
      </c>
      <c r="F184" s="134">
        <v>7.0000000000000001E-3</v>
      </c>
      <c r="G184" s="162">
        <v>16.940000000000001</v>
      </c>
      <c r="H184" s="162">
        <v>0.26</v>
      </c>
      <c r="I184" s="167">
        <v>0.39</v>
      </c>
      <c r="J184" s="40">
        <v>1.0999999999999999E-2</v>
      </c>
    </row>
    <row r="185" spans="1:10" ht="27.75" customHeight="1">
      <c r="A185" s="160" t="s">
        <v>695</v>
      </c>
      <c r="B185" s="24"/>
      <c r="C185" s="161">
        <v>0</v>
      </c>
      <c r="D185" s="132">
        <v>0.52400000000000002</v>
      </c>
      <c r="E185" s="133">
        <v>9.8000000000000004E-2</v>
      </c>
      <c r="F185" s="134">
        <v>7.0000000000000001E-3</v>
      </c>
      <c r="G185" s="162">
        <v>26.26</v>
      </c>
      <c r="H185" s="162">
        <v>0.26</v>
      </c>
      <c r="I185" s="167">
        <v>0.39</v>
      </c>
      <c r="J185" s="40">
        <v>1.0999999999999999E-2</v>
      </c>
    </row>
    <row r="186" spans="1:10" ht="27.75" customHeight="1">
      <c r="A186" s="160" t="s">
        <v>696</v>
      </c>
      <c r="B186" s="24"/>
      <c r="C186" s="161">
        <v>0</v>
      </c>
      <c r="D186" s="132">
        <v>0.52400000000000002</v>
      </c>
      <c r="E186" s="133">
        <v>9.8000000000000004E-2</v>
      </c>
      <c r="F186" s="134">
        <v>7.0000000000000001E-3</v>
      </c>
      <c r="G186" s="162">
        <v>42.06</v>
      </c>
      <c r="H186" s="162">
        <v>0.26</v>
      </c>
      <c r="I186" s="167">
        <v>0.39</v>
      </c>
      <c r="J186" s="40">
        <v>1.0999999999999999E-2</v>
      </c>
    </row>
    <row r="187" spans="1:10" ht="27.75" customHeight="1">
      <c r="A187" s="160" t="s">
        <v>697</v>
      </c>
      <c r="B187" s="24"/>
      <c r="C187" s="161">
        <v>0</v>
      </c>
      <c r="D187" s="132">
        <v>0.52400000000000002</v>
      </c>
      <c r="E187" s="133">
        <v>9.8000000000000004E-2</v>
      </c>
      <c r="F187" s="134">
        <v>7.0000000000000001E-3</v>
      </c>
      <c r="G187" s="162">
        <v>87.97</v>
      </c>
      <c r="H187" s="162">
        <v>0.26</v>
      </c>
      <c r="I187" s="167">
        <v>0.39</v>
      </c>
      <c r="J187" s="40">
        <v>1.0999999999999999E-2</v>
      </c>
    </row>
    <row r="188" spans="1:10" ht="27.75" customHeight="1">
      <c r="A188" s="160" t="s">
        <v>698</v>
      </c>
      <c r="B188" s="24"/>
      <c r="C188" s="161">
        <v>0</v>
      </c>
      <c r="D188" s="132">
        <v>0.66600000000000004</v>
      </c>
      <c r="E188" s="133">
        <v>0.114</v>
      </c>
      <c r="F188" s="134">
        <v>8.0000000000000002E-3</v>
      </c>
      <c r="G188" s="162">
        <v>8.43</v>
      </c>
      <c r="H188" s="162">
        <v>0.43</v>
      </c>
      <c r="I188" s="167">
        <v>0.72</v>
      </c>
      <c r="J188" s="40">
        <v>1.4E-2</v>
      </c>
    </row>
    <row r="189" spans="1:10" ht="27.75" customHeight="1">
      <c r="A189" s="160" t="s">
        <v>699</v>
      </c>
      <c r="B189" s="24"/>
      <c r="C189" s="161">
        <v>0</v>
      </c>
      <c r="D189" s="132">
        <v>0.66600000000000004</v>
      </c>
      <c r="E189" s="133">
        <v>0.114</v>
      </c>
      <c r="F189" s="134">
        <v>8.0000000000000002E-3</v>
      </c>
      <c r="G189" s="162">
        <v>32.28</v>
      </c>
      <c r="H189" s="162">
        <v>0.43</v>
      </c>
      <c r="I189" s="167">
        <v>0.72</v>
      </c>
      <c r="J189" s="40">
        <v>1.4E-2</v>
      </c>
    </row>
    <row r="190" spans="1:10" ht="27.75" customHeight="1">
      <c r="A190" s="160" t="s">
        <v>700</v>
      </c>
      <c r="B190" s="24"/>
      <c r="C190" s="161">
        <v>0</v>
      </c>
      <c r="D190" s="132">
        <v>0.66600000000000004</v>
      </c>
      <c r="E190" s="133">
        <v>0.114</v>
      </c>
      <c r="F190" s="134">
        <v>8.0000000000000002E-3</v>
      </c>
      <c r="G190" s="162">
        <v>47.14</v>
      </c>
      <c r="H190" s="162">
        <v>0.43</v>
      </c>
      <c r="I190" s="167">
        <v>0.72</v>
      </c>
      <c r="J190" s="40">
        <v>1.4E-2</v>
      </c>
    </row>
    <row r="191" spans="1:10" ht="27.75" customHeight="1">
      <c r="A191" s="160" t="s">
        <v>701</v>
      </c>
      <c r="B191" s="24"/>
      <c r="C191" s="161">
        <v>0</v>
      </c>
      <c r="D191" s="132">
        <v>0.66600000000000004</v>
      </c>
      <c r="E191" s="133">
        <v>0.114</v>
      </c>
      <c r="F191" s="134">
        <v>8.0000000000000002E-3</v>
      </c>
      <c r="G191" s="162">
        <v>72.31</v>
      </c>
      <c r="H191" s="162">
        <v>0.43</v>
      </c>
      <c r="I191" s="167">
        <v>0.72</v>
      </c>
      <c r="J191" s="40">
        <v>1.4E-2</v>
      </c>
    </row>
    <row r="192" spans="1:10" ht="27.75" customHeight="1">
      <c r="A192" s="160" t="s">
        <v>702</v>
      </c>
      <c r="B192" s="24"/>
      <c r="C192" s="161">
        <v>0</v>
      </c>
      <c r="D192" s="132">
        <v>0.66600000000000004</v>
      </c>
      <c r="E192" s="133">
        <v>0.114</v>
      </c>
      <c r="F192" s="134">
        <v>8.0000000000000002E-3</v>
      </c>
      <c r="G192" s="162">
        <v>145.51</v>
      </c>
      <c r="H192" s="162">
        <v>0.43</v>
      </c>
      <c r="I192" s="167">
        <v>0.72</v>
      </c>
      <c r="J192" s="40">
        <v>1.4E-2</v>
      </c>
    </row>
    <row r="193" spans="1:10" ht="27.75" customHeight="1">
      <c r="A193" s="160" t="s">
        <v>703</v>
      </c>
      <c r="B193" s="24"/>
      <c r="C193" s="161">
        <v>0</v>
      </c>
      <c r="D193" s="132">
        <v>0.54700000000000004</v>
      </c>
      <c r="E193" s="133">
        <v>7.9000000000000001E-2</v>
      </c>
      <c r="F193" s="134">
        <v>6.0000000000000001E-3</v>
      </c>
      <c r="G193" s="162">
        <v>20.98</v>
      </c>
      <c r="H193" s="162">
        <v>0.5</v>
      </c>
      <c r="I193" s="167">
        <v>0.89</v>
      </c>
      <c r="J193" s="40">
        <v>0.01</v>
      </c>
    </row>
    <row r="194" spans="1:10" ht="27.75" customHeight="1">
      <c r="A194" s="160" t="s">
        <v>704</v>
      </c>
      <c r="B194" s="24"/>
      <c r="C194" s="161">
        <v>0</v>
      </c>
      <c r="D194" s="132">
        <v>0.54700000000000004</v>
      </c>
      <c r="E194" s="133">
        <v>7.9000000000000001E-2</v>
      </c>
      <c r="F194" s="134">
        <v>6.0000000000000001E-3</v>
      </c>
      <c r="G194" s="162">
        <v>160.11000000000001</v>
      </c>
      <c r="H194" s="162">
        <v>0.5</v>
      </c>
      <c r="I194" s="167">
        <v>0.89</v>
      </c>
      <c r="J194" s="40">
        <v>0.01</v>
      </c>
    </row>
    <row r="195" spans="1:10" ht="27.75" customHeight="1">
      <c r="A195" s="160" t="s">
        <v>705</v>
      </c>
      <c r="B195" s="24"/>
      <c r="C195" s="161">
        <v>0</v>
      </c>
      <c r="D195" s="132">
        <v>0.54700000000000004</v>
      </c>
      <c r="E195" s="133">
        <v>7.9000000000000001E-2</v>
      </c>
      <c r="F195" s="134">
        <v>6.0000000000000001E-3</v>
      </c>
      <c r="G195" s="162">
        <v>428.26</v>
      </c>
      <c r="H195" s="162">
        <v>0.5</v>
      </c>
      <c r="I195" s="167">
        <v>0.89</v>
      </c>
      <c r="J195" s="40">
        <v>0.01</v>
      </c>
    </row>
    <row r="196" spans="1:10" ht="27.75" customHeight="1">
      <c r="A196" s="160" t="s">
        <v>706</v>
      </c>
      <c r="B196" s="24"/>
      <c r="C196" s="161">
        <v>0</v>
      </c>
      <c r="D196" s="132">
        <v>0.54700000000000004</v>
      </c>
      <c r="E196" s="133">
        <v>7.9000000000000001E-2</v>
      </c>
      <c r="F196" s="134">
        <v>6.0000000000000001E-3</v>
      </c>
      <c r="G196" s="162">
        <v>878.63</v>
      </c>
      <c r="H196" s="162">
        <v>0.5</v>
      </c>
      <c r="I196" s="167">
        <v>0.89</v>
      </c>
      <c r="J196" s="40">
        <v>0.01</v>
      </c>
    </row>
    <row r="197" spans="1:10" ht="27.75" customHeight="1">
      <c r="A197" s="160" t="s">
        <v>707</v>
      </c>
      <c r="B197" s="24"/>
      <c r="C197" s="161">
        <v>0</v>
      </c>
      <c r="D197" s="132">
        <v>0.54700000000000004</v>
      </c>
      <c r="E197" s="133">
        <v>7.9000000000000001E-2</v>
      </c>
      <c r="F197" s="134">
        <v>6.0000000000000001E-3</v>
      </c>
      <c r="G197" s="162">
        <v>2246.5</v>
      </c>
      <c r="H197" s="162">
        <v>0.5</v>
      </c>
      <c r="I197" s="167">
        <v>0.89</v>
      </c>
      <c r="J197" s="40">
        <v>0.01</v>
      </c>
    </row>
    <row r="198" spans="1:10" ht="27.75" customHeight="1">
      <c r="A198" s="160" t="s">
        <v>708</v>
      </c>
      <c r="B198" s="24"/>
      <c r="C198" s="161" t="s">
        <v>118</v>
      </c>
      <c r="D198" s="135">
        <v>1.6120000000000001</v>
      </c>
      <c r="E198" s="136">
        <v>0.40799999999999997</v>
      </c>
      <c r="F198" s="134">
        <v>0.25700000000000001</v>
      </c>
      <c r="G198" s="163"/>
      <c r="H198" s="163"/>
      <c r="I198" s="166"/>
      <c r="J198" s="41"/>
    </row>
    <row r="199" spans="1:10" ht="27.75" customHeight="1">
      <c r="A199" s="160" t="s">
        <v>709</v>
      </c>
      <c r="B199" s="24"/>
      <c r="C199" s="161" t="s">
        <v>121</v>
      </c>
      <c r="D199" s="132">
        <v>-0.86</v>
      </c>
      <c r="E199" s="133">
        <v>-0.17399999999999999</v>
      </c>
      <c r="F199" s="134">
        <v>-1.0999999999999999E-2</v>
      </c>
      <c r="G199" s="162">
        <v>0</v>
      </c>
      <c r="H199" s="163"/>
      <c r="I199" s="166"/>
      <c r="J199" s="41"/>
    </row>
    <row r="200" spans="1:10" ht="27.75" customHeight="1">
      <c r="A200" s="160" t="s">
        <v>710</v>
      </c>
      <c r="B200" s="24"/>
      <c r="C200" s="161" t="s">
        <v>121</v>
      </c>
      <c r="D200" s="132">
        <v>-0.83699999999999997</v>
      </c>
      <c r="E200" s="133">
        <v>-0.16</v>
      </c>
      <c r="F200" s="134">
        <v>-1.0999999999999999E-2</v>
      </c>
      <c r="G200" s="162">
        <v>0</v>
      </c>
      <c r="H200" s="163"/>
      <c r="I200" s="166"/>
      <c r="J200" s="41"/>
    </row>
    <row r="201" spans="1:10" ht="27.75" customHeight="1">
      <c r="A201" s="160" t="s">
        <v>711</v>
      </c>
      <c r="B201" s="24"/>
      <c r="C201" s="161">
        <v>0</v>
      </c>
      <c r="D201" s="132">
        <v>-0.86</v>
      </c>
      <c r="E201" s="133">
        <v>-0.17399999999999999</v>
      </c>
      <c r="F201" s="134">
        <v>-1.0999999999999999E-2</v>
      </c>
      <c r="G201" s="162">
        <v>0</v>
      </c>
      <c r="H201" s="163"/>
      <c r="I201" s="166"/>
      <c r="J201" s="40">
        <v>1.7000000000000001E-2</v>
      </c>
    </row>
    <row r="202" spans="1:10" ht="27.75" customHeight="1">
      <c r="A202" s="160" t="s">
        <v>712</v>
      </c>
      <c r="B202" s="24"/>
      <c r="C202" s="161">
        <v>0</v>
      </c>
      <c r="D202" s="132">
        <v>-0.83699999999999997</v>
      </c>
      <c r="E202" s="133">
        <v>-0.16</v>
      </c>
      <c r="F202" s="134">
        <v>-1.0999999999999999E-2</v>
      </c>
      <c r="G202" s="162">
        <v>0</v>
      </c>
      <c r="H202" s="163"/>
      <c r="I202" s="166"/>
      <c r="J202" s="40">
        <v>1.7000000000000001E-2</v>
      </c>
    </row>
    <row r="203" spans="1:10" ht="27.75" customHeight="1">
      <c r="A203" s="160" t="s">
        <v>713</v>
      </c>
      <c r="B203" s="24"/>
      <c r="C203" s="161">
        <v>0</v>
      </c>
      <c r="D203" s="132">
        <v>-0.95199999999999996</v>
      </c>
      <c r="E203" s="133">
        <v>-0.157</v>
      </c>
      <c r="F203" s="134">
        <v>-1.0999999999999999E-2</v>
      </c>
      <c r="G203" s="162">
        <v>2.08</v>
      </c>
      <c r="H203" s="163"/>
      <c r="I203" s="166"/>
      <c r="J203" s="40">
        <v>1.9E-2</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UKPN SPN Area (GSP Group _J)"</f>
        <v>Southern Electric Power Distribution plc - Effective from 1 April 2024 - Final LDNO tariffs in UKPN SPN Area (GSP Group _J)</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78" t="s">
        <v>46</v>
      </c>
      <c r="B6" s="231" t="s">
        <v>47</v>
      </c>
      <c r="C6" s="231" t="s">
        <v>48</v>
      </c>
      <c r="D6" s="177" t="s">
        <v>49</v>
      </c>
      <c r="E6" s="169"/>
      <c r="F6" s="362" t="s">
        <v>50</v>
      </c>
      <c r="G6" s="364"/>
      <c r="H6" s="231" t="s">
        <v>47</v>
      </c>
      <c r="I6" s="231" t="s">
        <v>48</v>
      </c>
      <c r="J6" s="177" t="s">
        <v>49</v>
      </c>
      <c r="K6" s="169"/>
      <c r="L6" s="4"/>
      <c r="M6" s="4"/>
    </row>
    <row r="7" spans="1:13" ht="45" customHeight="1">
      <c r="A7" s="78" t="s">
        <v>51</v>
      </c>
      <c r="B7" s="234"/>
      <c r="C7" s="195"/>
      <c r="D7" s="231" t="s">
        <v>52</v>
      </c>
      <c r="E7" s="169"/>
      <c r="F7" s="362" t="s">
        <v>53</v>
      </c>
      <c r="G7" s="364"/>
      <c r="H7" s="234"/>
      <c r="I7" s="231" t="s">
        <v>54</v>
      </c>
      <c r="J7" s="177" t="s">
        <v>49</v>
      </c>
      <c r="K7" s="169"/>
      <c r="L7" s="4"/>
      <c r="M7" s="4"/>
    </row>
    <row r="8" spans="1:13" ht="45" customHeight="1">
      <c r="A8" s="241" t="s">
        <v>55</v>
      </c>
      <c r="B8" s="362" t="s">
        <v>56</v>
      </c>
      <c r="C8" s="363"/>
      <c r="D8" s="364"/>
      <c r="E8" s="169"/>
      <c r="F8" s="362" t="s">
        <v>51</v>
      </c>
      <c r="G8" s="364"/>
      <c r="H8" s="234"/>
      <c r="I8" s="234"/>
      <c r="J8" s="231" t="s">
        <v>52</v>
      </c>
      <c r="K8" s="169"/>
      <c r="L8" s="4"/>
      <c r="M8" s="4"/>
    </row>
    <row r="9" spans="1:13" s="76" customFormat="1" ht="45" customHeight="1">
      <c r="B9" s="169"/>
      <c r="C9" s="169"/>
      <c r="D9" s="169"/>
      <c r="E9" s="196"/>
      <c r="F9" s="361" t="s">
        <v>55</v>
      </c>
      <c r="G9" s="361"/>
      <c r="H9" s="362" t="s">
        <v>56</v>
      </c>
      <c r="I9" s="363"/>
      <c r="J9" s="364"/>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132">
        <v>11.554</v>
      </c>
      <c r="E14" s="133">
        <v>0.433</v>
      </c>
      <c r="F14" s="134">
        <v>0.14799999999999999</v>
      </c>
      <c r="G14" s="162">
        <v>13.56</v>
      </c>
      <c r="H14" s="163"/>
      <c r="I14" s="166"/>
      <c r="J14" s="41"/>
    </row>
    <row r="15" spans="1:13" ht="27.75" customHeight="1">
      <c r="A15" s="160" t="s">
        <v>525</v>
      </c>
      <c r="B15" s="24"/>
      <c r="C15" s="161" t="s">
        <v>72</v>
      </c>
      <c r="D15" s="132">
        <v>11.554</v>
      </c>
      <c r="E15" s="133">
        <v>0.433</v>
      </c>
      <c r="F15" s="134">
        <v>0.14799999999999999</v>
      </c>
      <c r="G15" s="163"/>
      <c r="H15" s="163"/>
      <c r="I15" s="166"/>
      <c r="J15" s="41"/>
    </row>
    <row r="16" spans="1:13" ht="27.75" customHeight="1">
      <c r="A16" s="160" t="s">
        <v>526</v>
      </c>
      <c r="B16" s="24"/>
      <c r="C16" s="161" t="s">
        <v>75</v>
      </c>
      <c r="D16" s="132">
        <v>7.8620000000000001</v>
      </c>
      <c r="E16" s="133">
        <v>0.29499999999999998</v>
      </c>
      <c r="F16" s="134">
        <v>0.10100000000000001</v>
      </c>
      <c r="G16" s="162">
        <v>4.3099999999999996</v>
      </c>
      <c r="H16" s="163"/>
      <c r="I16" s="166"/>
      <c r="J16" s="41"/>
    </row>
    <row r="17" spans="1:10" ht="27.75" customHeight="1">
      <c r="A17" s="160" t="s">
        <v>527</v>
      </c>
      <c r="B17" s="24"/>
      <c r="C17" s="161" t="s">
        <v>75</v>
      </c>
      <c r="D17" s="132">
        <v>7.8620000000000001</v>
      </c>
      <c r="E17" s="133">
        <v>0.29499999999999998</v>
      </c>
      <c r="F17" s="134">
        <v>0.10100000000000001</v>
      </c>
      <c r="G17" s="162">
        <v>8.06</v>
      </c>
      <c r="H17" s="163"/>
      <c r="I17" s="166"/>
      <c r="J17" s="41"/>
    </row>
    <row r="18" spans="1:10" ht="27.75" customHeight="1">
      <c r="A18" s="160" t="s">
        <v>528</v>
      </c>
      <c r="B18" s="24"/>
      <c r="C18" s="161" t="s">
        <v>75</v>
      </c>
      <c r="D18" s="132">
        <v>7.8620000000000001</v>
      </c>
      <c r="E18" s="133">
        <v>0.29499999999999998</v>
      </c>
      <c r="F18" s="134">
        <v>0.10100000000000001</v>
      </c>
      <c r="G18" s="162">
        <v>24.84</v>
      </c>
      <c r="H18" s="163"/>
      <c r="I18" s="166"/>
      <c r="J18" s="41"/>
    </row>
    <row r="19" spans="1:10" ht="27.75" customHeight="1">
      <c r="A19" s="160" t="s">
        <v>529</v>
      </c>
      <c r="B19" s="24"/>
      <c r="C19" s="161" t="s">
        <v>75</v>
      </c>
      <c r="D19" s="132">
        <v>7.8620000000000001</v>
      </c>
      <c r="E19" s="133">
        <v>0.29499999999999998</v>
      </c>
      <c r="F19" s="134">
        <v>0.10100000000000001</v>
      </c>
      <c r="G19" s="162">
        <v>51.97</v>
      </c>
      <c r="H19" s="163"/>
      <c r="I19" s="166"/>
      <c r="J19" s="41"/>
    </row>
    <row r="20" spans="1:10" ht="27.75" customHeight="1">
      <c r="A20" s="160" t="s">
        <v>530</v>
      </c>
      <c r="B20" s="24"/>
      <c r="C20" s="161" t="s">
        <v>75</v>
      </c>
      <c r="D20" s="132">
        <v>7.8620000000000001</v>
      </c>
      <c r="E20" s="133">
        <v>0.29499999999999998</v>
      </c>
      <c r="F20" s="134">
        <v>0.10100000000000001</v>
      </c>
      <c r="G20" s="162">
        <v>152.15</v>
      </c>
      <c r="H20" s="163"/>
      <c r="I20" s="166"/>
      <c r="J20" s="41"/>
    </row>
    <row r="21" spans="1:10" ht="27.75" customHeight="1">
      <c r="A21" s="160" t="s">
        <v>531</v>
      </c>
      <c r="B21" s="24"/>
      <c r="C21" s="161" t="s">
        <v>85</v>
      </c>
      <c r="D21" s="132">
        <v>7.8620000000000001</v>
      </c>
      <c r="E21" s="133">
        <v>0.29499999999999998</v>
      </c>
      <c r="F21" s="134">
        <v>0.10100000000000001</v>
      </c>
      <c r="G21" s="163"/>
      <c r="H21" s="163"/>
      <c r="I21" s="166"/>
      <c r="J21" s="41"/>
    </row>
    <row r="22" spans="1:10" ht="27.75" customHeight="1">
      <c r="A22" s="160" t="s">
        <v>532</v>
      </c>
      <c r="B22" s="24"/>
      <c r="C22" s="161">
        <v>0</v>
      </c>
      <c r="D22" s="132">
        <v>6.5190000000000001</v>
      </c>
      <c r="E22" s="133">
        <v>0.23699999999999999</v>
      </c>
      <c r="F22" s="134">
        <v>7.9000000000000001E-2</v>
      </c>
      <c r="G22" s="162">
        <v>12.79</v>
      </c>
      <c r="H22" s="162">
        <v>2.87</v>
      </c>
      <c r="I22" s="167">
        <v>5.1100000000000003</v>
      </c>
      <c r="J22" s="40">
        <v>0.21199999999999999</v>
      </c>
    </row>
    <row r="23" spans="1:10" ht="27.75" customHeight="1">
      <c r="A23" s="160" t="s">
        <v>533</v>
      </c>
      <c r="B23" s="24"/>
      <c r="C23" s="161">
        <v>0</v>
      </c>
      <c r="D23" s="132">
        <v>6.5190000000000001</v>
      </c>
      <c r="E23" s="133">
        <v>0.23699999999999999</v>
      </c>
      <c r="F23" s="134">
        <v>7.9000000000000001E-2</v>
      </c>
      <c r="G23" s="162">
        <v>290.94</v>
      </c>
      <c r="H23" s="162">
        <v>2.87</v>
      </c>
      <c r="I23" s="167">
        <v>5.1100000000000003</v>
      </c>
      <c r="J23" s="40">
        <v>0.21199999999999999</v>
      </c>
    </row>
    <row r="24" spans="1:10" ht="27.75" customHeight="1">
      <c r="A24" s="160" t="s">
        <v>534</v>
      </c>
      <c r="B24" s="24"/>
      <c r="C24" s="161">
        <v>0</v>
      </c>
      <c r="D24" s="132">
        <v>6.5190000000000001</v>
      </c>
      <c r="E24" s="133">
        <v>0.23699999999999999</v>
      </c>
      <c r="F24" s="134">
        <v>7.9000000000000001E-2</v>
      </c>
      <c r="G24" s="162">
        <v>481.47</v>
      </c>
      <c r="H24" s="162">
        <v>2.87</v>
      </c>
      <c r="I24" s="167">
        <v>5.1100000000000003</v>
      </c>
      <c r="J24" s="40">
        <v>0.21199999999999999</v>
      </c>
    </row>
    <row r="25" spans="1:10" ht="27.75" customHeight="1">
      <c r="A25" s="160" t="s">
        <v>535</v>
      </c>
      <c r="B25" s="24"/>
      <c r="C25" s="161">
        <v>0</v>
      </c>
      <c r="D25" s="132">
        <v>6.5190000000000001</v>
      </c>
      <c r="E25" s="133">
        <v>0.23699999999999999</v>
      </c>
      <c r="F25" s="134">
        <v>7.9000000000000001E-2</v>
      </c>
      <c r="G25" s="162">
        <v>778.14</v>
      </c>
      <c r="H25" s="162">
        <v>2.87</v>
      </c>
      <c r="I25" s="167">
        <v>5.1100000000000003</v>
      </c>
      <c r="J25" s="40">
        <v>0.21199999999999999</v>
      </c>
    </row>
    <row r="26" spans="1:10" ht="27.75" customHeight="1">
      <c r="A26" s="160" t="s">
        <v>536</v>
      </c>
      <c r="B26" s="24"/>
      <c r="C26" s="161">
        <v>0</v>
      </c>
      <c r="D26" s="132">
        <v>6.5190000000000001</v>
      </c>
      <c r="E26" s="133">
        <v>0.23699999999999999</v>
      </c>
      <c r="F26" s="134">
        <v>7.9000000000000001E-2</v>
      </c>
      <c r="G26" s="162">
        <v>1716.15</v>
      </c>
      <c r="H26" s="162">
        <v>2.87</v>
      </c>
      <c r="I26" s="167">
        <v>5.1100000000000003</v>
      </c>
      <c r="J26" s="40">
        <v>0.21199999999999999</v>
      </c>
    </row>
    <row r="27" spans="1:10" ht="27.75" customHeight="1">
      <c r="A27" s="160" t="s">
        <v>537</v>
      </c>
      <c r="B27" s="24"/>
      <c r="C27" s="161" t="s">
        <v>118</v>
      </c>
      <c r="D27" s="135">
        <v>30.457999999999998</v>
      </c>
      <c r="E27" s="136">
        <v>2.1379999999999999</v>
      </c>
      <c r="F27" s="134">
        <v>1.929</v>
      </c>
      <c r="G27" s="163"/>
      <c r="H27" s="163"/>
      <c r="I27" s="166"/>
      <c r="J27" s="41"/>
    </row>
    <row r="28" spans="1:10" ht="27.75" customHeight="1">
      <c r="A28" s="160" t="s">
        <v>538</v>
      </c>
      <c r="B28" s="24"/>
      <c r="C28" s="161">
        <v>0</v>
      </c>
      <c r="D28" s="132">
        <v>-10.397</v>
      </c>
      <c r="E28" s="133">
        <v>-0.39</v>
      </c>
      <c r="F28" s="134">
        <v>-0.13300000000000001</v>
      </c>
      <c r="G28" s="162">
        <v>0</v>
      </c>
      <c r="H28" s="163"/>
      <c r="I28" s="166"/>
      <c r="J28" s="41"/>
    </row>
    <row r="29" spans="1:10" ht="27.75" customHeight="1">
      <c r="A29" s="160" t="s">
        <v>539</v>
      </c>
      <c r="B29" s="24"/>
      <c r="C29" s="161">
        <v>0</v>
      </c>
      <c r="D29" s="132">
        <v>-10.397</v>
      </c>
      <c r="E29" s="133">
        <v>-0.39</v>
      </c>
      <c r="F29" s="134">
        <v>-0.13300000000000001</v>
      </c>
      <c r="G29" s="162">
        <v>0</v>
      </c>
      <c r="H29" s="163"/>
      <c r="I29" s="166"/>
      <c r="J29" s="40">
        <v>0.311</v>
      </c>
    </row>
    <row r="30" spans="1:10" ht="27.75" customHeight="1">
      <c r="A30" s="164" t="s">
        <v>540</v>
      </c>
      <c r="B30" s="24"/>
      <c r="C30" s="161" t="s">
        <v>70</v>
      </c>
      <c r="D30" s="132">
        <v>8.9109999999999996</v>
      </c>
      <c r="E30" s="133">
        <v>0.33400000000000002</v>
      </c>
      <c r="F30" s="134">
        <v>0.114</v>
      </c>
      <c r="G30" s="162">
        <v>10.68</v>
      </c>
      <c r="H30" s="163"/>
      <c r="I30" s="166"/>
      <c r="J30" s="41"/>
    </row>
    <row r="31" spans="1:10" ht="27.75" customHeight="1">
      <c r="A31" s="164" t="s">
        <v>541</v>
      </c>
      <c r="B31" s="24"/>
      <c r="C31" s="161" t="s">
        <v>72</v>
      </c>
      <c r="D31" s="132">
        <v>8.9109999999999996</v>
      </c>
      <c r="E31" s="133">
        <v>0.33400000000000002</v>
      </c>
      <c r="F31" s="134">
        <v>0.114</v>
      </c>
      <c r="G31" s="163"/>
      <c r="H31" s="163"/>
      <c r="I31" s="166"/>
      <c r="J31" s="41"/>
    </row>
    <row r="32" spans="1:10" ht="27.75" customHeight="1">
      <c r="A32" s="164" t="s">
        <v>542</v>
      </c>
      <c r="B32" s="24"/>
      <c r="C32" s="161" t="s">
        <v>75</v>
      </c>
      <c r="D32" s="132">
        <v>6.0629999999999997</v>
      </c>
      <c r="E32" s="133">
        <v>0.22700000000000001</v>
      </c>
      <c r="F32" s="134">
        <v>7.8E-2</v>
      </c>
      <c r="G32" s="162">
        <v>3.51</v>
      </c>
      <c r="H32" s="163"/>
      <c r="I32" s="166"/>
      <c r="J32" s="41"/>
    </row>
    <row r="33" spans="1:10" ht="27.75" customHeight="1">
      <c r="A33" s="164" t="s">
        <v>543</v>
      </c>
      <c r="B33" s="24"/>
      <c r="C33" s="161" t="s">
        <v>75</v>
      </c>
      <c r="D33" s="132">
        <v>6.0629999999999997</v>
      </c>
      <c r="E33" s="133">
        <v>0.22700000000000001</v>
      </c>
      <c r="F33" s="134">
        <v>7.8E-2</v>
      </c>
      <c r="G33" s="162">
        <v>6.4</v>
      </c>
      <c r="H33" s="163"/>
      <c r="I33" s="166"/>
      <c r="J33" s="41"/>
    </row>
    <row r="34" spans="1:10" ht="27.75" customHeight="1">
      <c r="A34" s="164" t="s">
        <v>544</v>
      </c>
      <c r="B34" s="24"/>
      <c r="C34" s="161" t="s">
        <v>75</v>
      </c>
      <c r="D34" s="132">
        <v>6.0629999999999997</v>
      </c>
      <c r="E34" s="133">
        <v>0.22700000000000001</v>
      </c>
      <c r="F34" s="134">
        <v>7.8E-2</v>
      </c>
      <c r="G34" s="162">
        <v>19.34</v>
      </c>
      <c r="H34" s="163"/>
      <c r="I34" s="166"/>
      <c r="J34" s="41"/>
    </row>
    <row r="35" spans="1:10" ht="27.75" customHeight="1">
      <c r="A35" s="164" t="s">
        <v>545</v>
      </c>
      <c r="B35" s="24"/>
      <c r="C35" s="161" t="s">
        <v>75</v>
      </c>
      <c r="D35" s="132">
        <v>6.0629999999999997</v>
      </c>
      <c r="E35" s="133">
        <v>0.22700000000000001</v>
      </c>
      <c r="F35" s="134">
        <v>7.8E-2</v>
      </c>
      <c r="G35" s="162">
        <v>40.270000000000003</v>
      </c>
      <c r="H35" s="163"/>
      <c r="I35" s="166"/>
      <c r="J35" s="41"/>
    </row>
    <row r="36" spans="1:10" ht="27.75" customHeight="1">
      <c r="A36" s="164" t="s">
        <v>546</v>
      </c>
      <c r="B36" s="24"/>
      <c r="C36" s="161" t="s">
        <v>75</v>
      </c>
      <c r="D36" s="132">
        <v>6.0629999999999997</v>
      </c>
      <c r="E36" s="133">
        <v>0.22700000000000001</v>
      </c>
      <c r="F36" s="134">
        <v>7.8E-2</v>
      </c>
      <c r="G36" s="162">
        <v>117.53</v>
      </c>
      <c r="H36" s="163"/>
      <c r="I36" s="166"/>
      <c r="J36" s="41"/>
    </row>
    <row r="37" spans="1:10" ht="27.75" customHeight="1">
      <c r="A37" s="164" t="s">
        <v>547</v>
      </c>
      <c r="B37" s="24"/>
      <c r="C37" s="161" t="s">
        <v>85</v>
      </c>
      <c r="D37" s="132">
        <v>6.0629999999999997</v>
      </c>
      <c r="E37" s="133">
        <v>0.22700000000000001</v>
      </c>
      <c r="F37" s="134">
        <v>7.8E-2</v>
      </c>
      <c r="G37" s="163"/>
      <c r="H37" s="163"/>
      <c r="I37" s="166"/>
      <c r="J37" s="41"/>
    </row>
    <row r="38" spans="1:10" ht="27.75" customHeight="1">
      <c r="A38" s="164" t="s">
        <v>548</v>
      </c>
      <c r="B38" s="24"/>
      <c r="C38" s="161">
        <v>0</v>
      </c>
      <c r="D38" s="132">
        <v>5.0270000000000001</v>
      </c>
      <c r="E38" s="133">
        <v>0.183</v>
      </c>
      <c r="F38" s="134">
        <v>6.0999999999999999E-2</v>
      </c>
      <c r="G38" s="162">
        <v>10.050000000000001</v>
      </c>
      <c r="H38" s="162">
        <v>2.21</v>
      </c>
      <c r="I38" s="167">
        <v>3.94</v>
      </c>
      <c r="J38" s="40">
        <v>0.16300000000000001</v>
      </c>
    </row>
    <row r="39" spans="1:10" ht="27.75" customHeight="1">
      <c r="A39" s="164" t="s">
        <v>549</v>
      </c>
      <c r="B39" s="24"/>
      <c r="C39" s="161">
        <v>0</v>
      </c>
      <c r="D39" s="132">
        <v>5.0270000000000001</v>
      </c>
      <c r="E39" s="133">
        <v>0.183</v>
      </c>
      <c r="F39" s="134">
        <v>6.0999999999999999E-2</v>
      </c>
      <c r="G39" s="162">
        <v>224.58</v>
      </c>
      <c r="H39" s="162">
        <v>2.21</v>
      </c>
      <c r="I39" s="167">
        <v>3.94</v>
      </c>
      <c r="J39" s="40">
        <v>0.16300000000000001</v>
      </c>
    </row>
    <row r="40" spans="1:10" ht="27.75" customHeight="1">
      <c r="A40" s="164" t="s">
        <v>550</v>
      </c>
      <c r="B40" s="24"/>
      <c r="C40" s="161">
        <v>0</v>
      </c>
      <c r="D40" s="132">
        <v>5.0270000000000001</v>
      </c>
      <c r="E40" s="133">
        <v>0.183</v>
      </c>
      <c r="F40" s="134">
        <v>6.0999999999999999E-2</v>
      </c>
      <c r="G40" s="162">
        <v>371.52</v>
      </c>
      <c r="H40" s="162">
        <v>2.21</v>
      </c>
      <c r="I40" s="167">
        <v>3.94</v>
      </c>
      <c r="J40" s="40">
        <v>0.16300000000000001</v>
      </c>
    </row>
    <row r="41" spans="1:10" ht="27.75" customHeight="1">
      <c r="A41" s="164" t="s">
        <v>551</v>
      </c>
      <c r="B41" s="24"/>
      <c r="C41" s="161">
        <v>0</v>
      </c>
      <c r="D41" s="132">
        <v>5.0270000000000001</v>
      </c>
      <c r="E41" s="133">
        <v>0.183</v>
      </c>
      <c r="F41" s="134">
        <v>6.0999999999999999E-2</v>
      </c>
      <c r="G41" s="162">
        <v>600.33000000000004</v>
      </c>
      <c r="H41" s="162">
        <v>2.21</v>
      </c>
      <c r="I41" s="167">
        <v>3.94</v>
      </c>
      <c r="J41" s="40">
        <v>0.16300000000000001</v>
      </c>
    </row>
    <row r="42" spans="1:10" ht="27.75" customHeight="1">
      <c r="A42" s="164" t="s">
        <v>552</v>
      </c>
      <c r="B42" s="24"/>
      <c r="C42" s="161">
        <v>0</v>
      </c>
      <c r="D42" s="132">
        <v>5.0270000000000001</v>
      </c>
      <c r="E42" s="133">
        <v>0.183</v>
      </c>
      <c r="F42" s="134">
        <v>6.0999999999999999E-2</v>
      </c>
      <c r="G42" s="162">
        <v>1323.77</v>
      </c>
      <c r="H42" s="162">
        <v>2.21</v>
      </c>
      <c r="I42" s="167">
        <v>3.94</v>
      </c>
      <c r="J42" s="40">
        <v>0.16300000000000001</v>
      </c>
    </row>
    <row r="43" spans="1:10" ht="27.75" customHeight="1">
      <c r="A43" s="164" t="s">
        <v>553</v>
      </c>
      <c r="B43" s="24"/>
      <c r="C43" s="161">
        <v>0</v>
      </c>
      <c r="D43" s="132">
        <v>4.9729999999999999</v>
      </c>
      <c r="E43" s="133">
        <v>0.16900000000000001</v>
      </c>
      <c r="F43" s="134">
        <v>5.3999999999999999E-2</v>
      </c>
      <c r="G43" s="162">
        <v>12.71</v>
      </c>
      <c r="H43" s="162">
        <v>4.95</v>
      </c>
      <c r="I43" s="167">
        <v>6.29</v>
      </c>
      <c r="J43" s="40">
        <v>0.157</v>
      </c>
    </row>
    <row r="44" spans="1:10" ht="27.75" customHeight="1">
      <c r="A44" s="164" t="s">
        <v>554</v>
      </c>
      <c r="B44" s="24"/>
      <c r="C44" s="161">
        <v>0</v>
      </c>
      <c r="D44" s="132">
        <v>4.9729999999999999</v>
      </c>
      <c r="E44" s="133">
        <v>0.16900000000000001</v>
      </c>
      <c r="F44" s="134">
        <v>5.3999999999999999E-2</v>
      </c>
      <c r="G44" s="162">
        <v>342.29</v>
      </c>
      <c r="H44" s="162">
        <v>4.95</v>
      </c>
      <c r="I44" s="167">
        <v>6.29</v>
      </c>
      <c r="J44" s="40">
        <v>0.157</v>
      </c>
    </row>
    <row r="45" spans="1:10" ht="27.75" customHeight="1">
      <c r="A45" s="164" t="s">
        <v>555</v>
      </c>
      <c r="B45" s="24"/>
      <c r="C45" s="161">
        <v>0</v>
      </c>
      <c r="D45" s="132">
        <v>4.9729999999999999</v>
      </c>
      <c r="E45" s="133">
        <v>0.16900000000000001</v>
      </c>
      <c r="F45" s="134">
        <v>5.3999999999999999E-2</v>
      </c>
      <c r="G45" s="162">
        <v>568.03</v>
      </c>
      <c r="H45" s="162">
        <v>4.95</v>
      </c>
      <c r="I45" s="167">
        <v>6.29</v>
      </c>
      <c r="J45" s="40">
        <v>0.157</v>
      </c>
    </row>
    <row r="46" spans="1:10" ht="27.75" customHeight="1">
      <c r="A46" s="164" t="s">
        <v>556</v>
      </c>
      <c r="B46" s="24"/>
      <c r="C46" s="161">
        <v>0</v>
      </c>
      <c r="D46" s="132">
        <v>4.9729999999999999</v>
      </c>
      <c r="E46" s="133">
        <v>0.16900000000000001</v>
      </c>
      <c r="F46" s="134">
        <v>5.3999999999999999E-2</v>
      </c>
      <c r="G46" s="162">
        <v>919.56</v>
      </c>
      <c r="H46" s="162">
        <v>4.95</v>
      </c>
      <c r="I46" s="167">
        <v>6.29</v>
      </c>
      <c r="J46" s="40">
        <v>0.157</v>
      </c>
    </row>
    <row r="47" spans="1:10" ht="27.75" customHeight="1">
      <c r="A47" s="164" t="s">
        <v>557</v>
      </c>
      <c r="B47" s="24"/>
      <c r="C47" s="161">
        <v>0</v>
      </c>
      <c r="D47" s="132">
        <v>4.9729999999999999</v>
      </c>
      <c r="E47" s="133">
        <v>0.16900000000000001</v>
      </c>
      <c r="F47" s="134">
        <v>5.3999999999999999E-2</v>
      </c>
      <c r="G47" s="162">
        <v>2030.97</v>
      </c>
      <c r="H47" s="162">
        <v>4.95</v>
      </c>
      <c r="I47" s="167">
        <v>6.29</v>
      </c>
      <c r="J47" s="40">
        <v>0.157</v>
      </c>
    </row>
    <row r="48" spans="1:10" ht="27.75" customHeight="1">
      <c r="A48" s="164" t="s">
        <v>558</v>
      </c>
      <c r="B48" s="24"/>
      <c r="C48" s="161">
        <v>0</v>
      </c>
      <c r="D48" s="132">
        <v>4.87</v>
      </c>
      <c r="E48" s="133">
        <v>0.158</v>
      </c>
      <c r="F48" s="134">
        <v>4.7E-2</v>
      </c>
      <c r="G48" s="162">
        <v>158.32</v>
      </c>
      <c r="H48" s="162">
        <v>4.25</v>
      </c>
      <c r="I48" s="167">
        <v>6.29</v>
      </c>
      <c r="J48" s="40">
        <v>0.152</v>
      </c>
    </row>
    <row r="49" spans="1:10" ht="27.75" customHeight="1">
      <c r="A49" s="164" t="s">
        <v>559</v>
      </c>
      <c r="B49" s="24"/>
      <c r="C49" s="161">
        <v>0</v>
      </c>
      <c r="D49" s="132">
        <v>4.87</v>
      </c>
      <c r="E49" s="133">
        <v>0.158</v>
      </c>
      <c r="F49" s="134">
        <v>4.7E-2</v>
      </c>
      <c r="G49" s="162">
        <v>1639.1</v>
      </c>
      <c r="H49" s="162">
        <v>4.25</v>
      </c>
      <c r="I49" s="167">
        <v>6.29</v>
      </c>
      <c r="J49" s="40">
        <v>0.152</v>
      </c>
    </row>
    <row r="50" spans="1:10" ht="27.75" customHeight="1">
      <c r="A50" s="164" t="s">
        <v>560</v>
      </c>
      <c r="B50" s="24"/>
      <c r="C50" s="161">
        <v>0</v>
      </c>
      <c r="D50" s="132">
        <v>4.87</v>
      </c>
      <c r="E50" s="133">
        <v>0.158</v>
      </c>
      <c r="F50" s="134">
        <v>4.7E-2</v>
      </c>
      <c r="G50" s="162">
        <v>8520.08</v>
      </c>
      <c r="H50" s="162">
        <v>4.25</v>
      </c>
      <c r="I50" s="167">
        <v>6.29</v>
      </c>
      <c r="J50" s="40">
        <v>0.152</v>
      </c>
    </row>
    <row r="51" spans="1:10" ht="27.75" customHeight="1">
      <c r="A51" s="164" t="s">
        <v>561</v>
      </c>
      <c r="B51" s="24"/>
      <c r="C51" s="161">
        <v>0</v>
      </c>
      <c r="D51" s="132">
        <v>4.87</v>
      </c>
      <c r="E51" s="133">
        <v>0.158</v>
      </c>
      <c r="F51" s="134">
        <v>4.7E-2</v>
      </c>
      <c r="G51" s="162">
        <v>7444.69</v>
      </c>
      <c r="H51" s="162">
        <v>4.25</v>
      </c>
      <c r="I51" s="167">
        <v>6.29</v>
      </c>
      <c r="J51" s="40">
        <v>0.152</v>
      </c>
    </row>
    <row r="52" spans="1:10" ht="27.75" customHeight="1">
      <c r="A52" s="164" t="s">
        <v>562</v>
      </c>
      <c r="B52" s="24"/>
      <c r="C52" s="161">
        <v>0</v>
      </c>
      <c r="D52" s="132">
        <v>4.87</v>
      </c>
      <c r="E52" s="133">
        <v>0.158</v>
      </c>
      <c r="F52" s="134">
        <v>4.7E-2</v>
      </c>
      <c r="G52" s="162">
        <v>18950.48</v>
      </c>
      <c r="H52" s="162">
        <v>4.25</v>
      </c>
      <c r="I52" s="167">
        <v>6.29</v>
      </c>
      <c r="J52" s="40">
        <v>0.152</v>
      </c>
    </row>
    <row r="53" spans="1:10" ht="27.75" customHeight="1">
      <c r="A53" s="164" t="s">
        <v>563</v>
      </c>
      <c r="B53" s="24"/>
      <c r="C53" s="161" t="s">
        <v>118</v>
      </c>
      <c r="D53" s="135">
        <v>23.491</v>
      </c>
      <c r="E53" s="136">
        <v>1.649</v>
      </c>
      <c r="F53" s="134">
        <v>1.488</v>
      </c>
      <c r="G53" s="163"/>
      <c r="H53" s="163"/>
      <c r="I53" s="166"/>
      <c r="J53" s="41"/>
    </row>
    <row r="54" spans="1:10" ht="27.75" customHeight="1">
      <c r="A54" s="164" t="s">
        <v>564</v>
      </c>
      <c r="B54" s="24"/>
      <c r="C54" s="161">
        <v>0</v>
      </c>
      <c r="D54" s="132">
        <v>-10.397</v>
      </c>
      <c r="E54" s="133">
        <v>-0.39</v>
      </c>
      <c r="F54" s="134">
        <v>-0.13300000000000001</v>
      </c>
      <c r="G54" s="162">
        <v>0</v>
      </c>
      <c r="H54" s="163"/>
      <c r="I54" s="166"/>
      <c r="J54" s="41"/>
    </row>
    <row r="55" spans="1:10" ht="27.75" customHeight="1">
      <c r="A55" s="164" t="s">
        <v>565</v>
      </c>
      <c r="B55" s="24"/>
      <c r="C55" s="161">
        <v>0</v>
      </c>
      <c r="D55" s="132">
        <v>-8.9789999999999992</v>
      </c>
      <c r="E55" s="133">
        <v>-0.33</v>
      </c>
      <c r="F55" s="134">
        <v>-0.111</v>
      </c>
      <c r="G55" s="162">
        <v>0</v>
      </c>
      <c r="H55" s="163"/>
      <c r="I55" s="166"/>
      <c r="J55" s="41"/>
    </row>
    <row r="56" spans="1:10" ht="27.75" customHeight="1">
      <c r="A56" s="164" t="s">
        <v>566</v>
      </c>
      <c r="B56" s="24"/>
      <c r="C56" s="161">
        <v>0</v>
      </c>
      <c r="D56" s="132">
        <v>-10.397</v>
      </c>
      <c r="E56" s="133">
        <v>-0.39</v>
      </c>
      <c r="F56" s="134">
        <v>-0.13300000000000001</v>
      </c>
      <c r="G56" s="162">
        <v>0</v>
      </c>
      <c r="H56" s="163"/>
      <c r="I56" s="166"/>
      <c r="J56" s="40">
        <v>0.311</v>
      </c>
    </row>
    <row r="57" spans="1:10" ht="27.75" customHeight="1">
      <c r="A57" s="164" t="s">
        <v>567</v>
      </c>
      <c r="B57" s="24"/>
      <c r="C57" s="161">
        <v>0</v>
      </c>
      <c r="D57" s="132">
        <v>-8.9789999999999992</v>
      </c>
      <c r="E57" s="133">
        <v>-0.33</v>
      </c>
      <c r="F57" s="134">
        <v>-0.111</v>
      </c>
      <c r="G57" s="162">
        <v>0</v>
      </c>
      <c r="H57" s="163"/>
      <c r="I57" s="166"/>
      <c r="J57" s="40">
        <v>0.27200000000000002</v>
      </c>
    </row>
    <row r="58" spans="1:10" ht="27.75" customHeight="1">
      <c r="A58" s="164" t="s">
        <v>568</v>
      </c>
      <c r="B58" s="24"/>
      <c r="C58" s="161">
        <v>0</v>
      </c>
      <c r="D58" s="132">
        <v>-6.173</v>
      </c>
      <c r="E58" s="133">
        <v>-0.20699999999999999</v>
      </c>
      <c r="F58" s="134">
        <v>-6.5000000000000002E-2</v>
      </c>
      <c r="G58" s="162">
        <v>0</v>
      </c>
      <c r="H58" s="163"/>
      <c r="I58" s="166"/>
      <c r="J58" s="40">
        <v>0.22</v>
      </c>
    </row>
    <row r="59" spans="1:10" ht="27.75" customHeight="1">
      <c r="A59" s="160" t="s">
        <v>569</v>
      </c>
      <c r="B59" s="24"/>
      <c r="C59" s="161" t="s">
        <v>70</v>
      </c>
      <c r="D59" s="132">
        <v>6.4649999999999999</v>
      </c>
      <c r="E59" s="133">
        <v>0.24199999999999999</v>
      </c>
      <c r="F59" s="134">
        <v>8.3000000000000004E-2</v>
      </c>
      <c r="G59" s="162">
        <v>8.02</v>
      </c>
      <c r="H59" s="163"/>
      <c r="I59" s="166"/>
      <c r="J59" s="41"/>
    </row>
    <row r="60" spans="1:10" ht="27.75" customHeight="1">
      <c r="A60" s="160" t="s">
        <v>570</v>
      </c>
      <c r="B60" s="24"/>
      <c r="C60" s="161" t="s">
        <v>72</v>
      </c>
      <c r="D60" s="132">
        <v>6.4649999999999999</v>
      </c>
      <c r="E60" s="133">
        <v>0.24199999999999999</v>
      </c>
      <c r="F60" s="134">
        <v>8.3000000000000004E-2</v>
      </c>
      <c r="G60" s="163"/>
      <c r="H60" s="163"/>
      <c r="I60" s="166"/>
      <c r="J60" s="41"/>
    </row>
    <row r="61" spans="1:10" ht="27.75" customHeight="1">
      <c r="A61" s="160" t="s">
        <v>571</v>
      </c>
      <c r="B61" s="24"/>
      <c r="C61" s="161" t="s">
        <v>75</v>
      </c>
      <c r="D61" s="132">
        <v>4.399</v>
      </c>
      <c r="E61" s="133">
        <v>0.16500000000000001</v>
      </c>
      <c r="F61" s="134">
        <v>5.6000000000000001E-2</v>
      </c>
      <c r="G61" s="162">
        <v>2.77</v>
      </c>
      <c r="H61" s="163"/>
      <c r="I61" s="166"/>
      <c r="J61" s="41"/>
    </row>
    <row r="62" spans="1:10" ht="27.75" customHeight="1">
      <c r="A62" s="160" t="s">
        <v>572</v>
      </c>
      <c r="B62" s="24"/>
      <c r="C62" s="161" t="s">
        <v>75</v>
      </c>
      <c r="D62" s="132">
        <v>4.399</v>
      </c>
      <c r="E62" s="133">
        <v>0.16500000000000001</v>
      </c>
      <c r="F62" s="134">
        <v>5.6000000000000001E-2</v>
      </c>
      <c r="G62" s="162">
        <v>4.87</v>
      </c>
      <c r="H62" s="163"/>
      <c r="I62" s="166"/>
      <c r="J62" s="41"/>
    </row>
    <row r="63" spans="1:10" ht="27.75" customHeight="1">
      <c r="A63" s="160" t="s">
        <v>573</v>
      </c>
      <c r="B63" s="24"/>
      <c r="C63" s="161" t="s">
        <v>75</v>
      </c>
      <c r="D63" s="132">
        <v>4.399</v>
      </c>
      <c r="E63" s="133">
        <v>0.16500000000000001</v>
      </c>
      <c r="F63" s="134">
        <v>5.6000000000000001E-2</v>
      </c>
      <c r="G63" s="162">
        <v>14.25</v>
      </c>
      <c r="H63" s="163"/>
      <c r="I63" s="166"/>
      <c r="J63" s="41"/>
    </row>
    <row r="64" spans="1:10" ht="27.75" customHeight="1">
      <c r="A64" s="160" t="s">
        <v>574</v>
      </c>
      <c r="B64" s="24"/>
      <c r="C64" s="161" t="s">
        <v>75</v>
      </c>
      <c r="D64" s="132">
        <v>4.399</v>
      </c>
      <c r="E64" s="133">
        <v>0.16500000000000001</v>
      </c>
      <c r="F64" s="134">
        <v>5.6000000000000001E-2</v>
      </c>
      <c r="G64" s="162">
        <v>29.44</v>
      </c>
      <c r="H64" s="163"/>
      <c r="I64" s="166"/>
      <c r="J64" s="41"/>
    </row>
    <row r="65" spans="1:10" ht="27.75" customHeight="1">
      <c r="A65" s="160" t="s">
        <v>575</v>
      </c>
      <c r="B65" s="24"/>
      <c r="C65" s="161" t="s">
        <v>75</v>
      </c>
      <c r="D65" s="132">
        <v>4.399</v>
      </c>
      <c r="E65" s="133">
        <v>0.16500000000000001</v>
      </c>
      <c r="F65" s="134">
        <v>5.6000000000000001E-2</v>
      </c>
      <c r="G65" s="162">
        <v>85.49</v>
      </c>
      <c r="H65" s="163"/>
      <c r="I65" s="166"/>
      <c r="J65" s="41"/>
    </row>
    <row r="66" spans="1:10" ht="27.75" customHeight="1">
      <c r="A66" s="160" t="s">
        <v>576</v>
      </c>
      <c r="B66" s="24"/>
      <c r="C66" s="161" t="s">
        <v>85</v>
      </c>
      <c r="D66" s="132">
        <v>4.399</v>
      </c>
      <c r="E66" s="133">
        <v>0.16500000000000001</v>
      </c>
      <c r="F66" s="134">
        <v>5.6000000000000001E-2</v>
      </c>
      <c r="G66" s="163"/>
      <c r="H66" s="163"/>
      <c r="I66" s="166"/>
      <c r="J66" s="41"/>
    </row>
    <row r="67" spans="1:10" ht="27.75" customHeight="1">
      <c r="A67" s="160" t="s">
        <v>577</v>
      </c>
      <c r="B67" s="24"/>
      <c r="C67" s="161">
        <v>0</v>
      </c>
      <c r="D67" s="132">
        <v>3.6480000000000001</v>
      </c>
      <c r="E67" s="133">
        <v>0.13300000000000001</v>
      </c>
      <c r="F67" s="134">
        <v>4.3999999999999997E-2</v>
      </c>
      <c r="G67" s="162">
        <v>7.51</v>
      </c>
      <c r="H67" s="162">
        <v>1.61</v>
      </c>
      <c r="I67" s="167">
        <v>2.86</v>
      </c>
      <c r="J67" s="40">
        <v>0.11899999999999999</v>
      </c>
    </row>
    <row r="68" spans="1:10" ht="27.75" customHeight="1">
      <c r="A68" s="160" t="s">
        <v>578</v>
      </c>
      <c r="B68" s="24"/>
      <c r="C68" s="161">
        <v>0</v>
      </c>
      <c r="D68" s="132">
        <v>3.6480000000000001</v>
      </c>
      <c r="E68" s="133">
        <v>0.13300000000000001</v>
      </c>
      <c r="F68" s="134">
        <v>4.3999999999999997E-2</v>
      </c>
      <c r="G68" s="162">
        <v>163.15</v>
      </c>
      <c r="H68" s="162">
        <v>1.61</v>
      </c>
      <c r="I68" s="167">
        <v>2.86</v>
      </c>
      <c r="J68" s="40">
        <v>0.11899999999999999</v>
      </c>
    </row>
    <row r="69" spans="1:10" ht="27.75" customHeight="1">
      <c r="A69" s="160" t="s">
        <v>579</v>
      </c>
      <c r="B69" s="24"/>
      <c r="C69" s="161">
        <v>0</v>
      </c>
      <c r="D69" s="132">
        <v>3.6480000000000001</v>
      </c>
      <c r="E69" s="133">
        <v>0.13300000000000001</v>
      </c>
      <c r="F69" s="134">
        <v>4.3999999999999997E-2</v>
      </c>
      <c r="G69" s="162">
        <v>269.76</v>
      </c>
      <c r="H69" s="162">
        <v>1.61</v>
      </c>
      <c r="I69" s="167">
        <v>2.86</v>
      </c>
      <c r="J69" s="40">
        <v>0.11899999999999999</v>
      </c>
    </row>
    <row r="70" spans="1:10" ht="27.75" customHeight="1">
      <c r="A70" s="160" t="s">
        <v>580</v>
      </c>
      <c r="B70" s="24"/>
      <c r="C70" s="161">
        <v>0</v>
      </c>
      <c r="D70" s="132">
        <v>3.6480000000000001</v>
      </c>
      <c r="E70" s="133">
        <v>0.13300000000000001</v>
      </c>
      <c r="F70" s="134">
        <v>4.3999999999999997E-2</v>
      </c>
      <c r="G70" s="162">
        <v>435.77</v>
      </c>
      <c r="H70" s="162">
        <v>1.61</v>
      </c>
      <c r="I70" s="167">
        <v>2.86</v>
      </c>
      <c r="J70" s="40">
        <v>0.11899999999999999</v>
      </c>
    </row>
    <row r="71" spans="1:10" ht="27.75" customHeight="1">
      <c r="A71" s="160" t="s">
        <v>581</v>
      </c>
      <c r="B71" s="24"/>
      <c r="C71" s="161">
        <v>0</v>
      </c>
      <c r="D71" s="132">
        <v>3.6480000000000001</v>
      </c>
      <c r="E71" s="133">
        <v>0.13300000000000001</v>
      </c>
      <c r="F71" s="134">
        <v>4.3999999999999997E-2</v>
      </c>
      <c r="G71" s="162">
        <v>960.63</v>
      </c>
      <c r="H71" s="162">
        <v>1.61</v>
      </c>
      <c r="I71" s="167">
        <v>2.86</v>
      </c>
      <c r="J71" s="40">
        <v>0.11899999999999999</v>
      </c>
    </row>
    <row r="72" spans="1:10" ht="27.75" customHeight="1">
      <c r="A72" s="160" t="s">
        <v>582</v>
      </c>
      <c r="B72" s="24"/>
      <c r="C72" s="161">
        <v>0</v>
      </c>
      <c r="D72" s="132">
        <v>3.5630000000000002</v>
      </c>
      <c r="E72" s="133">
        <v>0.121</v>
      </c>
      <c r="F72" s="134">
        <v>3.9E-2</v>
      </c>
      <c r="G72" s="162">
        <v>9.34</v>
      </c>
      <c r="H72" s="162">
        <v>3.55</v>
      </c>
      <c r="I72" s="167">
        <v>4.5</v>
      </c>
      <c r="J72" s="40">
        <v>0.113</v>
      </c>
    </row>
    <row r="73" spans="1:10" ht="27.75" customHeight="1">
      <c r="A73" s="160" t="s">
        <v>583</v>
      </c>
      <c r="B73" s="24"/>
      <c r="C73" s="161">
        <v>0</v>
      </c>
      <c r="D73" s="132">
        <v>3.5630000000000002</v>
      </c>
      <c r="E73" s="133">
        <v>0.121</v>
      </c>
      <c r="F73" s="134">
        <v>3.9E-2</v>
      </c>
      <c r="G73" s="162">
        <v>245.47</v>
      </c>
      <c r="H73" s="162">
        <v>3.55</v>
      </c>
      <c r="I73" s="167">
        <v>4.5</v>
      </c>
      <c r="J73" s="40">
        <v>0.113</v>
      </c>
    </row>
    <row r="74" spans="1:10" ht="27.75" customHeight="1">
      <c r="A74" s="160" t="s">
        <v>584</v>
      </c>
      <c r="B74" s="24"/>
      <c r="C74" s="161">
        <v>0</v>
      </c>
      <c r="D74" s="132">
        <v>3.5630000000000002</v>
      </c>
      <c r="E74" s="133">
        <v>0.121</v>
      </c>
      <c r="F74" s="134">
        <v>3.9E-2</v>
      </c>
      <c r="G74" s="162">
        <v>407.21</v>
      </c>
      <c r="H74" s="162">
        <v>3.55</v>
      </c>
      <c r="I74" s="167">
        <v>4.5</v>
      </c>
      <c r="J74" s="40">
        <v>0.113</v>
      </c>
    </row>
    <row r="75" spans="1:10" ht="27.75" customHeight="1">
      <c r="A75" s="160" t="s">
        <v>585</v>
      </c>
      <c r="B75" s="24"/>
      <c r="C75" s="161">
        <v>0</v>
      </c>
      <c r="D75" s="132">
        <v>3.5630000000000002</v>
      </c>
      <c r="E75" s="133">
        <v>0.121</v>
      </c>
      <c r="F75" s="134">
        <v>3.9E-2</v>
      </c>
      <c r="G75" s="162">
        <v>659.06</v>
      </c>
      <c r="H75" s="162">
        <v>3.55</v>
      </c>
      <c r="I75" s="167">
        <v>4.5</v>
      </c>
      <c r="J75" s="40">
        <v>0.113</v>
      </c>
    </row>
    <row r="76" spans="1:10" ht="27.75" customHeight="1">
      <c r="A76" s="160" t="s">
        <v>586</v>
      </c>
      <c r="B76" s="24"/>
      <c r="C76" s="161">
        <v>0</v>
      </c>
      <c r="D76" s="132">
        <v>3.5630000000000002</v>
      </c>
      <c r="E76" s="133">
        <v>0.121</v>
      </c>
      <c r="F76" s="134">
        <v>3.9E-2</v>
      </c>
      <c r="G76" s="162">
        <v>1455.36</v>
      </c>
      <c r="H76" s="162">
        <v>3.55</v>
      </c>
      <c r="I76" s="167">
        <v>4.5</v>
      </c>
      <c r="J76" s="40">
        <v>0.113</v>
      </c>
    </row>
    <row r="77" spans="1:10" ht="27.75" customHeight="1">
      <c r="A77" s="160" t="s">
        <v>587</v>
      </c>
      <c r="B77" s="24"/>
      <c r="C77" s="161">
        <v>0</v>
      </c>
      <c r="D77" s="132">
        <v>3.4729999999999999</v>
      </c>
      <c r="E77" s="133">
        <v>0.113</v>
      </c>
      <c r="F77" s="134">
        <v>3.4000000000000002E-2</v>
      </c>
      <c r="G77" s="162">
        <v>113.15</v>
      </c>
      <c r="H77" s="162">
        <v>3.03</v>
      </c>
      <c r="I77" s="167">
        <v>4.49</v>
      </c>
      <c r="J77" s="40">
        <v>0.109</v>
      </c>
    </row>
    <row r="78" spans="1:10" ht="27.75" customHeight="1">
      <c r="A78" s="160" t="s">
        <v>588</v>
      </c>
      <c r="B78" s="24"/>
      <c r="C78" s="161">
        <v>0</v>
      </c>
      <c r="D78" s="132">
        <v>3.4729999999999999</v>
      </c>
      <c r="E78" s="133">
        <v>0.113</v>
      </c>
      <c r="F78" s="134">
        <v>3.4000000000000002E-2</v>
      </c>
      <c r="G78" s="162">
        <v>1169.25</v>
      </c>
      <c r="H78" s="162">
        <v>3.03</v>
      </c>
      <c r="I78" s="167">
        <v>4.49</v>
      </c>
      <c r="J78" s="40">
        <v>0.109</v>
      </c>
    </row>
    <row r="79" spans="1:10" ht="27.75" customHeight="1">
      <c r="A79" s="160" t="s">
        <v>589</v>
      </c>
      <c r="B79" s="24"/>
      <c r="C79" s="161">
        <v>0</v>
      </c>
      <c r="D79" s="132">
        <v>3.4729999999999999</v>
      </c>
      <c r="E79" s="133">
        <v>0.113</v>
      </c>
      <c r="F79" s="134">
        <v>3.4000000000000002E-2</v>
      </c>
      <c r="G79" s="162">
        <v>6076.8</v>
      </c>
      <c r="H79" s="162">
        <v>3.03</v>
      </c>
      <c r="I79" s="167">
        <v>4.49</v>
      </c>
      <c r="J79" s="40">
        <v>0.109</v>
      </c>
    </row>
    <row r="80" spans="1:10" ht="27.75" customHeight="1">
      <c r="A80" s="160" t="s">
        <v>590</v>
      </c>
      <c r="B80" s="24"/>
      <c r="C80" s="161">
        <v>0</v>
      </c>
      <c r="D80" s="132">
        <v>3.4729999999999999</v>
      </c>
      <c r="E80" s="133">
        <v>0.113</v>
      </c>
      <c r="F80" s="134">
        <v>3.4000000000000002E-2</v>
      </c>
      <c r="G80" s="162">
        <v>5309.83</v>
      </c>
      <c r="H80" s="162">
        <v>3.03</v>
      </c>
      <c r="I80" s="167">
        <v>4.49</v>
      </c>
      <c r="J80" s="40">
        <v>0.109</v>
      </c>
    </row>
    <row r="81" spans="1:10" ht="27.75" customHeight="1">
      <c r="A81" s="160" t="s">
        <v>591</v>
      </c>
      <c r="B81" s="24"/>
      <c r="C81" s="161">
        <v>0</v>
      </c>
      <c r="D81" s="132">
        <v>3.4729999999999999</v>
      </c>
      <c r="E81" s="133">
        <v>0.113</v>
      </c>
      <c r="F81" s="134">
        <v>3.4000000000000002E-2</v>
      </c>
      <c r="G81" s="162">
        <v>13515.82</v>
      </c>
      <c r="H81" s="162">
        <v>3.03</v>
      </c>
      <c r="I81" s="167">
        <v>4.49</v>
      </c>
      <c r="J81" s="40">
        <v>0.109</v>
      </c>
    </row>
    <row r="82" spans="1:10" ht="27.75" customHeight="1">
      <c r="A82" s="160" t="s">
        <v>592</v>
      </c>
      <c r="B82" s="24"/>
      <c r="C82" s="161" t="s">
        <v>118</v>
      </c>
      <c r="D82" s="135">
        <v>17.042999999999999</v>
      </c>
      <c r="E82" s="136">
        <v>1.196</v>
      </c>
      <c r="F82" s="134">
        <v>1.08</v>
      </c>
      <c r="G82" s="163"/>
      <c r="H82" s="163"/>
      <c r="I82" s="166"/>
      <c r="J82" s="41"/>
    </row>
    <row r="83" spans="1:10" ht="27.75" customHeight="1">
      <c r="A83" s="160" t="s">
        <v>593</v>
      </c>
      <c r="B83" s="24"/>
      <c r="C83" s="161">
        <v>0</v>
      </c>
      <c r="D83" s="132">
        <v>-5.8339999999999996</v>
      </c>
      <c r="E83" s="133">
        <v>-0.219</v>
      </c>
      <c r="F83" s="134">
        <v>-7.4999999999999997E-2</v>
      </c>
      <c r="G83" s="162">
        <v>0</v>
      </c>
      <c r="H83" s="163"/>
      <c r="I83" s="166"/>
      <c r="J83" s="41"/>
    </row>
    <row r="84" spans="1:10" ht="27.75" customHeight="1">
      <c r="A84" s="160" t="s">
        <v>594</v>
      </c>
      <c r="B84" s="24"/>
      <c r="C84" s="161">
        <v>0</v>
      </c>
      <c r="D84" s="132">
        <v>-5.6</v>
      </c>
      <c r="E84" s="133">
        <v>-0.20599999999999999</v>
      </c>
      <c r="F84" s="134">
        <v>-7.0000000000000007E-2</v>
      </c>
      <c r="G84" s="162">
        <v>0</v>
      </c>
      <c r="H84" s="163"/>
      <c r="I84" s="166"/>
      <c r="J84" s="41"/>
    </row>
    <row r="85" spans="1:10" ht="27.75" customHeight="1">
      <c r="A85" s="160" t="s">
        <v>595</v>
      </c>
      <c r="B85" s="24"/>
      <c r="C85" s="161">
        <v>0</v>
      </c>
      <c r="D85" s="132">
        <v>-5.8339999999999996</v>
      </c>
      <c r="E85" s="133">
        <v>-0.219</v>
      </c>
      <c r="F85" s="134">
        <v>-7.4999999999999997E-2</v>
      </c>
      <c r="G85" s="162">
        <v>0</v>
      </c>
      <c r="H85" s="163"/>
      <c r="I85" s="166"/>
      <c r="J85" s="40">
        <v>0.17399999999999999</v>
      </c>
    </row>
    <row r="86" spans="1:10" ht="27.75" customHeight="1">
      <c r="A86" s="160" t="s">
        <v>596</v>
      </c>
      <c r="B86" s="24"/>
      <c r="C86" s="161">
        <v>0</v>
      </c>
      <c r="D86" s="132">
        <v>-5.6</v>
      </c>
      <c r="E86" s="133">
        <v>-0.20599999999999999</v>
      </c>
      <c r="F86" s="134">
        <v>-7.0000000000000007E-2</v>
      </c>
      <c r="G86" s="162">
        <v>0</v>
      </c>
      <c r="H86" s="163"/>
      <c r="I86" s="166"/>
      <c r="J86" s="40">
        <v>0.17</v>
      </c>
    </row>
    <row r="87" spans="1:10" ht="27.75" customHeight="1">
      <c r="A87" s="160" t="s">
        <v>597</v>
      </c>
      <c r="B87" s="24"/>
      <c r="C87" s="161">
        <v>0</v>
      </c>
      <c r="D87" s="132">
        <v>-6.173</v>
      </c>
      <c r="E87" s="133">
        <v>-0.20699999999999999</v>
      </c>
      <c r="F87" s="134">
        <v>-6.5000000000000002E-2</v>
      </c>
      <c r="G87" s="162">
        <v>13.66</v>
      </c>
      <c r="H87" s="163"/>
      <c r="I87" s="166"/>
      <c r="J87" s="40">
        <v>0.22</v>
      </c>
    </row>
    <row r="88" spans="1:10" ht="27.75" customHeight="1">
      <c r="A88" s="160" t="s">
        <v>598</v>
      </c>
      <c r="B88" s="24"/>
      <c r="C88" s="161" t="s">
        <v>70</v>
      </c>
      <c r="D88" s="132">
        <v>5.226</v>
      </c>
      <c r="E88" s="133">
        <v>0.19600000000000001</v>
      </c>
      <c r="F88" s="134">
        <v>6.7000000000000004E-2</v>
      </c>
      <c r="G88" s="162">
        <v>6.67</v>
      </c>
      <c r="H88" s="163"/>
      <c r="I88" s="166"/>
      <c r="J88" s="41"/>
    </row>
    <row r="89" spans="1:10" ht="27.75" customHeight="1">
      <c r="A89" s="160" t="s">
        <v>599</v>
      </c>
      <c r="B89" s="24"/>
      <c r="C89" s="161" t="s">
        <v>72</v>
      </c>
      <c r="D89" s="132">
        <v>5.226</v>
      </c>
      <c r="E89" s="133">
        <v>0.19600000000000001</v>
      </c>
      <c r="F89" s="134">
        <v>6.7000000000000004E-2</v>
      </c>
      <c r="G89" s="163"/>
      <c r="H89" s="163"/>
      <c r="I89" s="166"/>
      <c r="J89" s="41"/>
    </row>
    <row r="90" spans="1:10" ht="27.75" customHeight="1">
      <c r="A90" s="160" t="s">
        <v>600</v>
      </c>
      <c r="B90" s="24"/>
      <c r="C90" s="161" t="s">
        <v>75</v>
      </c>
      <c r="D90" s="132">
        <v>3.556</v>
      </c>
      <c r="E90" s="133">
        <v>0.13300000000000001</v>
      </c>
      <c r="F90" s="134">
        <v>4.5999999999999999E-2</v>
      </c>
      <c r="G90" s="162">
        <v>2.39</v>
      </c>
      <c r="H90" s="163"/>
      <c r="I90" s="166"/>
      <c r="J90" s="41"/>
    </row>
    <row r="91" spans="1:10" ht="27.75" customHeight="1">
      <c r="A91" s="160" t="s">
        <v>601</v>
      </c>
      <c r="B91" s="24"/>
      <c r="C91" s="161" t="s">
        <v>75</v>
      </c>
      <c r="D91" s="132">
        <v>3.556</v>
      </c>
      <c r="E91" s="133">
        <v>0.13300000000000001</v>
      </c>
      <c r="F91" s="134">
        <v>4.5999999999999999E-2</v>
      </c>
      <c r="G91" s="162">
        <v>4.09</v>
      </c>
      <c r="H91" s="163"/>
      <c r="I91" s="166"/>
      <c r="J91" s="41"/>
    </row>
    <row r="92" spans="1:10" ht="27.75" customHeight="1">
      <c r="A92" s="160" t="s">
        <v>602</v>
      </c>
      <c r="B92" s="24"/>
      <c r="C92" s="161" t="s">
        <v>75</v>
      </c>
      <c r="D92" s="132">
        <v>3.556</v>
      </c>
      <c r="E92" s="133">
        <v>0.13300000000000001</v>
      </c>
      <c r="F92" s="134">
        <v>4.5999999999999999E-2</v>
      </c>
      <c r="G92" s="162">
        <v>11.68</v>
      </c>
      <c r="H92" s="163"/>
      <c r="I92" s="166"/>
      <c r="J92" s="41"/>
    </row>
    <row r="93" spans="1:10" ht="27.75" customHeight="1">
      <c r="A93" s="160" t="s">
        <v>603</v>
      </c>
      <c r="B93" s="24"/>
      <c r="C93" s="161" t="s">
        <v>75</v>
      </c>
      <c r="D93" s="132">
        <v>3.556</v>
      </c>
      <c r="E93" s="133">
        <v>0.13300000000000001</v>
      </c>
      <c r="F93" s="134">
        <v>4.5999999999999999E-2</v>
      </c>
      <c r="G93" s="162">
        <v>23.95</v>
      </c>
      <c r="H93" s="163"/>
      <c r="I93" s="166"/>
      <c r="J93" s="41"/>
    </row>
    <row r="94" spans="1:10" ht="27.75" customHeight="1">
      <c r="A94" s="160" t="s">
        <v>604</v>
      </c>
      <c r="B94" s="24"/>
      <c r="C94" s="161" t="s">
        <v>75</v>
      </c>
      <c r="D94" s="132">
        <v>3.556</v>
      </c>
      <c r="E94" s="133">
        <v>0.13300000000000001</v>
      </c>
      <c r="F94" s="134">
        <v>4.5999999999999999E-2</v>
      </c>
      <c r="G94" s="162">
        <v>69.260000000000005</v>
      </c>
      <c r="H94" s="163"/>
      <c r="I94" s="166"/>
      <c r="J94" s="41"/>
    </row>
    <row r="95" spans="1:10" ht="27.75" customHeight="1">
      <c r="A95" s="160" t="s">
        <v>605</v>
      </c>
      <c r="B95" s="24"/>
      <c r="C95" s="161" t="s">
        <v>85</v>
      </c>
      <c r="D95" s="132">
        <v>3.556</v>
      </c>
      <c r="E95" s="133">
        <v>0.13300000000000001</v>
      </c>
      <c r="F95" s="134">
        <v>4.5999999999999999E-2</v>
      </c>
      <c r="G95" s="163"/>
      <c r="H95" s="163"/>
      <c r="I95" s="166"/>
      <c r="J95" s="41"/>
    </row>
    <row r="96" spans="1:10" ht="27.75" customHeight="1">
      <c r="A96" s="160" t="s">
        <v>606</v>
      </c>
      <c r="B96" s="24"/>
      <c r="C96" s="161">
        <v>0</v>
      </c>
      <c r="D96" s="132">
        <v>2.948</v>
      </c>
      <c r="E96" s="133">
        <v>0.107</v>
      </c>
      <c r="F96" s="134">
        <v>3.5999999999999997E-2</v>
      </c>
      <c r="G96" s="162">
        <v>6.23</v>
      </c>
      <c r="H96" s="162">
        <v>1.3</v>
      </c>
      <c r="I96" s="167">
        <v>2.31</v>
      </c>
      <c r="J96" s="40">
        <v>9.6000000000000002E-2</v>
      </c>
    </row>
    <row r="97" spans="1:10" ht="27.75" customHeight="1">
      <c r="A97" s="160" t="s">
        <v>607</v>
      </c>
      <c r="B97" s="24"/>
      <c r="C97" s="161">
        <v>0</v>
      </c>
      <c r="D97" s="132">
        <v>2.948</v>
      </c>
      <c r="E97" s="133">
        <v>0.107</v>
      </c>
      <c r="F97" s="134">
        <v>3.5999999999999997E-2</v>
      </c>
      <c r="G97" s="162">
        <v>132.04</v>
      </c>
      <c r="H97" s="162">
        <v>1.3</v>
      </c>
      <c r="I97" s="167">
        <v>2.31</v>
      </c>
      <c r="J97" s="40">
        <v>9.6000000000000002E-2</v>
      </c>
    </row>
    <row r="98" spans="1:10" ht="27.75" customHeight="1">
      <c r="A98" s="160" t="s">
        <v>608</v>
      </c>
      <c r="B98" s="24"/>
      <c r="C98" s="161">
        <v>0</v>
      </c>
      <c r="D98" s="132">
        <v>2.948</v>
      </c>
      <c r="E98" s="133">
        <v>0.107</v>
      </c>
      <c r="F98" s="134">
        <v>3.5999999999999997E-2</v>
      </c>
      <c r="G98" s="162">
        <v>218.21</v>
      </c>
      <c r="H98" s="162">
        <v>1.3</v>
      </c>
      <c r="I98" s="167">
        <v>2.31</v>
      </c>
      <c r="J98" s="40">
        <v>9.6000000000000002E-2</v>
      </c>
    </row>
    <row r="99" spans="1:10" ht="27.75" customHeight="1">
      <c r="A99" s="160" t="s">
        <v>609</v>
      </c>
      <c r="B99" s="24"/>
      <c r="C99" s="161">
        <v>0</v>
      </c>
      <c r="D99" s="132">
        <v>2.948</v>
      </c>
      <c r="E99" s="133">
        <v>0.107</v>
      </c>
      <c r="F99" s="134">
        <v>3.5999999999999997E-2</v>
      </c>
      <c r="G99" s="162">
        <v>352.4</v>
      </c>
      <c r="H99" s="162">
        <v>1.3</v>
      </c>
      <c r="I99" s="167">
        <v>2.31</v>
      </c>
      <c r="J99" s="40">
        <v>9.6000000000000002E-2</v>
      </c>
    </row>
    <row r="100" spans="1:10" ht="27.75" customHeight="1">
      <c r="A100" s="160" t="s">
        <v>610</v>
      </c>
      <c r="B100" s="24"/>
      <c r="C100" s="161">
        <v>0</v>
      </c>
      <c r="D100" s="132">
        <v>2.948</v>
      </c>
      <c r="E100" s="133">
        <v>0.107</v>
      </c>
      <c r="F100" s="134">
        <v>3.5999999999999997E-2</v>
      </c>
      <c r="G100" s="162">
        <v>776.67</v>
      </c>
      <c r="H100" s="162">
        <v>1.3</v>
      </c>
      <c r="I100" s="167">
        <v>2.31</v>
      </c>
      <c r="J100" s="40">
        <v>9.6000000000000002E-2</v>
      </c>
    </row>
    <row r="101" spans="1:10" ht="27.75" customHeight="1">
      <c r="A101" s="160" t="s">
        <v>611</v>
      </c>
      <c r="B101" s="24"/>
      <c r="C101" s="161">
        <v>0</v>
      </c>
      <c r="D101" s="132">
        <v>2.88</v>
      </c>
      <c r="E101" s="133">
        <v>9.8000000000000004E-2</v>
      </c>
      <c r="F101" s="134">
        <v>3.1E-2</v>
      </c>
      <c r="G101" s="162">
        <v>7.7</v>
      </c>
      <c r="H101" s="162">
        <v>2.87</v>
      </c>
      <c r="I101" s="167">
        <v>3.64</v>
      </c>
      <c r="J101" s="40">
        <v>9.0999999999999998E-2</v>
      </c>
    </row>
    <row r="102" spans="1:10" ht="27.75" customHeight="1">
      <c r="A102" s="160" t="s">
        <v>612</v>
      </c>
      <c r="B102" s="24"/>
      <c r="C102" s="161">
        <v>0</v>
      </c>
      <c r="D102" s="132">
        <v>2.88</v>
      </c>
      <c r="E102" s="133">
        <v>9.8000000000000004E-2</v>
      </c>
      <c r="F102" s="134">
        <v>3.1E-2</v>
      </c>
      <c r="G102" s="162">
        <v>198.57</v>
      </c>
      <c r="H102" s="162">
        <v>2.87</v>
      </c>
      <c r="I102" s="167">
        <v>3.64</v>
      </c>
      <c r="J102" s="40">
        <v>9.0999999999999998E-2</v>
      </c>
    </row>
    <row r="103" spans="1:10" ht="27.75" customHeight="1">
      <c r="A103" s="160" t="s">
        <v>613</v>
      </c>
      <c r="B103" s="24"/>
      <c r="C103" s="161">
        <v>0</v>
      </c>
      <c r="D103" s="132">
        <v>2.88</v>
      </c>
      <c r="E103" s="133">
        <v>9.8000000000000004E-2</v>
      </c>
      <c r="F103" s="134">
        <v>3.1E-2</v>
      </c>
      <c r="G103" s="162">
        <v>329.31</v>
      </c>
      <c r="H103" s="162">
        <v>2.87</v>
      </c>
      <c r="I103" s="167">
        <v>3.64</v>
      </c>
      <c r="J103" s="40">
        <v>9.0999999999999998E-2</v>
      </c>
    </row>
    <row r="104" spans="1:10" ht="27.75" customHeight="1">
      <c r="A104" s="160" t="s">
        <v>614</v>
      </c>
      <c r="B104" s="24"/>
      <c r="C104" s="161">
        <v>0</v>
      </c>
      <c r="D104" s="132">
        <v>2.88</v>
      </c>
      <c r="E104" s="133">
        <v>9.8000000000000004E-2</v>
      </c>
      <c r="F104" s="134">
        <v>3.1E-2</v>
      </c>
      <c r="G104" s="162">
        <v>532.9</v>
      </c>
      <c r="H104" s="162">
        <v>2.87</v>
      </c>
      <c r="I104" s="167">
        <v>3.64</v>
      </c>
      <c r="J104" s="40">
        <v>9.0999999999999998E-2</v>
      </c>
    </row>
    <row r="105" spans="1:10" ht="27.75" customHeight="1">
      <c r="A105" s="160" t="s">
        <v>615</v>
      </c>
      <c r="B105" s="24"/>
      <c r="C105" s="161">
        <v>0</v>
      </c>
      <c r="D105" s="132">
        <v>2.88</v>
      </c>
      <c r="E105" s="133">
        <v>9.8000000000000004E-2</v>
      </c>
      <c r="F105" s="134">
        <v>3.1E-2</v>
      </c>
      <c r="G105" s="162">
        <v>1176.57</v>
      </c>
      <c r="H105" s="162">
        <v>2.87</v>
      </c>
      <c r="I105" s="167">
        <v>3.64</v>
      </c>
      <c r="J105" s="40">
        <v>9.0999999999999998E-2</v>
      </c>
    </row>
    <row r="106" spans="1:10" ht="27.75" customHeight="1">
      <c r="A106" s="160" t="s">
        <v>616</v>
      </c>
      <c r="B106" s="24"/>
      <c r="C106" s="161">
        <v>0</v>
      </c>
      <c r="D106" s="132">
        <v>2.8069999999999999</v>
      </c>
      <c r="E106" s="133">
        <v>9.0999999999999998E-2</v>
      </c>
      <c r="F106" s="134">
        <v>2.7E-2</v>
      </c>
      <c r="G106" s="162">
        <v>91.61</v>
      </c>
      <c r="H106" s="162">
        <v>2.4500000000000002</v>
      </c>
      <c r="I106" s="167">
        <v>3.63</v>
      </c>
      <c r="J106" s="40">
        <v>8.7999999999999995E-2</v>
      </c>
    </row>
    <row r="107" spans="1:10" ht="27.75" customHeight="1">
      <c r="A107" s="160" t="s">
        <v>617</v>
      </c>
      <c r="B107" s="24"/>
      <c r="C107" s="161">
        <v>0</v>
      </c>
      <c r="D107" s="132">
        <v>2.8069999999999999</v>
      </c>
      <c r="E107" s="133">
        <v>9.0999999999999998E-2</v>
      </c>
      <c r="F107" s="134">
        <v>2.7E-2</v>
      </c>
      <c r="G107" s="162">
        <v>945.3</v>
      </c>
      <c r="H107" s="162">
        <v>2.4500000000000002</v>
      </c>
      <c r="I107" s="167">
        <v>3.63</v>
      </c>
      <c r="J107" s="40">
        <v>8.7999999999999995E-2</v>
      </c>
    </row>
    <row r="108" spans="1:10" ht="27.75" customHeight="1">
      <c r="A108" s="160" t="s">
        <v>618</v>
      </c>
      <c r="B108" s="24"/>
      <c r="C108" s="161">
        <v>0</v>
      </c>
      <c r="D108" s="132">
        <v>2.8069999999999999</v>
      </c>
      <c r="E108" s="133">
        <v>9.0999999999999998E-2</v>
      </c>
      <c r="F108" s="134">
        <v>2.7E-2</v>
      </c>
      <c r="G108" s="162">
        <v>4912.2299999999996</v>
      </c>
      <c r="H108" s="162">
        <v>2.4500000000000002</v>
      </c>
      <c r="I108" s="167">
        <v>3.63</v>
      </c>
      <c r="J108" s="40">
        <v>8.7999999999999995E-2</v>
      </c>
    </row>
    <row r="109" spans="1:10" ht="27.75" customHeight="1">
      <c r="A109" s="160" t="s">
        <v>619</v>
      </c>
      <c r="B109" s="24"/>
      <c r="C109" s="161">
        <v>0</v>
      </c>
      <c r="D109" s="132">
        <v>2.8069999999999999</v>
      </c>
      <c r="E109" s="133">
        <v>9.0999999999999998E-2</v>
      </c>
      <c r="F109" s="134">
        <v>2.7E-2</v>
      </c>
      <c r="G109" s="162">
        <v>4292.26</v>
      </c>
      <c r="H109" s="162">
        <v>2.4500000000000002</v>
      </c>
      <c r="I109" s="167">
        <v>3.63</v>
      </c>
      <c r="J109" s="40">
        <v>8.7999999999999995E-2</v>
      </c>
    </row>
    <row r="110" spans="1:10" ht="27.75" customHeight="1">
      <c r="A110" s="160" t="s">
        <v>620</v>
      </c>
      <c r="B110" s="24"/>
      <c r="C110" s="161">
        <v>0</v>
      </c>
      <c r="D110" s="132">
        <v>2.8069999999999999</v>
      </c>
      <c r="E110" s="133">
        <v>9.0999999999999998E-2</v>
      </c>
      <c r="F110" s="134">
        <v>2.7E-2</v>
      </c>
      <c r="G110" s="162">
        <v>10925.43</v>
      </c>
      <c r="H110" s="162">
        <v>2.4500000000000002</v>
      </c>
      <c r="I110" s="167">
        <v>3.63</v>
      </c>
      <c r="J110" s="40">
        <v>8.7999999999999995E-2</v>
      </c>
    </row>
    <row r="111" spans="1:10" ht="27.75" customHeight="1">
      <c r="A111" s="160" t="s">
        <v>621</v>
      </c>
      <c r="B111" s="24"/>
      <c r="C111" s="161" t="s">
        <v>118</v>
      </c>
      <c r="D111" s="135">
        <v>13.776</v>
      </c>
      <c r="E111" s="136">
        <v>0.96699999999999997</v>
      </c>
      <c r="F111" s="134">
        <v>0.873</v>
      </c>
      <c r="G111" s="163"/>
      <c r="H111" s="163"/>
      <c r="I111" s="166"/>
      <c r="J111" s="41"/>
    </row>
    <row r="112" spans="1:10" ht="27.75" customHeight="1">
      <c r="A112" s="160" t="s">
        <v>622</v>
      </c>
      <c r="B112" s="24"/>
      <c r="C112" s="161">
        <v>0</v>
      </c>
      <c r="D112" s="132">
        <v>-4.7160000000000002</v>
      </c>
      <c r="E112" s="133">
        <v>-0.17699999999999999</v>
      </c>
      <c r="F112" s="134">
        <v>-0.06</v>
      </c>
      <c r="G112" s="162">
        <v>0</v>
      </c>
      <c r="H112" s="163"/>
      <c r="I112" s="166"/>
      <c r="J112" s="41"/>
    </row>
    <row r="113" spans="1:10" ht="27.75" customHeight="1">
      <c r="A113" s="160" t="s">
        <v>623</v>
      </c>
      <c r="B113" s="24"/>
      <c r="C113" s="161">
        <v>0</v>
      </c>
      <c r="D113" s="132">
        <v>-4.5259999999999998</v>
      </c>
      <c r="E113" s="133">
        <v>-0.16600000000000001</v>
      </c>
      <c r="F113" s="134">
        <v>-5.6000000000000001E-2</v>
      </c>
      <c r="G113" s="162">
        <v>0</v>
      </c>
      <c r="H113" s="163"/>
      <c r="I113" s="166"/>
      <c r="J113" s="41"/>
    </row>
    <row r="114" spans="1:10" ht="27.75" customHeight="1">
      <c r="A114" s="160" t="s">
        <v>624</v>
      </c>
      <c r="B114" s="24"/>
      <c r="C114" s="161">
        <v>0</v>
      </c>
      <c r="D114" s="132">
        <v>-4.7160000000000002</v>
      </c>
      <c r="E114" s="133">
        <v>-0.17699999999999999</v>
      </c>
      <c r="F114" s="134">
        <v>-0.06</v>
      </c>
      <c r="G114" s="162">
        <v>0</v>
      </c>
      <c r="H114" s="163"/>
      <c r="I114" s="166"/>
      <c r="J114" s="40">
        <v>0.14099999999999999</v>
      </c>
    </row>
    <row r="115" spans="1:10" ht="27.75" customHeight="1">
      <c r="A115" s="160" t="s">
        <v>625</v>
      </c>
      <c r="B115" s="24"/>
      <c r="C115" s="161">
        <v>0</v>
      </c>
      <c r="D115" s="132">
        <v>-4.5259999999999998</v>
      </c>
      <c r="E115" s="133">
        <v>-0.16600000000000001</v>
      </c>
      <c r="F115" s="134">
        <v>-5.6000000000000001E-2</v>
      </c>
      <c r="G115" s="162">
        <v>0</v>
      </c>
      <c r="H115" s="163"/>
      <c r="I115" s="166"/>
      <c r="J115" s="40">
        <v>0.13700000000000001</v>
      </c>
    </row>
    <row r="116" spans="1:10" ht="27.75" customHeight="1">
      <c r="A116" s="160" t="s">
        <v>626</v>
      </c>
      <c r="B116" s="24"/>
      <c r="C116" s="161">
        <v>0</v>
      </c>
      <c r="D116" s="132">
        <v>-4.99</v>
      </c>
      <c r="E116" s="133">
        <v>-0.16700000000000001</v>
      </c>
      <c r="F116" s="134">
        <v>-5.2999999999999999E-2</v>
      </c>
      <c r="G116" s="162">
        <v>11.04</v>
      </c>
      <c r="H116" s="163"/>
      <c r="I116" s="166"/>
      <c r="J116" s="40">
        <v>0.17799999999999999</v>
      </c>
    </row>
    <row r="117" spans="1:10" ht="27.75" customHeight="1">
      <c r="A117" s="160" t="s">
        <v>627</v>
      </c>
      <c r="B117" s="24"/>
      <c r="C117" s="161" t="s">
        <v>70</v>
      </c>
      <c r="D117" s="132">
        <v>4.3490000000000002</v>
      </c>
      <c r="E117" s="133">
        <v>0.16300000000000001</v>
      </c>
      <c r="F117" s="134">
        <v>5.6000000000000001E-2</v>
      </c>
      <c r="G117" s="162">
        <v>5.72</v>
      </c>
      <c r="H117" s="163"/>
      <c r="I117" s="166"/>
      <c r="J117" s="41"/>
    </row>
    <row r="118" spans="1:10" ht="27.75" customHeight="1">
      <c r="A118" s="160" t="s">
        <v>628</v>
      </c>
      <c r="B118" s="24"/>
      <c r="C118" s="161" t="s">
        <v>72</v>
      </c>
      <c r="D118" s="132">
        <v>4.3490000000000002</v>
      </c>
      <c r="E118" s="133">
        <v>0.16300000000000001</v>
      </c>
      <c r="F118" s="134">
        <v>5.6000000000000001E-2</v>
      </c>
      <c r="G118" s="163"/>
      <c r="H118" s="163"/>
      <c r="I118" s="166"/>
      <c r="J118" s="41"/>
    </row>
    <row r="119" spans="1:10" ht="27.75" customHeight="1">
      <c r="A119" s="160" t="s">
        <v>629</v>
      </c>
      <c r="B119" s="24"/>
      <c r="C119" s="161" t="s">
        <v>75</v>
      </c>
      <c r="D119" s="132">
        <v>2.9590000000000001</v>
      </c>
      <c r="E119" s="133">
        <v>0.111</v>
      </c>
      <c r="F119" s="134">
        <v>3.7999999999999999E-2</v>
      </c>
      <c r="G119" s="162">
        <v>2.12</v>
      </c>
      <c r="H119" s="163"/>
      <c r="I119" s="166"/>
      <c r="J119" s="41"/>
    </row>
    <row r="120" spans="1:10" ht="27.75" customHeight="1">
      <c r="A120" s="160" t="s">
        <v>630</v>
      </c>
      <c r="B120" s="24"/>
      <c r="C120" s="161" t="s">
        <v>75</v>
      </c>
      <c r="D120" s="132">
        <v>2.9590000000000001</v>
      </c>
      <c r="E120" s="133">
        <v>0.111</v>
      </c>
      <c r="F120" s="134">
        <v>3.7999999999999999E-2</v>
      </c>
      <c r="G120" s="162">
        <v>3.54</v>
      </c>
      <c r="H120" s="163"/>
      <c r="I120" s="166"/>
      <c r="J120" s="41"/>
    </row>
    <row r="121" spans="1:10" ht="27.75" customHeight="1">
      <c r="A121" s="160" t="s">
        <v>631</v>
      </c>
      <c r="B121" s="24"/>
      <c r="C121" s="161" t="s">
        <v>75</v>
      </c>
      <c r="D121" s="132">
        <v>2.9590000000000001</v>
      </c>
      <c r="E121" s="133">
        <v>0.111</v>
      </c>
      <c r="F121" s="134">
        <v>3.7999999999999999E-2</v>
      </c>
      <c r="G121" s="162">
        <v>9.85</v>
      </c>
      <c r="H121" s="163"/>
      <c r="I121" s="166"/>
      <c r="J121" s="41"/>
    </row>
    <row r="122" spans="1:10" ht="27.75" customHeight="1">
      <c r="A122" s="160" t="s">
        <v>632</v>
      </c>
      <c r="B122" s="24"/>
      <c r="C122" s="161" t="s">
        <v>75</v>
      </c>
      <c r="D122" s="132">
        <v>2.9590000000000001</v>
      </c>
      <c r="E122" s="133">
        <v>0.111</v>
      </c>
      <c r="F122" s="134">
        <v>3.7999999999999999E-2</v>
      </c>
      <c r="G122" s="162">
        <v>20.07</v>
      </c>
      <c r="H122" s="163"/>
      <c r="I122" s="166"/>
      <c r="J122" s="41"/>
    </row>
    <row r="123" spans="1:10" ht="27.75" customHeight="1">
      <c r="A123" s="160" t="s">
        <v>633</v>
      </c>
      <c r="B123" s="24"/>
      <c r="C123" s="161" t="s">
        <v>75</v>
      </c>
      <c r="D123" s="132">
        <v>2.9590000000000001</v>
      </c>
      <c r="E123" s="133">
        <v>0.111</v>
      </c>
      <c r="F123" s="134">
        <v>3.7999999999999999E-2</v>
      </c>
      <c r="G123" s="162">
        <v>57.77</v>
      </c>
      <c r="H123" s="163"/>
      <c r="I123" s="166"/>
      <c r="J123" s="41"/>
    </row>
    <row r="124" spans="1:10" ht="27.75" customHeight="1">
      <c r="A124" s="160" t="s">
        <v>634</v>
      </c>
      <c r="B124" s="24"/>
      <c r="C124" s="161" t="s">
        <v>85</v>
      </c>
      <c r="D124" s="132">
        <v>2.9590000000000001</v>
      </c>
      <c r="E124" s="133">
        <v>0.111</v>
      </c>
      <c r="F124" s="134">
        <v>3.7999999999999999E-2</v>
      </c>
      <c r="G124" s="163"/>
      <c r="H124" s="163"/>
      <c r="I124" s="166"/>
      <c r="J124" s="41"/>
    </row>
    <row r="125" spans="1:10" ht="27.75" customHeight="1">
      <c r="A125" s="160" t="s">
        <v>635</v>
      </c>
      <c r="B125" s="24"/>
      <c r="C125" s="161">
        <v>0</v>
      </c>
      <c r="D125" s="132">
        <v>2.4540000000000002</v>
      </c>
      <c r="E125" s="133">
        <v>8.8999999999999996E-2</v>
      </c>
      <c r="F125" s="134">
        <v>0.03</v>
      </c>
      <c r="G125" s="162">
        <v>5.32</v>
      </c>
      <c r="H125" s="162">
        <v>1.08</v>
      </c>
      <c r="I125" s="167">
        <v>1.92</v>
      </c>
      <c r="J125" s="40">
        <v>0.08</v>
      </c>
    </row>
    <row r="126" spans="1:10" ht="27.75" customHeight="1">
      <c r="A126" s="160" t="s">
        <v>636</v>
      </c>
      <c r="B126" s="24"/>
      <c r="C126" s="161">
        <v>0</v>
      </c>
      <c r="D126" s="132">
        <v>2.4540000000000002</v>
      </c>
      <c r="E126" s="133">
        <v>8.8999999999999996E-2</v>
      </c>
      <c r="F126" s="134">
        <v>0.03</v>
      </c>
      <c r="G126" s="162">
        <v>110.02</v>
      </c>
      <c r="H126" s="162">
        <v>1.08</v>
      </c>
      <c r="I126" s="167">
        <v>1.92</v>
      </c>
      <c r="J126" s="40">
        <v>0.08</v>
      </c>
    </row>
    <row r="127" spans="1:10" ht="27.75" customHeight="1">
      <c r="A127" s="160" t="s">
        <v>637</v>
      </c>
      <c r="B127" s="24"/>
      <c r="C127" s="161">
        <v>0</v>
      </c>
      <c r="D127" s="132">
        <v>2.4540000000000002</v>
      </c>
      <c r="E127" s="133">
        <v>8.8999999999999996E-2</v>
      </c>
      <c r="F127" s="134">
        <v>0.03</v>
      </c>
      <c r="G127" s="162">
        <v>181.74</v>
      </c>
      <c r="H127" s="162">
        <v>1.08</v>
      </c>
      <c r="I127" s="167">
        <v>1.92</v>
      </c>
      <c r="J127" s="40">
        <v>0.08</v>
      </c>
    </row>
    <row r="128" spans="1:10" ht="27.75" customHeight="1">
      <c r="A128" s="160" t="s">
        <v>638</v>
      </c>
      <c r="B128" s="24"/>
      <c r="C128" s="161">
        <v>0</v>
      </c>
      <c r="D128" s="132">
        <v>2.4540000000000002</v>
      </c>
      <c r="E128" s="133">
        <v>8.8999999999999996E-2</v>
      </c>
      <c r="F128" s="134">
        <v>0.03</v>
      </c>
      <c r="G128" s="162">
        <v>293.41000000000003</v>
      </c>
      <c r="H128" s="162">
        <v>1.08</v>
      </c>
      <c r="I128" s="167">
        <v>1.92</v>
      </c>
      <c r="J128" s="40">
        <v>0.08</v>
      </c>
    </row>
    <row r="129" spans="1:10" ht="27.75" customHeight="1">
      <c r="A129" s="160" t="s">
        <v>639</v>
      </c>
      <c r="B129" s="24"/>
      <c r="C129" s="161">
        <v>0</v>
      </c>
      <c r="D129" s="132">
        <v>2.4540000000000002</v>
      </c>
      <c r="E129" s="133">
        <v>8.8999999999999996E-2</v>
      </c>
      <c r="F129" s="134">
        <v>0.03</v>
      </c>
      <c r="G129" s="162">
        <v>646.49</v>
      </c>
      <c r="H129" s="162">
        <v>1.08</v>
      </c>
      <c r="I129" s="167">
        <v>1.92</v>
      </c>
      <c r="J129" s="40">
        <v>0.08</v>
      </c>
    </row>
    <row r="130" spans="1:10" ht="27.75" customHeight="1">
      <c r="A130" s="160" t="s">
        <v>640</v>
      </c>
      <c r="B130" s="24"/>
      <c r="C130" s="161">
        <v>0</v>
      </c>
      <c r="D130" s="132">
        <v>2.3969999999999998</v>
      </c>
      <c r="E130" s="133">
        <v>8.1000000000000003E-2</v>
      </c>
      <c r="F130" s="134">
        <v>2.5999999999999999E-2</v>
      </c>
      <c r="G130" s="162">
        <v>6.55</v>
      </c>
      <c r="H130" s="162">
        <v>2.38</v>
      </c>
      <c r="I130" s="167">
        <v>3.03</v>
      </c>
      <c r="J130" s="40">
        <v>7.5999999999999998E-2</v>
      </c>
    </row>
    <row r="131" spans="1:10" ht="27.75" customHeight="1">
      <c r="A131" s="160" t="s">
        <v>641</v>
      </c>
      <c r="B131" s="24"/>
      <c r="C131" s="161">
        <v>0</v>
      </c>
      <c r="D131" s="132">
        <v>2.3969999999999998</v>
      </c>
      <c r="E131" s="133">
        <v>8.1000000000000003E-2</v>
      </c>
      <c r="F131" s="134">
        <v>2.5999999999999999E-2</v>
      </c>
      <c r="G131" s="162">
        <v>165.39</v>
      </c>
      <c r="H131" s="162">
        <v>2.38</v>
      </c>
      <c r="I131" s="167">
        <v>3.03</v>
      </c>
      <c r="J131" s="40">
        <v>7.5999999999999998E-2</v>
      </c>
    </row>
    <row r="132" spans="1:10" ht="27.75" customHeight="1">
      <c r="A132" s="160" t="s">
        <v>642</v>
      </c>
      <c r="B132" s="24"/>
      <c r="C132" s="161">
        <v>0</v>
      </c>
      <c r="D132" s="132">
        <v>2.3969999999999998</v>
      </c>
      <c r="E132" s="133">
        <v>8.1000000000000003E-2</v>
      </c>
      <c r="F132" s="134">
        <v>2.5999999999999999E-2</v>
      </c>
      <c r="G132" s="162">
        <v>274.2</v>
      </c>
      <c r="H132" s="162">
        <v>2.38</v>
      </c>
      <c r="I132" s="167">
        <v>3.03</v>
      </c>
      <c r="J132" s="40">
        <v>7.5999999999999998E-2</v>
      </c>
    </row>
    <row r="133" spans="1:10" ht="27.75" customHeight="1">
      <c r="A133" s="160" t="s">
        <v>643</v>
      </c>
      <c r="B133" s="24"/>
      <c r="C133" s="161">
        <v>0</v>
      </c>
      <c r="D133" s="132">
        <v>2.3969999999999998</v>
      </c>
      <c r="E133" s="133">
        <v>8.1000000000000003E-2</v>
      </c>
      <c r="F133" s="134">
        <v>2.5999999999999999E-2</v>
      </c>
      <c r="G133" s="162">
        <v>443.62</v>
      </c>
      <c r="H133" s="162">
        <v>2.38</v>
      </c>
      <c r="I133" s="167">
        <v>3.03</v>
      </c>
      <c r="J133" s="40">
        <v>7.5999999999999998E-2</v>
      </c>
    </row>
    <row r="134" spans="1:10" ht="27.75" customHeight="1">
      <c r="A134" s="160" t="s">
        <v>644</v>
      </c>
      <c r="B134" s="24"/>
      <c r="C134" s="161">
        <v>0</v>
      </c>
      <c r="D134" s="132">
        <v>2.3969999999999998</v>
      </c>
      <c r="E134" s="133">
        <v>8.1000000000000003E-2</v>
      </c>
      <c r="F134" s="134">
        <v>2.5999999999999999E-2</v>
      </c>
      <c r="G134" s="162">
        <v>979.3</v>
      </c>
      <c r="H134" s="162">
        <v>2.38</v>
      </c>
      <c r="I134" s="167">
        <v>3.03</v>
      </c>
      <c r="J134" s="40">
        <v>7.5999999999999998E-2</v>
      </c>
    </row>
    <row r="135" spans="1:10" ht="27.75" customHeight="1">
      <c r="A135" s="160" t="s">
        <v>645</v>
      </c>
      <c r="B135" s="24"/>
      <c r="C135" s="161">
        <v>0</v>
      </c>
      <c r="D135" s="132">
        <v>2.3359999999999999</v>
      </c>
      <c r="E135" s="133">
        <v>7.5999999999999998E-2</v>
      </c>
      <c r="F135" s="134">
        <v>2.3E-2</v>
      </c>
      <c r="G135" s="162">
        <v>76.38</v>
      </c>
      <c r="H135" s="162">
        <v>2.04</v>
      </c>
      <c r="I135" s="167">
        <v>3.02</v>
      </c>
      <c r="J135" s="40">
        <v>7.2999999999999995E-2</v>
      </c>
    </row>
    <row r="136" spans="1:10" ht="27.75" customHeight="1">
      <c r="A136" s="160" t="s">
        <v>646</v>
      </c>
      <c r="B136" s="24"/>
      <c r="C136" s="161">
        <v>0</v>
      </c>
      <c r="D136" s="132">
        <v>2.3359999999999999</v>
      </c>
      <c r="E136" s="133">
        <v>7.5999999999999998E-2</v>
      </c>
      <c r="F136" s="134">
        <v>2.3E-2</v>
      </c>
      <c r="G136" s="162">
        <v>786.83</v>
      </c>
      <c r="H136" s="162">
        <v>2.04</v>
      </c>
      <c r="I136" s="167">
        <v>3.02</v>
      </c>
      <c r="J136" s="40">
        <v>7.2999999999999995E-2</v>
      </c>
    </row>
    <row r="137" spans="1:10" ht="27.75" customHeight="1">
      <c r="A137" s="160" t="s">
        <v>647</v>
      </c>
      <c r="B137" s="24"/>
      <c r="C137" s="161">
        <v>0</v>
      </c>
      <c r="D137" s="132">
        <v>2.3359999999999999</v>
      </c>
      <c r="E137" s="133">
        <v>7.5999999999999998E-2</v>
      </c>
      <c r="F137" s="134">
        <v>2.3E-2</v>
      </c>
      <c r="G137" s="162">
        <v>4088.2</v>
      </c>
      <c r="H137" s="162">
        <v>2.04</v>
      </c>
      <c r="I137" s="167">
        <v>3.02</v>
      </c>
      <c r="J137" s="40">
        <v>7.2999999999999995E-2</v>
      </c>
    </row>
    <row r="138" spans="1:10" ht="27.75" customHeight="1">
      <c r="A138" s="160" t="s">
        <v>648</v>
      </c>
      <c r="B138" s="24"/>
      <c r="C138" s="161">
        <v>0</v>
      </c>
      <c r="D138" s="132">
        <v>2.3359999999999999</v>
      </c>
      <c r="E138" s="133">
        <v>7.5999999999999998E-2</v>
      </c>
      <c r="F138" s="134">
        <v>2.3E-2</v>
      </c>
      <c r="G138" s="162">
        <v>3572.25</v>
      </c>
      <c r="H138" s="162">
        <v>2.04</v>
      </c>
      <c r="I138" s="167">
        <v>3.02</v>
      </c>
      <c r="J138" s="40">
        <v>7.2999999999999995E-2</v>
      </c>
    </row>
    <row r="139" spans="1:10" ht="27.75" customHeight="1">
      <c r="A139" s="160" t="s">
        <v>649</v>
      </c>
      <c r="B139" s="24"/>
      <c r="C139" s="161">
        <v>0</v>
      </c>
      <c r="D139" s="132">
        <v>2.3359999999999999</v>
      </c>
      <c r="E139" s="133">
        <v>7.5999999999999998E-2</v>
      </c>
      <c r="F139" s="134">
        <v>2.3E-2</v>
      </c>
      <c r="G139" s="162">
        <v>9092.52</v>
      </c>
      <c r="H139" s="162">
        <v>2.04</v>
      </c>
      <c r="I139" s="167">
        <v>3.02</v>
      </c>
      <c r="J139" s="40">
        <v>7.2999999999999995E-2</v>
      </c>
    </row>
    <row r="140" spans="1:10" ht="27.75" customHeight="1">
      <c r="A140" s="160" t="s">
        <v>650</v>
      </c>
      <c r="B140" s="24"/>
      <c r="C140" s="161" t="s">
        <v>118</v>
      </c>
      <c r="D140" s="135">
        <v>11.465</v>
      </c>
      <c r="E140" s="136">
        <v>0.80500000000000005</v>
      </c>
      <c r="F140" s="134">
        <v>0.72599999999999998</v>
      </c>
      <c r="G140" s="163"/>
      <c r="H140" s="163"/>
      <c r="I140" s="166"/>
      <c r="J140" s="41"/>
    </row>
    <row r="141" spans="1:10" ht="27.75" customHeight="1">
      <c r="A141" s="160" t="s">
        <v>651</v>
      </c>
      <c r="B141" s="24"/>
      <c r="C141" s="161">
        <v>0</v>
      </c>
      <c r="D141" s="132">
        <v>-3.9239999999999999</v>
      </c>
      <c r="E141" s="133">
        <v>-0.14699999999999999</v>
      </c>
      <c r="F141" s="134">
        <v>-0.05</v>
      </c>
      <c r="G141" s="162">
        <v>0</v>
      </c>
      <c r="H141" s="163"/>
      <c r="I141" s="166"/>
      <c r="J141" s="41"/>
    </row>
    <row r="142" spans="1:10" ht="27.75" customHeight="1">
      <c r="A142" s="160" t="s">
        <v>652</v>
      </c>
      <c r="B142" s="24"/>
      <c r="C142" s="161">
        <v>0</v>
      </c>
      <c r="D142" s="132">
        <v>-3.7669999999999999</v>
      </c>
      <c r="E142" s="133">
        <v>-0.13900000000000001</v>
      </c>
      <c r="F142" s="134">
        <v>-4.7E-2</v>
      </c>
      <c r="G142" s="162">
        <v>0</v>
      </c>
      <c r="H142" s="163"/>
      <c r="I142" s="166"/>
      <c r="J142" s="41"/>
    </row>
    <row r="143" spans="1:10" ht="27.75" customHeight="1">
      <c r="A143" s="160" t="s">
        <v>653</v>
      </c>
      <c r="B143" s="24"/>
      <c r="C143" s="161">
        <v>0</v>
      </c>
      <c r="D143" s="132">
        <v>-3.9239999999999999</v>
      </c>
      <c r="E143" s="133">
        <v>-0.14699999999999999</v>
      </c>
      <c r="F143" s="134">
        <v>-0.05</v>
      </c>
      <c r="G143" s="162">
        <v>0</v>
      </c>
      <c r="H143" s="163"/>
      <c r="I143" s="166"/>
      <c r="J143" s="40">
        <v>0.11700000000000001</v>
      </c>
    </row>
    <row r="144" spans="1:10" ht="27.75" customHeight="1">
      <c r="A144" s="160" t="s">
        <v>654</v>
      </c>
      <c r="B144" s="24"/>
      <c r="C144" s="161">
        <v>0</v>
      </c>
      <c r="D144" s="132">
        <v>-3.7669999999999999</v>
      </c>
      <c r="E144" s="133">
        <v>-0.13900000000000001</v>
      </c>
      <c r="F144" s="134">
        <v>-4.7E-2</v>
      </c>
      <c r="G144" s="162">
        <v>0</v>
      </c>
      <c r="H144" s="163"/>
      <c r="I144" s="166"/>
      <c r="J144" s="40">
        <v>0.114</v>
      </c>
    </row>
    <row r="145" spans="1:10" ht="27.75" customHeight="1">
      <c r="A145" s="160" t="s">
        <v>655</v>
      </c>
      <c r="B145" s="24"/>
      <c r="C145" s="161">
        <v>0</v>
      </c>
      <c r="D145" s="132">
        <v>-4.1529999999999996</v>
      </c>
      <c r="E145" s="133">
        <v>-0.13900000000000001</v>
      </c>
      <c r="F145" s="134">
        <v>-4.3999999999999997E-2</v>
      </c>
      <c r="G145" s="162">
        <v>9.19</v>
      </c>
      <c r="H145" s="163"/>
      <c r="I145" s="166"/>
      <c r="J145" s="40">
        <v>0.14799999999999999</v>
      </c>
    </row>
    <row r="146" spans="1:10" ht="27.75" customHeight="1">
      <c r="A146" s="160" t="s">
        <v>656</v>
      </c>
      <c r="B146" s="24"/>
      <c r="C146" s="161" t="s">
        <v>70</v>
      </c>
      <c r="D146" s="132">
        <v>3.0579999999999998</v>
      </c>
      <c r="E146" s="133">
        <v>0.115</v>
      </c>
      <c r="F146" s="134">
        <v>3.9E-2</v>
      </c>
      <c r="G146" s="162">
        <v>4.32</v>
      </c>
      <c r="H146" s="163"/>
      <c r="I146" s="166"/>
      <c r="J146" s="41"/>
    </row>
    <row r="147" spans="1:10" ht="27.75" customHeight="1">
      <c r="A147" s="160" t="s">
        <v>657</v>
      </c>
      <c r="B147" s="24"/>
      <c r="C147" s="161" t="s">
        <v>72</v>
      </c>
      <c r="D147" s="132">
        <v>3.0579999999999998</v>
      </c>
      <c r="E147" s="133">
        <v>0.115</v>
      </c>
      <c r="F147" s="134">
        <v>3.9E-2</v>
      </c>
      <c r="G147" s="163"/>
      <c r="H147" s="163"/>
      <c r="I147" s="166"/>
      <c r="J147" s="41"/>
    </row>
    <row r="148" spans="1:10" ht="27.75" customHeight="1">
      <c r="A148" s="160" t="s">
        <v>658</v>
      </c>
      <c r="B148" s="24"/>
      <c r="C148" s="161" t="s">
        <v>75</v>
      </c>
      <c r="D148" s="132">
        <v>2.081</v>
      </c>
      <c r="E148" s="133">
        <v>7.8E-2</v>
      </c>
      <c r="F148" s="134">
        <v>2.7E-2</v>
      </c>
      <c r="G148" s="162">
        <v>1.73</v>
      </c>
      <c r="H148" s="163"/>
      <c r="I148" s="166"/>
      <c r="J148" s="41"/>
    </row>
    <row r="149" spans="1:10" ht="27.75" customHeight="1">
      <c r="A149" s="160" t="s">
        <v>659</v>
      </c>
      <c r="B149" s="24"/>
      <c r="C149" s="161" t="s">
        <v>75</v>
      </c>
      <c r="D149" s="132">
        <v>2.081</v>
      </c>
      <c r="E149" s="133">
        <v>7.8E-2</v>
      </c>
      <c r="F149" s="134">
        <v>2.7E-2</v>
      </c>
      <c r="G149" s="162">
        <v>2.73</v>
      </c>
      <c r="H149" s="163"/>
      <c r="I149" s="166"/>
      <c r="J149" s="41"/>
    </row>
    <row r="150" spans="1:10" ht="27.75" customHeight="1">
      <c r="A150" s="160" t="s">
        <v>660</v>
      </c>
      <c r="B150" s="24"/>
      <c r="C150" s="161" t="s">
        <v>75</v>
      </c>
      <c r="D150" s="132">
        <v>2.081</v>
      </c>
      <c r="E150" s="133">
        <v>7.8E-2</v>
      </c>
      <c r="F150" s="134">
        <v>2.7E-2</v>
      </c>
      <c r="G150" s="162">
        <v>7.17</v>
      </c>
      <c r="H150" s="163"/>
      <c r="I150" s="166"/>
      <c r="J150" s="41"/>
    </row>
    <row r="151" spans="1:10" ht="27.75" customHeight="1">
      <c r="A151" s="160" t="s">
        <v>661</v>
      </c>
      <c r="B151" s="24"/>
      <c r="C151" s="161" t="s">
        <v>75</v>
      </c>
      <c r="D151" s="132">
        <v>2.081</v>
      </c>
      <c r="E151" s="133">
        <v>7.8E-2</v>
      </c>
      <c r="F151" s="134">
        <v>2.7E-2</v>
      </c>
      <c r="G151" s="162">
        <v>14.35</v>
      </c>
      <c r="H151" s="163"/>
      <c r="I151" s="166"/>
      <c r="J151" s="41"/>
    </row>
    <row r="152" spans="1:10" ht="27.75" customHeight="1">
      <c r="A152" s="160" t="s">
        <v>662</v>
      </c>
      <c r="B152" s="24"/>
      <c r="C152" s="161" t="s">
        <v>75</v>
      </c>
      <c r="D152" s="132">
        <v>2.081</v>
      </c>
      <c r="E152" s="133">
        <v>7.8E-2</v>
      </c>
      <c r="F152" s="134">
        <v>2.7E-2</v>
      </c>
      <c r="G152" s="162">
        <v>40.869999999999997</v>
      </c>
      <c r="H152" s="163"/>
      <c r="I152" s="166"/>
      <c r="J152" s="41"/>
    </row>
    <row r="153" spans="1:10" ht="27.75" customHeight="1">
      <c r="A153" s="160" t="s">
        <v>663</v>
      </c>
      <c r="B153" s="24"/>
      <c r="C153" s="161" t="s">
        <v>85</v>
      </c>
      <c r="D153" s="132">
        <v>2.081</v>
      </c>
      <c r="E153" s="133">
        <v>7.8E-2</v>
      </c>
      <c r="F153" s="134">
        <v>2.7E-2</v>
      </c>
      <c r="G153" s="163"/>
      <c r="H153" s="163"/>
      <c r="I153" s="166"/>
      <c r="J153" s="41"/>
    </row>
    <row r="154" spans="1:10" ht="27.75" customHeight="1">
      <c r="A154" s="160" t="s">
        <v>664</v>
      </c>
      <c r="B154" s="24"/>
      <c r="C154" s="161">
        <v>0</v>
      </c>
      <c r="D154" s="132">
        <v>1.726</v>
      </c>
      <c r="E154" s="133">
        <v>6.3E-2</v>
      </c>
      <c r="F154" s="134">
        <v>2.1000000000000001E-2</v>
      </c>
      <c r="G154" s="162">
        <v>3.98</v>
      </c>
      <c r="H154" s="162">
        <v>0.76</v>
      </c>
      <c r="I154" s="167">
        <v>1.35</v>
      </c>
      <c r="J154" s="40">
        <v>5.6000000000000001E-2</v>
      </c>
    </row>
    <row r="155" spans="1:10" ht="27.75" customHeight="1">
      <c r="A155" s="160" t="s">
        <v>665</v>
      </c>
      <c r="B155" s="24"/>
      <c r="C155" s="161">
        <v>0</v>
      </c>
      <c r="D155" s="132">
        <v>1.726</v>
      </c>
      <c r="E155" s="133">
        <v>6.3E-2</v>
      </c>
      <c r="F155" s="134">
        <v>2.1000000000000001E-2</v>
      </c>
      <c r="G155" s="162">
        <v>77.61</v>
      </c>
      <c r="H155" s="162">
        <v>0.76</v>
      </c>
      <c r="I155" s="167">
        <v>1.35</v>
      </c>
      <c r="J155" s="40">
        <v>5.6000000000000001E-2</v>
      </c>
    </row>
    <row r="156" spans="1:10" ht="27.75" customHeight="1">
      <c r="A156" s="160" t="s">
        <v>666</v>
      </c>
      <c r="B156" s="24"/>
      <c r="C156" s="161">
        <v>0</v>
      </c>
      <c r="D156" s="132">
        <v>1.726</v>
      </c>
      <c r="E156" s="133">
        <v>6.3E-2</v>
      </c>
      <c r="F156" s="134">
        <v>2.1000000000000001E-2</v>
      </c>
      <c r="G156" s="162">
        <v>128.04</v>
      </c>
      <c r="H156" s="162">
        <v>0.76</v>
      </c>
      <c r="I156" s="167">
        <v>1.35</v>
      </c>
      <c r="J156" s="40">
        <v>5.6000000000000001E-2</v>
      </c>
    </row>
    <row r="157" spans="1:10" ht="27.75" customHeight="1">
      <c r="A157" s="160" t="s">
        <v>667</v>
      </c>
      <c r="B157" s="24"/>
      <c r="C157" s="161">
        <v>0</v>
      </c>
      <c r="D157" s="132">
        <v>1.726</v>
      </c>
      <c r="E157" s="133">
        <v>6.3E-2</v>
      </c>
      <c r="F157" s="134">
        <v>2.1000000000000001E-2</v>
      </c>
      <c r="G157" s="162">
        <v>206.58</v>
      </c>
      <c r="H157" s="162">
        <v>0.76</v>
      </c>
      <c r="I157" s="167">
        <v>1.35</v>
      </c>
      <c r="J157" s="40">
        <v>5.6000000000000001E-2</v>
      </c>
    </row>
    <row r="158" spans="1:10" ht="27.75" customHeight="1">
      <c r="A158" s="160" t="s">
        <v>668</v>
      </c>
      <c r="B158" s="24"/>
      <c r="C158" s="161">
        <v>0</v>
      </c>
      <c r="D158" s="132">
        <v>1.726</v>
      </c>
      <c r="E158" s="133">
        <v>6.3E-2</v>
      </c>
      <c r="F158" s="134">
        <v>2.1000000000000001E-2</v>
      </c>
      <c r="G158" s="162">
        <v>454.88</v>
      </c>
      <c r="H158" s="162">
        <v>0.76</v>
      </c>
      <c r="I158" s="167">
        <v>1.35</v>
      </c>
      <c r="J158" s="40">
        <v>5.6000000000000001E-2</v>
      </c>
    </row>
    <row r="159" spans="1:10" ht="27.75" customHeight="1">
      <c r="A159" s="160" t="s">
        <v>669</v>
      </c>
      <c r="B159" s="24"/>
      <c r="C159" s="161">
        <v>0</v>
      </c>
      <c r="D159" s="132">
        <v>1.6850000000000001</v>
      </c>
      <c r="E159" s="133">
        <v>5.7000000000000002E-2</v>
      </c>
      <c r="F159" s="134">
        <v>1.7999999999999999E-2</v>
      </c>
      <c r="G159" s="162">
        <v>4.84</v>
      </c>
      <c r="H159" s="162">
        <v>1.68</v>
      </c>
      <c r="I159" s="167">
        <v>2.13</v>
      </c>
      <c r="J159" s="40">
        <v>5.2999999999999999E-2</v>
      </c>
    </row>
    <row r="160" spans="1:10" ht="27.75" customHeight="1">
      <c r="A160" s="160" t="s">
        <v>670</v>
      </c>
      <c r="B160" s="24"/>
      <c r="C160" s="161">
        <v>0</v>
      </c>
      <c r="D160" s="132">
        <v>1.6850000000000001</v>
      </c>
      <c r="E160" s="133">
        <v>5.7000000000000002E-2</v>
      </c>
      <c r="F160" s="134">
        <v>1.7999999999999999E-2</v>
      </c>
      <c r="G160" s="162">
        <v>116.55</v>
      </c>
      <c r="H160" s="162">
        <v>1.68</v>
      </c>
      <c r="I160" s="167">
        <v>2.13</v>
      </c>
      <c r="J160" s="40">
        <v>5.2999999999999999E-2</v>
      </c>
    </row>
    <row r="161" spans="1:10" ht="27.75" customHeight="1">
      <c r="A161" s="160" t="s">
        <v>671</v>
      </c>
      <c r="B161" s="24"/>
      <c r="C161" s="161">
        <v>0</v>
      </c>
      <c r="D161" s="132">
        <v>1.6850000000000001</v>
      </c>
      <c r="E161" s="133">
        <v>5.7000000000000002E-2</v>
      </c>
      <c r="F161" s="134">
        <v>1.7999999999999999E-2</v>
      </c>
      <c r="G161" s="162">
        <v>193.06</v>
      </c>
      <c r="H161" s="162">
        <v>1.68</v>
      </c>
      <c r="I161" s="167">
        <v>2.13</v>
      </c>
      <c r="J161" s="40">
        <v>5.2999999999999999E-2</v>
      </c>
    </row>
    <row r="162" spans="1:10" ht="27.75" customHeight="1">
      <c r="A162" s="160" t="s">
        <v>672</v>
      </c>
      <c r="B162" s="24"/>
      <c r="C162" s="161">
        <v>0</v>
      </c>
      <c r="D162" s="132">
        <v>1.6850000000000001</v>
      </c>
      <c r="E162" s="133">
        <v>5.7000000000000002E-2</v>
      </c>
      <c r="F162" s="134">
        <v>1.7999999999999999E-2</v>
      </c>
      <c r="G162" s="162">
        <v>312.20999999999998</v>
      </c>
      <c r="H162" s="162">
        <v>1.68</v>
      </c>
      <c r="I162" s="167">
        <v>2.13</v>
      </c>
      <c r="J162" s="40">
        <v>5.2999999999999999E-2</v>
      </c>
    </row>
    <row r="163" spans="1:10" ht="27.75" customHeight="1">
      <c r="A163" s="160" t="s">
        <v>673</v>
      </c>
      <c r="B163" s="24"/>
      <c r="C163" s="161">
        <v>0</v>
      </c>
      <c r="D163" s="132">
        <v>1.6850000000000001</v>
      </c>
      <c r="E163" s="133">
        <v>5.7000000000000002E-2</v>
      </c>
      <c r="F163" s="134">
        <v>1.7999999999999999E-2</v>
      </c>
      <c r="G163" s="162">
        <v>688.92</v>
      </c>
      <c r="H163" s="162">
        <v>1.68</v>
      </c>
      <c r="I163" s="167">
        <v>2.13</v>
      </c>
      <c r="J163" s="40">
        <v>5.2999999999999999E-2</v>
      </c>
    </row>
    <row r="164" spans="1:10" ht="27.75" customHeight="1">
      <c r="A164" s="160" t="s">
        <v>674</v>
      </c>
      <c r="B164" s="24"/>
      <c r="C164" s="161">
        <v>0</v>
      </c>
      <c r="D164" s="132">
        <v>1.643</v>
      </c>
      <c r="E164" s="133">
        <v>5.2999999999999999E-2</v>
      </c>
      <c r="F164" s="134">
        <v>1.6E-2</v>
      </c>
      <c r="G164" s="162">
        <v>53.95</v>
      </c>
      <c r="H164" s="162">
        <v>1.43</v>
      </c>
      <c r="I164" s="167">
        <v>2.12</v>
      </c>
      <c r="J164" s="40">
        <v>5.0999999999999997E-2</v>
      </c>
    </row>
    <row r="165" spans="1:10" ht="27.75" customHeight="1">
      <c r="A165" s="160" t="s">
        <v>675</v>
      </c>
      <c r="B165" s="24"/>
      <c r="C165" s="161">
        <v>0</v>
      </c>
      <c r="D165" s="132">
        <v>1.643</v>
      </c>
      <c r="E165" s="133">
        <v>5.2999999999999999E-2</v>
      </c>
      <c r="F165" s="134">
        <v>1.6E-2</v>
      </c>
      <c r="G165" s="162">
        <v>553.55999999999995</v>
      </c>
      <c r="H165" s="162">
        <v>1.43</v>
      </c>
      <c r="I165" s="167">
        <v>2.12</v>
      </c>
      <c r="J165" s="40">
        <v>5.0999999999999997E-2</v>
      </c>
    </row>
    <row r="166" spans="1:10" ht="27.75" customHeight="1">
      <c r="A166" s="160" t="s">
        <v>676</v>
      </c>
      <c r="B166" s="24"/>
      <c r="C166" s="161">
        <v>0</v>
      </c>
      <c r="D166" s="132">
        <v>1.643</v>
      </c>
      <c r="E166" s="133">
        <v>5.2999999999999999E-2</v>
      </c>
      <c r="F166" s="134">
        <v>1.6E-2</v>
      </c>
      <c r="G166" s="162">
        <v>2875.19</v>
      </c>
      <c r="H166" s="162">
        <v>1.43</v>
      </c>
      <c r="I166" s="167">
        <v>2.12</v>
      </c>
      <c r="J166" s="40">
        <v>5.0999999999999997E-2</v>
      </c>
    </row>
    <row r="167" spans="1:10" ht="27.75" customHeight="1">
      <c r="A167" s="160" t="s">
        <v>677</v>
      </c>
      <c r="B167" s="24"/>
      <c r="C167" s="161">
        <v>0</v>
      </c>
      <c r="D167" s="132">
        <v>1.643</v>
      </c>
      <c r="E167" s="133">
        <v>5.2999999999999999E-2</v>
      </c>
      <c r="F167" s="134">
        <v>1.6E-2</v>
      </c>
      <c r="G167" s="162">
        <v>2512.36</v>
      </c>
      <c r="H167" s="162">
        <v>1.43</v>
      </c>
      <c r="I167" s="167">
        <v>2.12</v>
      </c>
      <c r="J167" s="40">
        <v>5.0999999999999997E-2</v>
      </c>
    </row>
    <row r="168" spans="1:10" ht="27.75" customHeight="1">
      <c r="A168" s="160" t="s">
        <v>678</v>
      </c>
      <c r="B168" s="24"/>
      <c r="C168" s="161">
        <v>0</v>
      </c>
      <c r="D168" s="132">
        <v>1.643</v>
      </c>
      <c r="E168" s="133">
        <v>5.2999999999999999E-2</v>
      </c>
      <c r="F168" s="134">
        <v>1.6E-2</v>
      </c>
      <c r="G168" s="162">
        <v>6394.39</v>
      </c>
      <c r="H168" s="162">
        <v>1.43</v>
      </c>
      <c r="I168" s="167">
        <v>2.12</v>
      </c>
      <c r="J168" s="40">
        <v>5.0999999999999997E-2</v>
      </c>
    </row>
    <row r="169" spans="1:10" ht="27.75" customHeight="1">
      <c r="A169" s="160" t="s">
        <v>679</v>
      </c>
      <c r="B169" s="24"/>
      <c r="C169" s="161" t="s">
        <v>118</v>
      </c>
      <c r="D169" s="135">
        <v>8.0630000000000006</v>
      </c>
      <c r="E169" s="136">
        <v>0.56599999999999995</v>
      </c>
      <c r="F169" s="134">
        <v>0.51100000000000001</v>
      </c>
      <c r="G169" s="163"/>
      <c r="H169" s="163"/>
      <c r="I169" s="166"/>
      <c r="J169" s="41"/>
    </row>
    <row r="170" spans="1:10" ht="27.75" customHeight="1">
      <c r="A170" s="160" t="s">
        <v>680</v>
      </c>
      <c r="B170" s="24"/>
      <c r="C170" s="161">
        <v>0</v>
      </c>
      <c r="D170" s="132">
        <v>-2.76</v>
      </c>
      <c r="E170" s="133">
        <v>-0.104</v>
      </c>
      <c r="F170" s="134">
        <v>-3.5000000000000003E-2</v>
      </c>
      <c r="G170" s="162">
        <v>0</v>
      </c>
      <c r="H170" s="163"/>
      <c r="I170" s="166"/>
      <c r="J170" s="41"/>
    </row>
    <row r="171" spans="1:10" ht="27.75" customHeight="1">
      <c r="A171" s="160" t="s">
        <v>681</v>
      </c>
      <c r="B171" s="24"/>
      <c r="C171" s="161">
        <v>0</v>
      </c>
      <c r="D171" s="132">
        <v>-2.649</v>
      </c>
      <c r="E171" s="133">
        <v>-9.7000000000000003E-2</v>
      </c>
      <c r="F171" s="134">
        <v>-3.3000000000000002E-2</v>
      </c>
      <c r="G171" s="162">
        <v>0</v>
      </c>
      <c r="H171" s="163"/>
      <c r="I171" s="166"/>
      <c r="J171" s="41"/>
    </row>
    <row r="172" spans="1:10" ht="27.75" customHeight="1">
      <c r="A172" s="160" t="s">
        <v>682</v>
      </c>
      <c r="B172" s="24"/>
      <c r="C172" s="161">
        <v>0</v>
      </c>
      <c r="D172" s="132">
        <v>-2.76</v>
      </c>
      <c r="E172" s="133">
        <v>-0.104</v>
      </c>
      <c r="F172" s="134">
        <v>-3.5000000000000003E-2</v>
      </c>
      <c r="G172" s="162">
        <v>0</v>
      </c>
      <c r="H172" s="163"/>
      <c r="I172" s="166"/>
      <c r="J172" s="40">
        <v>8.3000000000000004E-2</v>
      </c>
    </row>
    <row r="173" spans="1:10" ht="27.75" customHeight="1">
      <c r="A173" s="160" t="s">
        <v>683</v>
      </c>
      <c r="B173" s="24"/>
      <c r="C173" s="161">
        <v>0</v>
      </c>
      <c r="D173" s="132">
        <v>-2.649</v>
      </c>
      <c r="E173" s="133">
        <v>-9.7000000000000003E-2</v>
      </c>
      <c r="F173" s="134">
        <v>-3.3000000000000002E-2</v>
      </c>
      <c r="G173" s="162">
        <v>0</v>
      </c>
      <c r="H173" s="163"/>
      <c r="I173" s="166"/>
      <c r="J173" s="40">
        <v>0.08</v>
      </c>
    </row>
    <row r="174" spans="1:10" ht="27.75" customHeight="1">
      <c r="A174" s="160" t="s">
        <v>684</v>
      </c>
      <c r="B174" s="24"/>
      <c r="C174" s="161">
        <v>0</v>
      </c>
      <c r="D174" s="132">
        <v>-2.92</v>
      </c>
      <c r="E174" s="133">
        <v>-9.8000000000000004E-2</v>
      </c>
      <c r="F174" s="134">
        <v>-3.1E-2</v>
      </c>
      <c r="G174" s="162">
        <v>6.46</v>
      </c>
      <c r="H174" s="163"/>
      <c r="I174" s="166"/>
      <c r="J174" s="40">
        <v>0.104</v>
      </c>
    </row>
    <row r="175" spans="1:10" ht="27.75" customHeight="1">
      <c r="A175" s="160" t="s">
        <v>685</v>
      </c>
      <c r="B175" s="24"/>
      <c r="C175" s="161" t="s">
        <v>70</v>
      </c>
      <c r="D175" s="132">
        <v>1.05</v>
      </c>
      <c r="E175" s="133">
        <v>3.9E-2</v>
      </c>
      <c r="F175" s="134">
        <v>1.2999999999999999E-2</v>
      </c>
      <c r="G175" s="162">
        <v>2.13</v>
      </c>
      <c r="H175" s="163"/>
      <c r="I175" s="166"/>
      <c r="J175" s="41"/>
    </row>
    <row r="176" spans="1:10" ht="27.75" customHeight="1">
      <c r="A176" s="160" t="s">
        <v>686</v>
      </c>
      <c r="B176" s="24"/>
      <c r="C176" s="161" t="s">
        <v>72</v>
      </c>
      <c r="D176" s="132">
        <v>1.05</v>
      </c>
      <c r="E176" s="133">
        <v>3.9E-2</v>
      </c>
      <c r="F176" s="134">
        <v>1.2999999999999999E-2</v>
      </c>
      <c r="G176" s="163"/>
      <c r="H176" s="163"/>
      <c r="I176" s="166"/>
      <c r="J176" s="41"/>
    </row>
    <row r="177" spans="1:10" ht="27.75" customHeight="1">
      <c r="A177" s="160" t="s">
        <v>687</v>
      </c>
      <c r="B177" s="24"/>
      <c r="C177" s="161" t="s">
        <v>75</v>
      </c>
      <c r="D177" s="132">
        <v>0.71499999999999997</v>
      </c>
      <c r="E177" s="133">
        <v>2.7E-2</v>
      </c>
      <c r="F177" s="134">
        <v>8.9999999999999993E-3</v>
      </c>
      <c r="G177" s="162">
        <v>1.1299999999999999</v>
      </c>
      <c r="H177" s="163"/>
      <c r="I177" s="166"/>
      <c r="J177" s="41"/>
    </row>
    <row r="178" spans="1:10" ht="27.75" customHeight="1">
      <c r="A178" s="160" t="s">
        <v>688</v>
      </c>
      <c r="B178" s="24"/>
      <c r="C178" s="161" t="s">
        <v>75</v>
      </c>
      <c r="D178" s="132">
        <v>0.71499999999999997</v>
      </c>
      <c r="E178" s="133">
        <v>2.7E-2</v>
      </c>
      <c r="F178" s="134">
        <v>8.9999999999999993E-3</v>
      </c>
      <c r="G178" s="162">
        <v>1.47</v>
      </c>
      <c r="H178" s="163"/>
      <c r="I178" s="166"/>
      <c r="J178" s="41"/>
    </row>
    <row r="179" spans="1:10" ht="27.75" customHeight="1">
      <c r="A179" s="160" t="s">
        <v>689</v>
      </c>
      <c r="B179" s="24"/>
      <c r="C179" s="161" t="s">
        <v>75</v>
      </c>
      <c r="D179" s="132">
        <v>0.71499999999999997</v>
      </c>
      <c r="E179" s="133">
        <v>2.7E-2</v>
      </c>
      <c r="F179" s="134">
        <v>8.9999999999999993E-3</v>
      </c>
      <c r="G179" s="162">
        <v>2.99</v>
      </c>
      <c r="H179" s="163"/>
      <c r="I179" s="166"/>
      <c r="J179" s="41"/>
    </row>
    <row r="180" spans="1:10" ht="27.75" customHeight="1">
      <c r="A180" s="160" t="s">
        <v>690</v>
      </c>
      <c r="B180" s="24"/>
      <c r="C180" s="161" t="s">
        <v>75</v>
      </c>
      <c r="D180" s="132">
        <v>0.71499999999999997</v>
      </c>
      <c r="E180" s="133">
        <v>2.7E-2</v>
      </c>
      <c r="F180" s="134">
        <v>8.9999999999999993E-3</v>
      </c>
      <c r="G180" s="162">
        <v>5.46</v>
      </c>
      <c r="H180" s="163"/>
      <c r="I180" s="166"/>
      <c r="J180" s="41"/>
    </row>
    <row r="181" spans="1:10" ht="27.75" customHeight="1">
      <c r="A181" s="160" t="s">
        <v>691</v>
      </c>
      <c r="B181" s="24"/>
      <c r="C181" s="161" t="s">
        <v>75</v>
      </c>
      <c r="D181" s="132">
        <v>0.71499999999999997</v>
      </c>
      <c r="E181" s="133">
        <v>2.7E-2</v>
      </c>
      <c r="F181" s="134">
        <v>8.9999999999999993E-3</v>
      </c>
      <c r="G181" s="162">
        <v>14.56</v>
      </c>
      <c r="H181" s="163"/>
      <c r="I181" s="166"/>
      <c r="J181" s="41"/>
    </row>
    <row r="182" spans="1:10" ht="27.75" customHeight="1">
      <c r="A182" s="160" t="s">
        <v>692</v>
      </c>
      <c r="B182" s="24"/>
      <c r="C182" s="161" t="s">
        <v>85</v>
      </c>
      <c r="D182" s="132">
        <v>0.71499999999999997</v>
      </c>
      <c r="E182" s="133">
        <v>2.7E-2</v>
      </c>
      <c r="F182" s="134">
        <v>8.9999999999999993E-3</v>
      </c>
      <c r="G182" s="163"/>
      <c r="H182" s="163"/>
      <c r="I182" s="166"/>
      <c r="J182" s="41"/>
    </row>
    <row r="183" spans="1:10" ht="27.75" customHeight="1">
      <c r="A183" s="160" t="s">
        <v>693</v>
      </c>
      <c r="B183" s="24"/>
      <c r="C183" s="161">
        <v>0</v>
      </c>
      <c r="D183" s="132">
        <v>0.59199999999999997</v>
      </c>
      <c r="E183" s="133">
        <v>2.1999999999999999E-2</v>
      </c>
      <c r="F183" s="134">
        <v>7.0000000000000001E-3</v>
      </c>
      <c r="G183" s="162">
        <v>1.9</v>
      </c>
      <c r="H183" s="162">
        <v>0.26</v>
      </c>
      <c r="I183" s="167">
        <v>0.46</v>
      </c>
      <c r="J183" s="40">
        <v>1.9E-2</v>
      </c>
    </row>
    <row r="184" spans="1:10" ht="27.75" customHeight="1">
      <c r="A184" s="160" t="s">
        <v>694</v>
      </c>
      <c r="B184" s="24"/>
      <c r="C184" s="161">
        <v>0</v>
      </c>
      <c r="D184" s="132">
        <v>0.59199999999999997</v>
      </c>
      <c r="E184" s="133">
        <v>2.1999999999999999E-2</v>
      </c>
      <c r="F184" s="134">
        <v>7.0000000000000001E-3</v>
      </c>
      <c r="G184" s="162">
        <v>27.18</v>
      </c>
      <c r="H184" s="162">
        <v>0.26</v>
      </c>
      <c r="I184" s="167">
        <v>0.46</v>
      </c>
      <c r="J184" s="40">
        <v>1.9E-2</v>
      </c>
    </row>
    <row r="185" spans="1:10" ht="27.75" customHeight="1">
      <c r="A185" s="160" t="s">
        <v>695</v>
      </c>
      <c r="B185" s="24"/>
      <c r="C185" s="161">
        <v>0</v>
      </c>
      <c r="D185" s="132">
        <v>0.59199999999999997</v>
      </c>
      <c r="E185" s="133">
        <v>2.1999999999999999E-2</v>
      </c>
      <c r="F185" s="134">
        <v>7.0000000000000001E-3</v>
      </c>
      <c r="G185" s="162">
        <v>44.49</v>
      </c>
      <c r="H185" s="162">
        <v>0.26</v>
      </c>
      <c r="I185" s="167">
        <v>0.46</v>
      </c>
      <c r="J185" s="40">
        <v>1.9E-2</v>
      </c>
    </row>
    <row r="186" spans="1:10" ht="27.75" customHeight="1">
      <c r="A186" s="160" t="s">
        <v>696</v>
      </c>
      <c r="B186" s="24"/>
      <c r="C186" s="161">
        <v>0</v>
      </c>
      <c r="D186" s="132">
        <v>0.59199999999999997</v>
      </c>
      <c r="E186" s="133">
        <v>2.1999999999999999E-2</v>
      </c>
      <c r="F186" s="134">
        <v>7.0000000000000001E-3</v>
      </c>
      <c r="G186" s="162">
        <v>71.459999999999994</v>
      </c>
      <c r="H186" s="162">
        <v>0.26</v>
      </c>
      <c r="I186" s="167">
        <v>0.46</v>
      </c>
      <c r="J186" s="40">
        <v>1.9E-2</v>
      </c>
    </row>
    <row r="187" spans="1:10" ht="27.75" customHeight="1">
      <c r="A187" s="160" t="s">
        <v>697</v>
      </c>
      <c r="B187" s="24"/>
      <c r="C187" s="161">
        <v>0</v>
      </c>
      <c r="D187" s="132">
        <v>0.59199999999999997</v>
      </c>
      <c r="E187" s="133">
        <v>2.1999999999999999E-2</v>
      </c>
      <c r="F187" s="134">
        <v>7.0000000000000001E-3</v>
      </c>
      <c r="G187" s="162">
        <v>156.69999999999999</v>
      </c>
      <c r="H187" s="162">
        <v>0.26</v>
      </c>
      <c r="I187" s="167">
        <v>0.46</v>
      </c>
      <c r="J187" s="40">
        <v>1.9E-2</v>
      </c>
    </row>
    <row r="188" spans="1:10" ht="27.75" customHeight="1">
      <c r="A188" s="160" t="s">
        <v>698</v>
      </c>
      <c r="B188" s="24"/>
      <c r="C188" s="161">
        <v>0</v>
      </c>
      <c r="D188" s="132">
        <v>0.57899999999999996</v>
      </c>
      <c r="E188" s="133">
        <v>0.02</v>
      </c>
      <c r="F188" s="134">
        <v>6.0000000000000001E-3</v>
      </c>
      <c r="G188" s="162">
        <v>2.19</v>
      </c>
      <c r="H188" s="162">
        <v>0.57999999999999996</v>
      </c>
      <c r="I188" s="167">
        <v>0.73</v>
      </c>
      <c r="J188" s="40">
        <v>1.7999999999999999E-2</v>
      </c>
    </row>
    <row r="189" spans="1:10" ht="27.75" customHeight="1">
      <c r="A189" s="160" t="s">
        <v>699</v>
      </c>
      <c r="B189" s="24"/>
      <c r="C189" s="161">
        <v>0</v>
      </c>
      <c r="D189" s="132">
        <v>0.57899999999999996</v>
      </c>
      <c r="E189" s="133">
        <v>0.02</v>
      </c>
      <c r="F189" s="134">
        <v>6.0000000000000001E-3</v>
      </c>
      <c r="G189" s="162">
        <v>40.549999999999997</v>
      </c>
      <c r="H189" s="162">
        <v>0.57999999999999996</v>
      </c>
      <c r="I189" s="167">
        <v>0.73</v>
      </c>
      <c r="J189" s="40">
        <v>1.7999999999999999E-2</v>
      </c>
    </row>
    <row r="190" spans="1:10" ht="27.75" customHeight="1">
      <c r="A190" s="160" t="s">
        <v>700</v>
      </c>
      <c r="B190" s="24"/>
      <c r="C190" s="161">
        <v>0</v>
      </c>
      <c r="D190" s="132">
        <v>0.57899999999999996</v>
      </c>
      <c r="E190" s="133">
        <v>0.02</v>
      </c>
      <c r="F190" s="134">
        <v>6.0000000000000001E-3</v>
      </c>
      <c r="G190" s="162">
        <v>66.819999999999993</v>
      </c>
      <c r="H190" s="162">
        <v>0.57999999999999996</v>
      </c>
      <c r="I190" s="167">
        <v>0.73</v>
      </c>
      <c r="J190" s="40">
        <v>1.7999999999999999E-2</v>
      </c>
    </row>
    <row r="191" spans="1:10" ht="27.75" customHeight="1">
      <c r="A191" s="160" t="s">
        <v>701</v>
      </c>
      <c r="B191" s="24"/>
      <c r="C191" s="161">
        <v>0</v>
      </c>
      <c r="D191" s="132">
        <v>0.57899999999999996</v>
      </c>
      <c r="E191" s="133">
        <v>0.02</v>
      </c>
      <c r="F191" s="134">
        <v>6.0000000000000001E-3</v>
      </c>
      <c r="G191" s="162">
        <v>107.72</v>
      </c>
      <c r="H191" s="162">
        <v>0.57999999999999996</v>
      </c>
      <c r="I191" s="167">
        <v>0.73</v>
      </c>
      <c r="J191" s="40">
        <v>1.7999999999999999E-2</v>
      </c>
    </row>
    <row r="192" spans="1:10" ht="27.75" customHeight="1">
      <c r="A192" s="160" t="s">
        <v>702</v>
      </c>
      <c r="B192" s="24"/>
      <c r="C192" s="161">
        <v>0</v>
      </c>
      <c r="D192" s="132">
        <v>0.57899999999999996</v>
      </c>
      <c r="E192" s="133">
        <v>0.02</v>
      </c>
      <c r="F192" s="134">
        <v>6.0000000000000001E-3</v>
      </c>
      <c r="G192" s="162">
        <v>237.06</v>
      </c>
      <c r="H192" s="162">
        <v>0.57999999999999996</v>
      </c>
      <c r="I192" s="167">
        <v>0.73</v>
      </c>
      <c r="J192" s="40">
        <v>1.7999999999999999E-2</v>
      </c>
    </row>
    <row r="193" spans="1:10" ht="27.75" customHeight="1">
      <c r="A193" s="160" t="s">
        <v>703</v>
      </c>
      <c r="B193" s="24"/>
      <c r="C193" s="161">
        <v>0</v>
      </c>
      <c r="D193" s="132">
        <v>0.56399999999999995</v>
      </c>
      <c r="E193" s="133">
        <v>1.7999999999999999E-2</v>
      </c>
      <c r="F193" s="134">
        <v>5.0000000000000001E-3</v>
      </c>
      <c r="G193" s="162">
        <v>19.05</v>
      </c>
      <c r="H193" s="162">
        <v>0.49</v>
      </c>
      <c r="I193" s="167">
        <v>0.73</v>
      </c>
      <c r="J193" s="40">
        <v>1.7999999999999999E-2</v>
      </c>
    </row>
    <row r="194" spans="1:10" ht="27.75" customHeight="1">
      <c r="A194" s="160" t="s">
        <v>704</v>
      </c>
      <c r="B194" s="24"/>
      <c r="C194" s="161">
        <v>0</v>
      </c>
      <c r="D194" s="132">
        <v>0.56399999999999995</v>
      </c>
      <c r="E194" s="133">
        <v>1.7999999999999999E-2</v>
      </c>
      <c r="F194" s="134">
        <v>5.0000000000000001E-3</v>
      </c>
      <c r="G194" s="162">
        <v>190.59</v>
      </c>
      <c r="H194" s="162">
        <v>0.49</v>
      </c>
      <c r="I194" s="167">
        <v>0.73</v>
      </c>
      <c r="J194" s="40">
        <v>1.7999999999999999E-2</v>
      </c>
    </row>
    <row r="195" spans="1:10" ht="27.75" customHeight="1">
      <c r="A195" s="160" t="s">
        <v>705</v>
      </c>
      <c r="B195" s="24"/>
      <c r="C195" s="161">
        <v>0</v>
      </c>
      <c r="D195" s="132">
        <v>0.56399999999999995</v>
      </c>
      <c r="E195" s="133">
        <v>1.7999999999999999E-2</v>
      </c>
      <c r="F195" s="134">
        <v>5.0000000000000001E-3</v>
      </c>
      <c r="G195" s="162">
        <v>987.68</v>
      </c>
      <c r="H195" s="162">
        <v>0.49</v>
      </c>
      <c r="I195" s="167">
        <v>0.73</v>
      </c>
      <c r="J195" s="40">
        <v>1.7999999999999999E-2</v>
      </c>
    </row>
    <row r="196" spans="1:10" ht="27.75" customHeight="1">
      <c r="A196" s="160" t="s">
        <v>706</v>
      </c>
      <c r="B196" s="24"/>
      <c r="C196" s="161">
        <v>0</v>
      </c>
      <c r="D196" s="132">
        <v>0.56399999999999995</v>
      </c>
      <c r="E196" s="133">
        <v>1.7999999999999999E-2</v>
      </c>
      <c r="F196" s="134">
        <v>5.0000000000000001E-3</v>
      </c>
      <c r="G196" s="162">
        <v>863.11</v>
      </c>
      <c r="H196" s="162">
        <v>0.49</v>
      </c>
      <c r="I196" s="167">
        <v>0.73</v>
      </c>
      <c r="J196" s="40">
        <v>1.7999999999999999E-2</v>
      </c>
    </row>
    <row r="197" spans="1:10" ht="27.75" customHeight="1">
      <c r="A197" s="160" t="s">
        <v>707</v>
      </c>
      <c r="B197" s="24"/>
      <c r="C197" s="161">
        <v>0</v>
      </c>
      <c r="D197" s="132">
        <v>0.56399999999999995</v>
      </c>
      <c r="E197" s="133">
        <v>1.7999999999999999E-2</v>
      </c>
      <c r="F197" s="134">
        <v>5.0000000000000001E-3</v>
      </c>
      <c r="G197" s="162">
        <v>2195.9499999999998</v>
      </c>
      <c r="H197" s="162">
        <v>0.49</v>
      </c>
      <c r="I197" s="167">
        <v>0.73</v>
      </c>
      <c r="J197" s="40">
        <v>1.7999999999999999E-2</v>
      </c>
    </row>
    <row r="198" spans="1:10" ht="27.75" customHeight="1">
      <c r="A198" s="160" t="s">
        <v>708</v>
      </c>
      <c r="B198" s="24"/>
      <c r="C198" s="161" t="s">
        <v>118</v>
      </c>
      <c r="D198" s="135">
        <v>2.7679999999999998</v>
      </c>
      <c r="E198" s="136">
        <v>0.19400000000000001</v>
      </c>
      <c r="F198" s="134">
        <v>0.17499999999999999</v>
      </c>
      <c r="G198" s="163"/>
      <c r="H198" s="163"/>
      <c r="I198" s="166"/>
      <c r="J198" s="41"/>
    </row>
    <row r="199" spans="1:10" ht="27.75" customHeight="1">
      <c r="A199" s="160" t="s">
        <v>709</v>
      </c>
      <c r="B199" s="24"/>
      <c r="C199" s="161">
        <v>0</v>
      </c>
      <c r="D199" s="132">
        <v>-0.94799999999999995</v>
      </c>
      <c r="E199" s="133">
        <v>-3.5999999999999997E-2</v>
      </c>
      <c r="F199" s="134">
        <v>-1.2E-2</v>
      </c>
      <c r="G199" s="162">
        <v>0</v>
      </c>
      <c r="H199" s="163"/>
      <c r="I199" s="166"/>
      <c r="J199" s="41"/>
    </row>
    <row r="200" spans="1:10" ht="27.75" customHeight="1">
      <c r="A200" s="160" t="s">
        <v>710</v>
      </c>
      <c r="B200" s="24"/>
      <c r="C200" s="161">
        <v>0</v>
      </c>
      <c r="D200" s="132">
        <v>-0.91</v>
      </c>
      <c r="E200" s="133">
        <v>-3.3000000000000002E-2</v>
      </c>
      <c r="F200" s="134">
        <v>-1.0999999999999999E-2</v>
      </c>
      <c r="G200" s="162">
        <v>0</v>
      </c>
      <c r="H200" s="163"/>
      <c r="I200" s="166"/>
      <c r="J200" s="41"/>
    </row>
    <row r="201" spans="1:10" ht="27.75" customHeight="1">
      <c r="A201" s="160" t="s">
        <v>711</v>
      </c>
      <c r="B201" s="24"/>
      <c r="C201" s="161">
        <v>0</v>
      </c>
      <c r="D201" s="132">
        <v>-0.94799999999999995</v>
      </c>
      <c r="E201" s="133">
        <v>-3.5999999999999997E-2</v>
      </c>
      <c r="F201" s="134">
        <v>-1.2E-2</v>
      </c>
      <c r="G201" s="162">
        <v>0</v>
      </c>
      <c r="H201" s="163"/>
      <c r="I201" s="166"/>
      <c r="J201" s="40">
        <v>2.8000000000000001E-2</v>
      </c>
    </row>
    <row r="202" spans="1:10" ht="27.75" customHeight="1">
      <c r="A202" s="160" t="s">
        <v>712</v>
      </c>
      <c r="B202" s="24"/>
      <c r="C202" s="161">
        <v>0</v>
      </c>
      <c r="D202" s="132">
        <v>-0.91</v>
      </c>
      <c r="E202" s="133">
        <v>-3.3000000000000002E-2</v>
      </c>
      <c r="F202" s="134">
        <v>-1.0999999999999999E-2</v>
      </c>
      <c r="G202" s="162">
        <v>0</v>
      </c>
      <c r="H202" s="163"/>
      <c r="I202" s="166"/>
      <c r="J202" s="40">
        <v>2.8000000000000001E-2</v>
      </c>
    </row>
    <row r="203" spans="1:10" ht="27.75" customHeight="1">
      <c r="A203" s="160" t="s">
        <v>713</v>
      </c>
      <c r="B203" s="24"/>
      <c r="C203" s="161">
        <v>0</v>
      </c>
      <c r="D203" s="132">
        <v>-1.0029999999999999</v>
      </c>
      <c r="E203" s="133">
        <v>-3.4000000000000002E-2</v>
      </c>
      <c r="F203" s="134">
        <v>-1.0999999999999999E-2</v>
      </c>
      <c r="G203" s="162">
        <v>2.2200000000000002</v>
      </c>
      <c r="H203" s="163"/>
      <c r="I203" s="166"/>
      <c r="J203" s="40">
        <v>3.5999999999999997E-2</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7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NGED South Wales Area (GSP Group _K)"</f>
        <v>Southern Electric Power Distribution plc - Effective from 1 April 2024 - Final LDNO tariffs in NGED South Wales Area (GSP Group _K)</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187" t="s">
        <v>135</v>
      </c>
      <c r="B6" s="182" t="s">
        <v>373</v>
      </c>
      <c r="C6" s="198" t="s">
        <v>374</v>
      </c>
      <c r="D6" s="183" t="s">
        <v>375</v>
      </c>
      <c r="E6" s="169"/>
      <c r="F6" s="368" t="s">
        <v>414</v>
      </c>
      <c r="G6" s="368"/>
      <c r="H6" s="182" t="s">
        <v>373</v>
      </c>
      <c r="I6" s="237" t="s">
        <v>374</v>
      </c>
      <c r="J6" s="237" t="s">
        <v>375</v>
      </c>
      <c r="K6" s="169"/>
      <c r="L6" s="4"/>
      <c r="M6" s="4"/>
    </row>
    <row r="7" spans="1:13" ht="45" customHeight="1">
      <c r="A7" s="187" t="s">
        <v>140</v>
      </c>
      <c r="B7" s="184"/>
      <c r="C7" s="198" t="s">
        <v>377</v>
      </c>
      <c r="D7" s="237" t="s">
        <v>381</v>
      </c>
      <c r="E7" s="169"/>
      <c r="F7" s="368" t="s">
        <v>418</v>
      </c>
      <c r="G7" s="368"/>
      <c r="H7" s="184"/>
      <c r="I7" s="237" t="s">
        <v>380</v>
      </c>
      <c r="J7" s="237" t="s">
        <v>375</v>
      </c>
      <c r="K7" s="169"/>
      <c r="L7" s="4"/>
      <c r="M7" s="4"/>
    </row>
    <row r="8" spans="1:13" ht="45" customHeight="1">
      <c r="A8" s="238" t="s">
        <v>55</v>
      </c>
      <c r="B8" s="354" t="s">
        <v>144</v>
      </c>
      <c r="C8" s="354"/>
      <c r="D8" s="354"/>
      <c r="E8" s="169"/>
      <c r="F8" s="368" t="s">
        <v>140</v>
      </c>
      <c r="G8" s="368"/>
      <c r="H8" s="184"/>
      <c r="I8" s="237" t="s">
        <v>377</v>
      </c>
      <c r="J8" s="237" t="s">
        <v>381</v>
      </c>
      <c r="K8" s="169"/>
      <c r="L8" s="4"/>
      <c r="M8" s="4"/>
    </row>
    <row r="9" spans="1:13" s="76" customFormat="1" ht="45" customHeight="1">
      <c r="A9" s="199"/>
      <c r="B9" s="200"/>
      <c r="C9" s="201"/>
      <c r="D9" s="200"/>
      <c r="E9" s="196"/>
      <c r="F9" s="378" t="s">
        <v>55</v>
      </c>
      <c r="G9" s="378"/>
      <c r="H9" s="379" t="s">
        <v>144</v>
      </c>
      <c r="I9" s="380"/>
      <c r="J9" s="381"/>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265">
        <v>7.7759999999999998</v>
      </c>
      <c r="E14" s="267">
        <v>0.73399999999999999</v>
      </c>
      <c r="F14" s="270">
        <v>8.6999999999999994E-2</v>
      </c>
      <c r="G14" s="268">
        <v>16.78</v>
      </c>
      <c r="H14" s="269">
        <v>0</v>
      </c>
      <c r="I14" s="266">
        <v>0</v>
      </c>
      <c r="J14" s="271">
        <v>0</v>
      </c>
    </row>
    <row r="15" spans="1:13" ht="27.75" customHeight="1">
      <c r="A15" s="160" t="s">
        <v>525</v>
      </c>
      <c r="B15" s="24"/>
      <c r="C15" s="161" t="s">
        <v>72</v>
      </c>
      <c r="D15" s="265">
        <v>7.7759999999999998</v>
      </c>
      <c r="E15" s="267">
        <v>0.73399999999999999</v>
      </c>
      <c r="F15" s="270">
        <v>8.6999999999999994E-2</v>
      </c>
      <c r="G15" s="269">
        <v>0</v>
      </c>
      <c r="H15" s="269">
        <v>0</v>
      </c>
      <c r="I15" s="266">
        <v>0</v>
      </c>
      <c r="J15" s="271">
        <v>0</v>
      </c>
    </row>
    <row r="16" spans="1:13" ht="27.75" customHeight="1">
      <c r="A16" s="160" t="s">
        <v>526</v>
      </c>
      <c r="B16" s="24"/>
      <c r="C16" s="161" t="s">
        <v>75</v>
      </c>
      <c r="D16" s="265">
        <v>7.77</v>
      </c>
      <c r="E16" s="267">
        <v>0.73399999999999999</v>
      </c>
      <c r="F16" s="270">
        <v>8.6999999999999994E-2</v>
      </c>
      <c r="G16" s="268">
        <v>8.75</v>
      </c>
      <c r="H16" s="269">
        <v>0</v>
      </c>
      <c r="I16" s="266">
        <v>0</v>
      </c>
      <c r="J16" s="271">
        <v>0</v>
      </c>
    </row>
    <row r="17" spans="1:10" ht="27.75" customHeight="1">
      <c r="A17" s="160" t="s">
        <v>527</v>
      </c>
      <c r="B17" s="24"/>
      <c r="C17" s="161" t="s">
        <v>75</v>
      </c>
      <c r="D17" s="265">
        <v>7.77</v>
      </c>
      <c r="E17" s="267">
        <v>0.73399999999999999</v>
      </c>
      <c r="F17" s="270">
        <v>8.6999999999999994E-2</v>
      </c>
      <c r="G17" s="268">
        <v>13.92</v>
      </c>
      <c r="H17" s="269">
        <v>0</v>
      </c>
      <c r="I17" s="266">
        <v>0</v>
      </c>
      <c r="J17" s="271">
        <v>0</v>
      </c>
    </row>
    <row r="18" spans="1:10" ht="27.75" customHeight="1">
      <c r="A18" s="160" t="s">
        <v>528</v>
      </c>
      <c r="B18" s="24"/>
      <c r="C18" s="161" t="s">
        <v>75</v>
      </c>
      <c r="D18" s="265">
        <v>7.77</v>
      </c>
      <c r="E18" s="267">
        <v>0.73399999999999999</v>
      </c>
      <c r="F18" s="270">
        <v>8.6999999999999994E-2</v>
      </c>
      <c r="G18" s="268">
        <v>36.81</v>
      </c>
      <c r="H18" s="269">
        <v>0</v>
      </c>
      <c r="I18" s="266">
        <v>0</v>
      </c>
      <c r="J18" s="271">
        <v>0</v>
      </c>
    </row>
    <row r="19" spans="1:10" ht="27.75" customHeight="1">
      <c r="A19" s="160" t="s">
        <v>529</v>
      </c>
      <c r="B19" s="24"/>
      <c r="C19" s="161" t="s">
        <v>75</v>
      </c>
      <c r="D19" s="265">
        <v>7.77</v>
      </c>
      <c r="E19" s="267">
        <v>0.73399999999999999</v>
      </c>
      <c r="F19" s="270">
        <v>8.6999999999999994E-2</v>
      </c>
      <c r="G19" s="268">
        <v>78.08</v>
      </c>
      <c r="H19" s="269">
        <v>0</v>
      </c>
      <c r="I19" s="266">
        <v>0</v>
      </c>
      <c r="J19" s="271">
        <v>0</v>
      </c>
    </row>
    <row r="20" spans="1:10" ht="27.75" customHeight="1">
      <c r="A20" s="160" t="s">
        <v>530</v>
      </c>
      <c r="B20" s="24"/>
      <c r="C20" s="161" t="s">
        <v>75</v>
      </c>
      <c r="D20" s="265">
        <v>7.77</v>
      </c>
      <c r="E20" s="267">
        <v>0.73399999999999999</v>
      </c>
      <c r="F20" s="270">
        <v>8.6999999999999994E-2</v>
      </c>
      <c r="G20" s="268">
        <v>230.68</v>
      </c>
      <c r="H20" s="269">
        <v>0</v>
      </c>
      <c r="I20" s="266">
        <v>0</v>
      </c>
      <c r="J20" s="271">
        <v>0</v>
      </c>
    </row>
    <row r="21" spans="1:10" ht="27.75" customHeight="1">
      <c r="A21" s="160" t="s">
        <v>531</v>
      </c>
      <c r="B21" s="24"/>
      <c r="C21" s="161" t="s">
        <v>85</v>
      </c>
      <c r="D21" s="265">
        <v>7.77</v>
      </c>
      <c r="E21" s="267">
        <v>0.73399999999999999</v>
      </c>
      <c r="F21" s="270">
        <v>8.6999999999999994E-2</v>
      </c>
      <c r="G21" s="269">
        <v>0</v>
      </c>
      <c r="H21" s="269">
        <v>0</v>
      </c>
      <c r="I21" s="266">
        <v>0</v>
      </c>
      <c r="J21" s="271">
        <v>0</v>
      </c>
    </row>
    <row r="22" spans="1:10" ht="27.75" customHeight="1">
      <c r="A22" s="160" t="s">
        <v>532</v>
      </c>
      <c r="B22" s="24"/>
      <c r="C22" s="161">
        <v>0</v>
      </c>
      <c r="D22" s="265">
        <v>5.7720000000000002</v>
      </c>
      <c r="E22" s="267">
        <v>0.52900000000000003</v>
      </c>
      <c r="F22" s="270">
        <v>6.7000000000000004E-2</v>
      </c>
      <c r="G22" s="268">
        <v>13.08</v>
      </c>
      <c r="H22" s="268">
        <v>3.32</v>
      </c>
      <c r="I22" s="272">
        <v>6.03</v>
      </c>
      <c r="J22" s="273">
        <v>0.17499999999999999</v>
      </c>
    </row>
    <row r="23" spans="1:10" ht="27.75" customHeight="1">
      <c r="A23" s="160" t="s">
        <v>533</v>
      </c>
      <c r="B23" s="24"/>
      <c r="C23" s="161">
        <v>0</v>
      </c>
      <c r="D23" s="265">
        <v>5.7720000000000002</v>
      </c>
      <c r="E23" s="267">
        <v>0.52900000000000003</v>
      </c>
      <c r="F23" s="270">
        <v>6.7000000000000004E-2</v>
      </c>
      <c r="G23" s="268">
        <v>370.14</v>
      </c>
      <c r="H23" s="268">
        <v>3.32</v>
      </c>
      <c r="I23" s="272">
        <v>6.03</v>
      </c>
      <c r="J23" s="273">
        <v>0.17499999999999999</v>
      </c>
    </row>
    <row r="24" spans="1:10" ht="27.75" customHeight="1">
      <c r="A24" s="160" t="s">
        <v>534</v>
      </c>
      <c r="B24" s="24"/>
      <c r="C24" s="161">
        <v>0</v>
      </c>
      <c r="D24" s="265">
        <v>5.7720000000000002</v>
      </c>
      <c r="E24" s="267">
        <v>0.52900000000000003</v>
      </c>
      <c r="F24" s="270">
        <v>6.7000000000000004E-2</v>
      </c>
      <c r="G24" s="268">
        <v>713.03</v>
      </c>
      <c r="H24" s="268">
        <v>3.32</v>
      </c>
      <c r="I24" s="272">
        <v>6.03</v>
      </c>
      <c r="J24" s="273">
        <v>0.17499999999999999</v>
      </c>
    </row>
    <row r="25" spans="1:10" ht="27.75" customHeight="1">
      <c r="A25" s="160" t="s">
        <v>535</v>
      </c>
      <c r="B25" s="24"/>
      <c r="C25" s="161">
        <v>0</v>
      </c>
      <c r="D25" s="265">
        <v>5.7720000000000002</v>
      </c>
      <c r="E25" s="267">
        <v>0.52900000000000003</v>
      </c>
      <c r="F25" s="270">
        <v>6.7000000000000004E-2</v>
      </c>
      <c r="G25" s="268">
        <v>1156.3699999999999</v>
      </c>
      <c r="H25" s="268">
        <v>3.32</v>
      </c>
      <c r="I25" s="272">
        <v>6.03</v>
      </c>
      <c r="J25" s="273">
        <v>0.17499999999999999</v>
      </c>
    </row>
    <row r="26" spans="1:10" ht="27.75" customHeight="1">
      <c r="A26" s="160" t="s">
        <v>536</v>
      </c>
      <c r="B26" s="24"/>
      <c r="C26" s="161">
        <v>0</v>
      </c>
      <c r="D26" s="265">
        <v>5.7720000000000002</v>
      </c>
      <c r="E26" s="267">
        <v>0.52900000000000003</v>
      </c>
      <c r="F26" s="270">
        <v>6.7000000000000004E-2</v>
      </c>
      <c r="G26" s="268">
        <v>2809.84</v>
      </c>
      <c r="H26" s="268">
        <v>3.32</v>
      </c>
      <c r="I26" s="272">
        <v>6.03</v>
      </c>
      <c r="J26" s="273">
        <v>0.17499999999999999</v>
      </c>
    </row>
    <row r="27" spans="1:10" ht="27.75" customHeight="1">
      <c r="A27" s="160" t="s">
        <v>537</v>
      </c>
      <c r="B27" s="24"/>
      <c r="C27" s="161" t="s">
        <v>118</v>
      </c>
      <c r="D27" s="274">
        <v>24.89</v>
      </c>
      <c r="E27" s="275">
        <v>3.085</v>
      </c>
      <c r="F27" s="270">
        <v>2.4209999999999998</v>
      </c>
      <c r="G27" s="269">
        <v>0</v>
      </c>
      <c r="H27" s="269">
        <v>0</v>
      </c>
      <c r="I27" s="266">
        <v>0</v>
      </c>
      <c r="J27" s="271">
        <v>0</v>
      </c>
    </row>
    <row r="28" spans="1:10" ht="27.75" customHeight="1">
      <c r="A28" s="160" t="s">
        <v>538</v>
      </c>
      <c r="B28" s="24"/>
      <c r="C28" s="161">
        <v>0</v>
      </c>
      <c r="D28" s="265">
        <v>-8.6750000000000007</v>
      </c>
      <c r="E28" s="267">
        <v>-0.81899999999999995</v>
      </c>
      <c r="F28" s="270">
        <v>-9.7000000000000003E-2</v>
      </c>
      <c r="G28" s="162">
        <v>0</v>
      </c>
      <c r="H28" s="269">
        <v>0</v>
      </c>
      <c r="I28" s="266">
        <v>0</v>
      </c>
      <c r="J28" s="271">
        <v>0</v>
      </c>
    </row>
    <row r="29" spans="1:10" ht="27.75" customHeight="1">
      <c r="A29" s="160" t="s">
        <v>539</v>
      </c>
      <c r="B29" s="24"/>
      <c r="C29" s="161">
        <v>0</v>
      </c>
      <c r="D29" s="265">
        <v>-8.6750000000000007</v>
      </c>
      <c r="E29" s="267">
        <v>-0.81899999999999995</v>
      </c>
      <c r="F29" s="270">
        <v>-9.7000000000000003E-2</v>
      </c>
      <c r="G29" s="162">
        <v>0</v>
      </c>
      <c r="H29" s="269">
        <v>0</v>
      </c>
      <c r="I29" s="266">
        <v>0</v>
      </c>
      <c r="J29" s="273">
        <v>0.29899999999999999</v>
      </c>
    </row>
    <row r="30" spans="1:10" ht="27.75" customHeight="1">
      <c r="A30" s="164" t="s">
        <v>540</v>
      </c>
      <c r="B30" s="24"/>
      <c r="C30" s="161" t="s">
        <v>70</v>
      </c>
      <c r="D30" s="265">
        <v>4.8579999999999997</v>
      </c>
      <c r="E30" s="267">
        <v>0.45900000000000002</v>
      </c>
      <c r="F30" s="270">
        <v>5.3999999999999999E-2</v>
      </c>
      <c r="G30" s="268">
        <v>10.75</v>
      </c>
      <c r="H30" s="269">
        <v>0</v>
      </c>
      <c r="I30" s="266">
        <v>0</v>
      </c>
      <c r="J30" s="271">
        <v>0</v>
      </c>
    </row>
    <row r="31" spans="1:10" ht="27.75" customHeight="1">
      <c r="A31" s="164" t="s">
        <v>541</v>
      </c>
      <c r="B31" s="24"/>
      <c r="C31" s="161" t="s">
        <v>72</v>
      </c>
      <c r="D31" s="265">
        <v>4.8579999999999997</v>
      </c>
      <c r="E31" s="267">
        <v>0.45900000000000002</v>
      </c>
      <c r="F31" s="270">
        <v>5.3999999999999999E-2</v>
      </c>
      <c r="G31" s="269">
        <v>0</v>
      </c>
      <c r="H31" s="269">
        <v>0</v>
      </c>
      <c r="I31" s="266">
        <v>0</v>
      </c>
      <c r="J31" s="271">
        <v>0</v>
      </c>
    </row>
    <row r="32" spans="1:10" ht="27.75" customHeight="1">
      <c r="A32" s="164" t="s">
        <v>542</v>
      </c>
      <c r="B32" s="24"/>
      <c r="C32" s="161" t="s">
        <v>75</v>
      </c>
      <c r="D32" s="265">
        <v>4.8540000000000001</v>
      </c>
      <c r="E32" s="267">
        <v>0.45800000000000002</v>
      </c>
      <c r="F32" s="270">
        <v>5.3999999999999999E-2</v>
      </c>
      <c r="G32" s="268">
        <v>5.66</v>
      </c>
      <c r="H32" s="269">
        <v>0</v>
      </c>
      <c r="I32" s="266">
        <v>0</v>
      </c>
      <c r="J32" s="271">
        <v>0</v>
      </c>
    </row>
    <row r="33" spans="1:10" ht="27.75" customHeight="1">
      <c r="A33" s="164" t="s">
        <v>543</v>
      </c>
      <c r="B33" s="24"/>
      <c r="C33" s="161" t="s">
        <v>75</v>
      </c>
      <c r="D33" s="265">
        <v>4.8540000000000001</v>
      </c>
      <c r="E33" s="267">
        <v>0.45800000000000002</v>
      </c>
      <c r="F33" s="270">
        <v>5.3999999999999999E-2</v>
      </c>
      <c r="G33" s="268">
        <v>8.89</v>
      </c>
      <c r="H33" s="269">
        <v>0</v>
      </c>
      <c r="I33" s="266">
        <v>0</v>
      </c>
      <c r="J33" s="271">
        <v>0</v>
      </c>
    </row>
    <row r="34" spans="1:10" ht="27.75" customHeight="1">
      <c r="A34" s="164" t="s">
        <v>544</v>
      </c>
      <c r="B34" s="24"/>
      <c r="C34" s="161" t="s">
        <v>75</v>
      </c>
      <c r="D34" s="265">
        <v>4.8540000000000001</v>
      </c>
      <c r="E34" s="267">
        <v>0.45800000000000002</v>
      </c>
      <c r="F34" s="270">
        <v>5.3999999999999999E-2</v>
      </c>
      <c r="G34" s="268">
        <v>23.19</v>
      </c>
      <c r="H34" s="269">
        <v>0</v>
      </c>
      <c r="I34" s="266">
        <v>0</v>
      </c>
      <c r="J34" s="271">
        <v>0</v>
      </c>
    </row>
    <row r="35" spans="1:10" ht="27.75" customHeight="1">
      <c r="A35" s="164" t="s">
        <v>545</v>
      </c>
      <c r="B35" s="24"/>
      <c r="C35" s="161" t="s">
        <v>75</v>
      </c>
      <c r="D35" s="265">
        <v>4.8540000000000001</v>
      </c>
      <c r="E35" s="267">
        <v>0.45800000000000002</v>
      </c>
      <c r="F35" s="270">
        <v>5.3999999999999999E-2</v>
      </c>
      <c r="G35" s="268">
        <v>48.97</v>
      </c>
      <c r="H35" s="269">
        <v>0</v>
      </c>
      <c r="I35" s="266">
        <v>0</v>
      </c>
      <c r="J35" s="271">
        <v>0</v>
      </c>
    </row>
    <row r="36" spans="1:10" ht="27.75" customHeight="1">
      <c r="A36" s="164" t="s">
        <v>546</v>
      </c>
      <c r="B36" s="24"/>
      <c r="C36" s="161" t="s">
        <v>75</v>
      </c>
      <c r="D36" s="265">
        <v>4.8540000000000001</v>
      </c>
      <c r="E36" s="267">
        <v>0.45800000000000002</v>
      </c>
      <c r="F36" s="270">
        <v>5.3999999999999999E-2</v>
      </c>
      <c r="G36" s="268">
        <v>144.29</v>
      </c>
      <c r="H36" s="269">
        <v>0</v>
      </c>
      <c r="I36" s="266">
        <v>0</v>
      </c>
      <c r="J36" s="271">
        <v>0</v>
      </c>
    </row>
    <row r="37" spans="1:10" ht="27.75" customHeight="1">
      <c r="A37" s="164" t="s">
        <v>547</v>
      </c>
      <c r="B37" s="24"/>
      <c r="C37" s="161" t="s">
        <v>85</v>
      </c>
      <c r="D37" s="265">
        <v>4.8540000000000001</v>
      </c>
      <c r="E37" s="267">
        <v>0.45800000000000002</v>
      </c>
      <c r="F37" s="270">
        <v>5.3999999999999999E-2</v>
      </c>
      <c r="G37" s="269">
        <v>0</v>
      </c>
      <c r="H37" s="269">
        <v>0</v>
      </c>
      <c r="I37" s="266">
        <v>0</v>
      </c>
      <c r="J37" s="271">
        <v>0</v>
      </c>
    </row>
    <row r="38" spans="1:10" ht="27.75" customHeight="1">
      <c r="A38" s="164" t="s">
        <v>548</v>
      </c>
      <c r="B38" s="24"/>
      <c r="C38" s="161">
        <v>0</v>
      </c>
      <c r="D38" s="265">
        <v>3.6059999999999999</v>
      </c>
      <c r="E38" s="267">
        <v>0.33</v>
      </c>
      <c r="F38" s="270">
        <v>4.2000000000000003E-2</v>
      </c>
      <c r="G38" s="268">
        <v>8.3699999999999992</v>
      </c>
      <c r="H38" s="268">
        <v>2.08</v>
      </c>
      <c r="I38" s="272">
        <v>3.77</v>
      </c>
      <c r="J38" s="273">
        <v>0.109</v>
      </c>
    </row>
    <row r="39" spans="1:10" ht="27.75" customHeight="1">
      <c r="A39" s="164" t="s">
        <v>549</v>
      </c>
      <c r="B39" s="24"/>
      <c r="C39" s="161">
        <v>0</v>
      </c>
      <c r="D39" s="265">
        <v>3.6059999999999999</v>
      </c>
      <c r="E39" s="267">
        <v>0.33</v>
      </c>
      <c r="F39" s="270">
        <v>4.2000000000000003E-2</v>
      </c>
      <c r="G39" s="268">
        <v>231.41</v>
      </c>
      <c r="H39" s="268">
        <v>2.08</v>
      </c>
      <c r="I39" s="272">
        <v>3.77</v>
      </c>
      <c r="J39" s="273">
        <v>0.109</v>
      </c>
    </row>
    <row r="40" spans="1:10" ht="27.75" customHeight="1">
      <c r="A40" s="164" t="s">
        <v>550</v>
      </c>
      <c r="B40" s="24"/>
      <c r="C40" s="161">
        <v>0</v>
      </c>
      <c r="D40" s="265">
        <v>3.6059999999999999</v>
      </c>
      <c r="E40" s="267">
        <v>0.33</v>
      </c>
      <c r="F40" s="270">
        <v>4.2000000000000003E-2</v>
      </c>
      <c r="G40" s="268">
        <v>445.6</v>
      </c>
      <c r="H40" s="268">
        <v>2.08</v>
      </c>
      <c r="I40" s="272">
        <v>3.77</v>
      </c>
      <c r="J40" s="273">
        <v>0.109</v>
      </c>
    </row>
    <row r="41" spans="1:10" ht="27.75" customHeight="1">
      <c r="A41" s="164" t="s">
        <v>551</v>
      </c>
      <c r="B41" s="24"/>
      <c r="C41" s="161">
        <v>0</v>
      </c>
      <c r="D41" s="265">
        <v>3.6059999999999999</v>
      </c>
      <c r="E41" s="267">
        <v>0.33</v>
      </c>
      <c r="F41" s="270">
        <v>4.2000000000000003E-2</v>
      </c>
      <c r="G41" s="268">
        <v>722.54</v>
      </c>
      <c r="H41" s="268">
        <v>2.08</v>
      </c>
      <c r="I41" s="272">
        <v>3.77</v>
      </c>
      <c r="J41" s="273">
        <v>0.109</v>
      </c>
    </row>
    <row r="42" spans="1:10" ht="27.75" customHeight="1">
      <c r="A42" s="164" t="s">
        <v>552</v>
      </c>
      <c r="B42" s="24"/>
      <c r="C42" s="161">
        <v>0</v>
      </c>
      <c r="D42" s="265">
        <v>3.6059999999999999</v>
      </c>
      <c r="E42" s="267">
        <v>0.33</v>
      </c>
      <c r="F42" s="270">
        <v>4.2000000000000003E-2</v>
      </c>
      <c r="G42" s="268">
        <v>1755.41</v>
      </c>
      <c r="H42" s="268">
        <v>2.08</v>
      </c>
      <c r="I42" s="272">
        <v>3.77</v>
      </c>
      <c r="J42" s="273">
        <v>0.109</v>
      </c>
    </row>
    <row r="43" spans="1:10" ht="27.75" customHeight="1">
      <c r="A43" s="164" t="s">
        <v>553</v>
      </c>
      <c r="B43" s="24"/>
      <c r="C43" s="161">
        <v>0</v>
      </c>
      <c r="D43" s="265">
        <v>4.1020000000000003</v>
      </c>
      <c r="E43" s="267">
        <v>0.34599999999999997</v>
      </c>
      <c r="F43" s="270">
        <v>5.2999999999999999E-2</v>
      </c>
      <c r="G43" s="268">
        <v>10.16</v>
      </c>
      <c r="H43" s="268">
        <v>3.5</v>
      </c>
      <c r="I43" s="272">
        <v>5.74</v>
      </c>
      <c r="J43" s="273">
        <v>0.122</v>
      </c>
    </row>
    <row r="44" spans="1:10" ht="27.75" customHeight="1">
      <c r="A44" s="164" t="s">
        <v>554</v>
      </c>
      <c r="B44" s="24"/>
      <c r="C44" s="161">
        <v>0</v>
      </c>
      <c r="D44" s="265">
        <v>4.1020000000000003</v>
      </c>
      <c r="E44" s="267">
        <v>0.34599999999999997</v>
      </c>
      <c r="F44" s="270">
        <v>5.2999999999999999E-2</v>
      </c>
      <c r="G44" s="268">
        <v>361.26</v>
      </c>
      <c r="H44" s="268">
        <v>3.5</v>
      </c>
      <c r="I44" s="272">
        <v>5.74</v>
      </c>
      <c r="J44" s="273">
        <v>0.122</v>
      </c>
    </row>
    <row r="45" spans="1:10" ht="27.75" customHeight="1">
      <c r="A45" s="164" t="s">
        <v>555</v>
      </c>
      <c r="B45" s="24"/>
      <c r="C45" s="161">
        <v>0</v>
      </c>
      <c r="D45" s="265">
        <v>4.1020000000000003</v>
      </c>
      <c r="E45" s="267">
        <v>0.34599999999999997</v>
      </c>
      <c r="F45" s="270">
        <v>5.2999999999999999E-2</v>
      </c>
      <c r="G45" s="268">
        <v>698.43</v>
      </c>
      <c r="H45" s="268">
        <v>3.5</v>
      </c>
      <c r="I45" s="272">
        <v>5.74</v>
      </c>
      <c r="J45" s="273">
        <v>0.122</v>
      </c>
    </row>
    <row r="46" spans="1:10" ht="27.75" customHeight="1">
      <c r="A46" s="164" t="s">
        <v>556</v>
      </c>
      <c r="B46" s="24"/>
      <c r="C46" s="161">
        <v>0</v>
      </c>
      <c r="D46" s="265">
        <v>4.1020000000000003</v>
      </c>
      <c r="E46" s="267">
        <v>0.34599999999999997</v>
      </c>
      <c r="F46" s="270">
        <v>5.2999999999999999E-2</v>
      </c>
      <c r="G46" s="268">
        <v>1134.3699999999999</v>
      </c>
      <c r="H46" s="268">
        <v>3.5</v>
      </c>
      <c r="I46" s="272">
        <v>5.74</v>
      </c>
      <c r="J46" s="273">
        <v>0.122</v>
      </c>
    </row>
    <row r="47" spans="1:10" ht="27.75" customHeight="1">
      <c r="A47" s="164" t="s">
        <v>557</v>
      </c>
      <c r="B47" s="24"/>
      <c r="C47" s="161">
        <v>0</v>
      </c>
      <c r="D47" s="265">
        <v>4.1020000000000003</v>
      </c>
      <c r="E47" s="267">
        <v>0.34599999999999997</v>
      </c>
      <c r="F47" s="270">
        <v>5.2999999999999999E-2</v>
      </c>
      <c r="G47" s="268">
        <v>2760.24</v>
      </c>
      <c r="H47" s="268">
        <v>3.5</v>
      </c>
      <c r="I47" s="272">
        <v>5.74</v>
      </c>
      <c r="J47" s="273">
        <v>0.122</v>
      </c>
    </row>
    <row r="48" spans="1:10" ht="27.75" customHeight="1">
      <c r="A48" s="164" t="s">
        <v>558</v>
      </c>
      <c r="B48" s="24"/>
      <c r="C48" s="161">
        <v>0</v>
      </c>
      <c r="D48" s="265">
        <v>3.589</v>
      </c>
      <c r="E48" s="267">
        <v>0.28499999999999998</v>
      </c>
      <c r="F48" s="270">
        <v>4.7E-2</v>
      </c>
      <c r="G48" s="268">
        <v>107.94</v>
      </c>
      <c r="H48" s="268">
        <v>4.22</v>
      </c>
      <c r="I48" s="272">
        <v>7.18</v>
      </c>
      <c r="J48" s="273">
        <v>9.9000000000000005E-2</v>
      </c>
    </row>
    <row r="49" spans="1:10" ht="27.75" customHeight="1">
      <c r="A49" s="164" t="s">
        <v>559</v>
      </c>
      <c r="B49" s="24"/>
      <c r="C49" s="161">
        <v>0</v>
      </c>
      <c r="D49" s="265">
        <v>3.589</v>
      </c>
      <c r="E49" s="267">
        <v>0.28499999999999998</v>
      </c>
      <c r="F49" s="270">
        <v>4.7E-2</v>
      </c>
      <c r="G49" s="268">
        <v>2351.56</v>
      </c>
      <c r="H49" s="268">
        <v>4.22</v>
      </c>
      <c r="I49" s="272">
        <v>7.18</v>
      </c>
      <c r="J49" s="273">
        <v>9.9000000000000005E-2</v>
      </c>
    </row>
    <row r="50" spans="1:10" ht="27.75" customHeight="1">
      <c r="A50" s="164" t="s">
        <v>560</v>
      </c>
      <c r="B50" s="24"/>
      <c r="C50" s="161">
        <v>0</v>
      </c>
      <c r="D50" s="265">
        <v>3.589</v>
      </c>
      <c r="E50" s="267">
        <v>0.28499999999999998</v>
      </c>
      <c r="F50" s="270">
        <v>4.7E-2</v>
      </c>
      <c r="G50" s="268">
        <v>8040.05</v>
      </c>
      <c r="H50" s="268">
        <v>4.22</v>
      </c>
      <c r="I50" s="272">
        <v>7.18</v>
      </c>
      <c r="J50" s="273">
        <v>9.9000000000000005E-2</v>
      </c>
    </row>
    <row r="51" spans="1:10" ht="27.75" customHeight="1">
      <c r="A51" s="164" t="s">
        <v>561</v>
      </c>
      <c r="B51" s="24"/>
      <c r="C51" s="161">
        <v>0</v>
      </c>
      <c r="D51" s="265">
        <v>3.589</v>
      </c>
      <c r="E51" s="267">
        <v>0.28499999999999998</v>
      </c>
      <c r="F51" s="270">
        <v>4.7E-2</v>
      </c>
      <c r="G51" s="268">
        <v>16072.29</v>
      </c>
      <c r="H51" s="268">
        <v>4.22</v>
      </c>
      <c r="I51" s="272">
        <v>7.18</v>
      </c>
      <c r="J51" s="273">
        <v>9.9000000000000005E-2</v>
      </c>
    </row>
    <row r="52" spans="1:10" ht="27.75" customHeight="1">
      <c r="A52" s="164" t="s">
        <v>562</v>
      </c>
      <c r="B52" s="24"/>
      <c r="C52" s="161">
        <v>0</v>
      </c>
      <c r="D52" s="265">
        <v>3.589</v>
      </c>
      <c r="E52" s="267">
        <v>0.28499999999999998</v>
      </c>
      <c r="F52" s="270">
        <v>4.7E-2</v>
      </c>
      <c r="G52" s="268">
        <v>37975.97</v>
      </c>
      <c r="H52" s="268">
        <v>4.22</v>
      </c>
      <c r="I52" s="272">
        <v>7.18</v>
      </c>
      <c r="J52" s="273">
        <v>9.9000000000000005E-2</v>
      </c>
    </row>
    <row r="53" spans="1:10" ht="27.75" customHeight="1">
      <c r="A53" s="164" t="s">
        <v>563</v>
      </c>
      <c r="B53" s="24"/>
      <c r="C53" s="161" t="s">
        <v>118</v>
      </c>
      <c r="D53" s="274">
        <v>15.548</v>
      </c>
      <c r="E53" s="275">
        <v>1.927</v>
      </c>
      <c r="F53" s="270">
        <v>1.512</v>
      </c>
      <c r="G53" s="269">
        <v>0</v>
      </c>
      <c r="H53" s="269">
        <v>0</v>
      </c>
      <c r="I53" s="266">
        <v>0</v>
      </c>
      <c r="J53" s="271">
        <v>0</v>
      </c>
    </row>
    <row r="54" spans="1:10" ht="27.75" customHeight="1">
      <c r="A54" s="164" t="s">
        <v>564</v>
      </c>
      <c r="B54" s="24"/>
      <c r="C54" s="161">
        <v>0</v>
      </c>
      <c r="D54" s="265">
        <v>-8.6750000000000007</v>
      </c>
      <c r="E54" s="267">
        <v>-0.81899999999999995</v>
      </c>
      <c r="F54" s="270">
        <v>-9.7000000000000003E-2</v>
      </c>
      <c r="G54" s="162">
        <v>0</v>
      </c>
      <c r="H54" s="269">
        <v>0</v>
      </c>
      <c r="I54" s="266">
        <v>0</v>
      </c>
      <c r="J54" s="271">
        <v>0</v>
      </c>
    </row>
    <row r="55" spans="1:10" ht="27.75" customHeight="1">
      <c r="A55" s="164" t="s">
        <v>565</v>
      </c>
      <c r="B55" s="24"/>
      <c r="C55" s="161">
        <v>0</v>
      </c>
      <c r="D55" s="265">
        <v>-7.84</v>
      </c>
      <c r="E55" s="267">
        <v>-0.72799999999999998</v>
      </c>
      <c r="F55" s="270">
        <v>-0.09</v>
      </c>
      <c r="G55" s="162">
        <v>0</v>
      </c>
      <c r="H55" s="269">
        <v>0</v>
      </c>
      <c r="I55" s="266">
        <v>0</v>
      </c>
      <c r="J55" s="271">
        <v>0</v>
      </c>
    </row>
    <row r="56" spans="1:10" ht="27.75" customHeight="1">
      <c r="A56" s="164" t="s">
        <v>566</v>
      </c>
      <c r="B56" s="24"/>
      <c r="C56" s="161">
        <v>0</v>
      </c>
      <c r="D56" s="265">
        <v>-8.6750000000000007</v>
      </c>
      <c r="E56" s="267">
        <v>-0.81899999999999995</v>
      </c>
      <c r="F56" s="270">
        <v>-9.7000000000000003E-2</v>
      </c>
      <c r="G56" s="162">
        <v>0</v>
      </c>
      <c r="H56" s="269">
        <v>0</v>
      </c>
      <c r="I56" s="266">
        <v>0</v>
      </c>
      <c r="J56" s="273">
        <v>0.29899999999999999</v>
      </c>
    </row>
    <row r="57" spans="1:10" ht="27.75" customHeight="1">
      <c r="A57" s="164" t="s">
        <v>567</v>
      </c>
      <c r="B57" s="24"/>
      <c r="C57" s="161">
        <v>0</v>
      </c>
      <c r="D57" s="265">
        <v>-7.84</v>
      </c>
      <c r="E57" s="267">
        <v>-0.72799999999999998</v>
      </c>
      <c r="F57" s="270">
        <v>-0.09</v>
      </c>
      <c r="G57" s="162">
        <v>0</v>
      </c>
      <c r="H57" s="269">
        <v>0</v>
      </c>
      <c r="I57" s="266">
        <v>0</v>
      </c>
      <c r="J57" s="273">
        <v>0.24199999999999999</v>
      </c>
    </row>
    <row r="58" spans="1:10" ht="27.75" customHeight="1">
      <c r="A58" s="164" t="s">
        <v>568</v>
      </c>
      <c r="B58" s="24"/>
      <c r="C58" s="161">
        <v>0</v>
      </c>
      <c r="D58" s="265">
        <v>-5.0339999999999998</v>
      </c>
      <c r="E58" s="267">
        <v>-0.41899999999999998</v>
      </c>
      <c r="F58" s="270">
        <v>-6.6000000000000003E-2</v>
      </c>
      <c r="G58" s="162">
        <v>0</v>
      </c>
      <c r="H58" s="269">
        <v>0</v>
      </c>
      <c r="I58" s="266">
        <v>0</v>
      </c>
      <c r="J58" s="273">
        <v>0.2</v>
      </c>
    </row>
    <row r="59" spans="1:10" ht="27.75" customHeight="1">
      <c r="A59" s="160" t="s">
        <v>569</v>
      </c>
      <c r="B59" s="24"/>
      <c r="C59" s="161" t="s">
        <v>70</v>
      </c>
      <c r="D59" s="265">
        <v>2.99</v>
      </c>
      <c r="E59" s="267">
        <v>0.28199999999999997</v>
      </c>
      <c r="F59" s="270">
        <v>3.3000000000000002E-2</v>
      </c>
      <c r="G59" s="268">
        <v>6.9</v>
      </c>
      <c r="H59" s="269">
        <v>0</v>
      </c>
      <c r="I59" s="266">
        <v>0</v>
      </c>
      <c r="J59" s="271">
        <v>0</v>
      </c>
    </row>
    <row r="60" spans="1:10" ht="27.75" customHeight="1">
      <c r="A60" s="160" t="s">
        <v>570</v>
      </c>
      <c r="B60" s="24"/>
      <c r="C60" s="161" t="s">
        <v>72</v>
      </c>
      <c r="D60" s="265">
        <v>2.99</v>
      </c>
      <c r="E60" s="267">
        <v>0.28199999999999997</v>
      </c>
      <c r="F60" s="270">
        <v>3.3000000000000002E-2</v>
      </c>
      <c r="G60" s="269">
        <v>0</v>
      </c>
      <c r="H60" s="269">
        <v>0</v>
      </c>
      <c r="I60" s="266">
        <v>0</v>
      </c>
      <c r="J60" s="271">
        <v>0</v>
      </c>
    </row>
    <row r="61" spans="1:10" ht="27.75" customHeight="1">
      <c r="A61" s="160" t="s">
        <v>571</v>
      </c>
      <c r="B61" s="24"/>
      <c r="C61" s="161" t="s">
        <v>75</v>
      </c>
      <c r="D61" s="265">
        <v>2.9870000000000001</v>
      </c>
      <c r="E61" s="267">
        <v>0.28199999999999997</v>
      </c>
      <c r="F61" s="270">
        <v>3.3000000000000002E-2</v>
      </c>
      <c r="G61" s="268">
        <v>3.68</v>
      </c>
      <c r="H61" s="269">
        <v>0</v>
      </c>
      <c r="I61" s="266">
        <v>0</v>
      </c>
      <c r="J61" s="271">
        <v>0</v>
      </c>
    </row>
    <row r="62" spans="1:10" ht="27.75" customHeight="1">
      <c r="A62" s="160" t="s">
        <v>572</v>
      </c>
      <c r="B62" s="24"/>
      <c r="C62" s="161" t="s">
        <v>75</v>
      </c>
      <c r="D62" s="265">
        <v>2.9870000000000001</v>
      </c>
      <c r="E62" s="267">
        <v>0.28199999999999997</v>
      </c>
      <c r="F62" s="270">
        <v>3.3000000000000002E-2</v>
      </c>
      <c r="G62" s="268">
        <v>5.67</v>
      </c>
      <c r="H62" s="269">
        <v>0</v>
      </c>
      <c r="I62" s="266">
        <v>0</v>
      </c>
      <c r="J62" s="271">
        <v>0</v>
      </c>
    </row>
    <row r="63" spans="1:10" ht="27.75" customHeight="1">
      <c r="A63" s="160" t="s">
        <v>573</v>
      </c>
      <c r="B63" s="24"/>
      <c r="C63" s="161" t="s">
        <v>75</v>
      </c>
      <c r="D63" s="265">
        <v>2.9870000000000001</v>
      </c>
      <c r="E63" s="267">
        <v>0.28199999999999997</v>
      </c>
      <c r="F63" s="270">
        <v>3.3000000000000002E-2</v>
      </c>
      <c r="G63" s="268">
        <v>14.47</v>
      </c>
      <c r="H63" s="269">
        <v>0</v>
      </c>
      <c r="I63" s="266">
        <v>0</v>
      </c>
      <c r="J63" s="271">
        <v>0</v>
      </c>
    </row>
    <row r="64" spans="1:10" ht="27.75" customHeight="1">
      <c r="A64" s="160" t="s">
        <v>574</v>
      </c>
      <c r="B64" s="24"/>
      <c r="C64" s="161" t="s">
        <v>75</v>
      </c>
      <c r="D64" s="265">
        <v>2.9870000000000001</v>
      </c>
      <c r="E64" s="267">
        <v>0.28199999999999997</v>
      </c>
      <c r="F64" s="270">
        <v>3.3000000000000002E-2</v>
      </c>
      <c r="G64" s="268">
        <v>30.34</v>
      </c>
      <c r="H64" s="269">
        <v>0</v>
      </c>
      <c r="I64" s="266">
        <v>0</v>
      </c>
      <c r="J64" s="271">
        <v>0</v>
      </c>
    </row>
    <row r="65" spans="1:10" ht="27.75" customHeight="1">
      <c r="A65" s="160" t="s">
        <v>575</v>
      </c>
      <c r="B65" s="24"/>
      <c r="C65" s="161" t="s">
        <v>75</v>
      </c>
      <c r="D65" s="265">
        <v>2.9870000000000001</v>
      </c>
      <c r="E65" s="267">
        <v>0.28199999999999997</v>
      </c>
      <c r="F65" s="270">
        <v>3.3000000000000002E-2</v>
      </c>
      <c r="G65" s="268">
        <v>89.02</v>
      </c>
      <c r="H65" s="269">
        <v>0</v>
      </c>
      <c r="I65" s="266">
        <v>0</v>
      </c>
      <c r="J65" s="271">
        <v>0</v>
      </c>
    </row>
    <row r="66" spans="1:10" ht="27.75" customHeight="1">
      <c r="A66" s="160" t="s">
        <v>576</v>
      </c>
      <c r="B66" s="24"/>
      <c r="C66" s="161" t="s">
        <v>85</v>
      </c>
      <c r="D66" s="265">
        <v>2.9870000000000001</v>
      </c>
      <c r="E66" s="267">
        <v>0.28199999999999997</v>
      </c>
      <c r="F66" s="270">
        <v>3.3000000000000002E-2</v>
      </c>
      <c r="G66" s="269">
        <v>0</v>
      </c>
      <c r="H66" s="269">
        <v>0</v>
      </c>
      <c r="I66" s="266">
        <v>0</v>
      </c>
      <c r="J66" s="271">
        <v>0</v>
      </c>
    </row>
    <row r="67" spans="1:10" ht="27.75" customHeight="1">
      <c r="A67" s="160" t="s">
        <v>577</v>
      </c>
      <c r="B67" s="24"/>
      <c r="C67" s="161">
        <v>0</v>
      </c>
      <c r="D67" s="265">
        <v>2.2189999999999999</v>
      </c>
      <c r="E67" s="267">
        <v>0.20300000000000001</v>
      </c>
      <c r="F67" s="270">
        <v>2.5999999999999999E-2</v>
      </c>
      <c r="G67" s="268">
        <v>5.35</v>
      </c>
      <c r="H67" s="268">
        <v>1.28</v>
      </c>
      <c r="I67" s="272">
        <v>2.3199999999999998</v>
      </c>
      <c r="J67" s="273">
        <v>6.7000000000000004E-2</v>
      </c>
    </row>
    <row r="68" spans="1:10" ht="27.75" customHeight="1">
      <c r="A68" s="160" t="s">
        <v>578</v>
      </c>
      <c r="B68" s="24"/>
      <c r="C68" s="161">
        <v>0</v>
      </c>
      <c r="D68" s="265">
        <v>2.2189999999999999</v>
      </c>
      <c r="E68" s="267">
        <v>0.20300000000000001</v>
      </c>
      <c r="F68" s="270">
        <v>2.5999999999999999E-2</v>
      </c>
      <c r="G68" s="268">
        <v>142.63999999999999</v>
      </c>
      <c r="H68" s="268">
        <v>1.28</v>
      </c>
      <c r="I68" s="272">
        <v>2.3199999999999998</v>
      </c>
      <c r="J68" s="273">
        <v>6.7000000000000004E-2</v>
      </c>
    </row>
    <row r="69" spans="1:10" ht="27.75" customHeight="1">
      <c r="A69" s="160" t="s">
        <v>579</v>
      </c>
      <c r="B69" s="24"/>
      <c r="C69" s="161">
        <v>0</v>
      </c>
      <c r="D69" s="265">
        <v>2.2189999999999999</v>
      </c>
      <c r="E69" s="267">
        <v>0.20300000000000001</v>
      </c>
      <c r="F69" s="270">
        <v>2.5999999999999999E-2</v>
      </c>
      <c r="G69" s="268">
        <v>274.48</v>
      </c>
      <c r="H69" s="268">
        <v>1.28</v>
      </c>
      <c r="I69" s="272">
        <v>2.3199999999999998</v>
      </c>
      <c r="J69" s="273">
        <v>6.7000000000000004E-2</v>
      </c>
    </row>
    <row r="70" spans="1:10" ht="27.75" customHeight="1">
      <c r="A70" s="160" t="s">
        <v>580</v>
      </c>
      <c r="B70" s="24"/>
      <c r="C70" s="161">
        <v>0</v>
      </c>
      <c r="D70" s="265">
        <v>2.2189999999999999</v>
      </c>
      <c r="E70" s="267">
        <v>0.20300000000000001</v>
      </c>
      <c r="F70" s="270">
        <v>2.5999999999999999E-2</v>
      </c>
      <c r="G70" s="268">
        <v>444.94</v>
      </c>
      <c r="H70" s="268">
        <v>1.28</v>
      </c>
      <c r="I70" s="272">
        <v>2.3199999999999998</v>
      </c>
      <c r="J70" s="273">
        <v>6.7000000000000004E-2</v>
      </c>
    </row>
    <row r="71" spans="1:10" ht="27.75" customHeight="1">
      <c r="A71" s="160" t="s">
        <v>581</v>
      </c>
      <c r="B71" s="24"/>
      <c r="C71" s="161">
        <v>0</v>
      </c>
      <c r="D71" s="265">
        <v>2.2189999999999999</v>
      </c>
      <c r="E71" s="267">
        <v>0.20300000000000001</v>
      </c>
      <c r="F71" s="270">
        <v>2.5999999999999999E-2</v>
      </c>
      <c r="G71" s="268">
        <v>1080.7</v>
      </c>
      <c r="H71" s="268">
        <v>1.28</v>
      </c>
      <c r="I71" s="272">
        <v>2.3199999999999998</v>
      </c>
      <c r="J71" s="273">
        <v>6.7000000000000004E-2</v>
      </c>
    </row>
    <row r="72" spans="1:10" ht="27.75" customHeight="1">
      <c r="A72" s="160" t="s">
        <v>582</v>
      </c>
      <c r="B72" s="24"/>
      <c r="C72" s="161">
        <v>0</v>
      </c>
      <c r="D72" s="265">
        <v>2.4670000000000001</v>
      </c>
      <c r="E72" s="267">
        <v>0.20799999999999999</v>
      </c>
      <c r="F72" s="270">
        <v>3.2000000000000001E-2</v>
      </c>
      <c r="G72" s="268">
        <v>6.32</v>
      </c>
      <c r="H72" s="268">
        <v>2.1</v>
      </c>
      <c r="I72" s="272">
        <v>3.45</v>
      </c>
      <c r="J72" s="273">
        <v>7.3999999999999996E-2</v>
      </c>
    </row>
    <row r="73" spans="1:10" ht="27.75" customHeight="1">
      <c r="A73" s="160" t="s">
        <v>583</v>
      </c>
      <c r="B73" s="24"/>
      <c r="C73" s="161">
        <v>0</v>
      </c>
      <c r="D73" s="265">
        <v>2.4670000000000001</v>
      </c>
      <c r="E73" s="267">
        <v>0.20799999999999999</v>
      </c>
      <c r="F73" s="270">
        <v>3.2000000000000001E-2</v>
      </c>
      <c r="G73" s="268">
        <v>217.47</v>
      </c>
      <c r="H73" s="268">
        <v>2.1</v>
      </c>
      <c r="I73" s="272">
        <v>3.45</v>
      </c>
      <c r="J73" s="273">
        <v>7.3999999999999996E-2</v>
      </c>
    </row>
    <row r="74" spans="1:10" ht="27.75" customHeight="1">
      <c r="A74" s="160" t="s">
        <v>584</v>
      </c>
      <c r="B74" s="24"/>
      <c r="C74" s="161">
        <v>0</v>
      </c>
      <c r="D74" s="265">
        <v>2.4670000000000001</v>
      </c>
      <c r="E74" s="267">
        <v>0.20799999999999999</v>
      </c>
      <c r="F74" s="270">
        <v>3.2000000000000001E-2</v>
      </c>
      <c r="G74" s="268">
        <v>420.23</v>
      </c>
      <c r="H74" s="268">
        <v>2.1</v>
      </c>
      <c r="I74" s="272">
        <v>3.45</v>
      </c>
      <c r="J74" s="273">
        <v>7.3999999999999996E-2</v>
      </c>
    </row>
    <row r="75" spans="1:10" ht="27.75" customHeight="1">
      <c r="A75" s="160" t="s">
        <v>585</v>
      </c>
      <c r="B75" s="24"/>
      <c r="C75" s="161">
        <v>0</v>
      </c>
      <c r="D75" s="265">
        <v>2.4670000000000001</v>
      </c>
      <c r="E75" s="267">
        <v>0.20799999999999999</v>
      </c>
      <c r="F75" s="270">
        <v>3.2000000000000001E-2</v>
      </c>
      <c r="G75" s="268">
        <v>682.4</v>
      </c>
      <c r="H75" s="268">
        <v>2.1</v>
      </c>
      <c r="I75" s="272">
        <v>3.45</v>
      </c>
      <c r="J75" s="273">
        <v>7.3999999999999996E-2</v>
      </c>
    </row>
    <row r="76" spans="1:10" ht="27.75" customHeight="1">
      <c r="A76" s="160" t="s">
        <v>586</v>
      </c>
      <c r="B76" s="24"/>
      <c r="C76" s="161">
        <v>0</v>
      </c>
      <c r="D76" s="265">
        <v>2.4670000000000001</v>
      </c>
      <c r="E76" s="267">
        <v>0.20799999999999999</v>
      </c>
      <c r="F76" s="270">
        <v>3.2000000000000001E-2</v>
      </c>
      <c r="G76" s="268">
        <v>1660.18</v>
      </c>
      <c r="H76" s="268">
        <v>2.1</v>
      </c>
      <c r="I76" s="272">
        <v>3.45</v>
      </c>
      <c r="J76" s="273">
        <v>7.3999999999999996E-2</v>
      </c>
    </row>
    <row r="77" spans="1:10" ht="27.75" customHeight="1">
      <c r="A77" s="160" t="s">
        <v>587</v>
      </c>
      <c r="B77" s="24"/>
      <c r="C77" s="161">
        <v>0</v>
      </c>
      <c r="D77" s="265">
        <v>2.1240000000000001</v>
      </c>
      <c r="E77" s="267">
        <v>0.16900000000000001</v>
      </c>
      <c r="F77" s="270">
        <v>2.8000000000000001E-2</v>
      </c>
      <c r="G77" s="268">
        <v>64.09</v>
      </c>
      <c r="H77" s="268">
        <v>2.5</v>
      </c>
      <c r="I77" s="272">
        <v>4.25</v>
      </c>
      <c r="J77" s="273">
        <v>5.8999999999999997E-2</v>
      </c>
    </row>
    <row r="78" spans="1:10" ht="27.75" customHeight="1">
      <c r="A78" s="160" t="s">
        <v>588</v>
      </c>
      <c r="B78" s="24"/>
      <c r="C78" s="161">
        <v>0</v>
      </c>
      <c r="D78" s="265">
        <v>2.1240000000000001</v>
      </c>
      <c r="E78" s="267">
        <v>0.16900000000000001</v>
      </c>
      <c r="F78" s="270">
        <v>2.8000000000000001E-2</v>
      </c>
      <c r="G78" s="268">
        <v>1391.76</v>
      </c>
      <c r="H78" s="268">
        <v>2.5</v>
      </c>
      <c r="I78" s="272">
        <v>4.25</v>
      </c>
      <c r="J78" s="273">
        <v>5.8999999999999997E-2</v>
      </c>
    </row>
    <row r="79" spans="1:10" ht="27.75" customHeight="1">
      <c r="A79" s="160" t="s">
        <v>589</v>
      </c>
      <c r="B79" s="24"/>
      <c r="C79" s="161">
        <v>0</v>
      </c>
      <c r="D79" s="265">
        <v>2.1240000000000001</v>
      </c>
      <c r="E79" s="267">
        <v>0.16900000000000001</v>
      </c>
      <c r="F79" s="270">
        <v>2.8000000000000001E-2</v>
      </c>
      <c r="G79" s="268">
        <v>4757.95</v>
      </c>
      <c r="H79" s="268">
        <v>2.5</v>
      </c>
      <c r="I79" s="272">
        <v>4.25</v>
      </c>
      <c r="J79" s="273">
        <v>5.8999999999999997E-2</v>
      </c>
    </row>
    <row r="80" spans="1:10" ht="27.75" customHeight="1">
      <c r="A80" s="160" t="s">
        <v>590</v>
      </c>
      <c r="B80" s="24"/>
      <c r="C80" s="161">
        <v>0</v>
      </c>
      <c r="D80" s="265">
        <v>2.1240000000000001</v>
      </c>
      <c r="E80" s="267">
        <v>0.16900000000000001</v>
      </c>
      <c r="F80" s="270">
        <v>2.8000000000000001E-2</v>
      </c>
      <c r="G80" s="268">
        <v>9511.06</v>
      </c>
      <c r="H80" s="268">
        <v>2.5</v>
      </c>
      <c r="I80" s="272">
        <v>4.25</v>
      </c>
      <c r="J80" s="273">
        <v>5.8999999999999997E-2</v>
      </c>
    </row>
    <row r="81" spans="1:10" ht="27.75" customHeight="1">
      <c r="A81" s="160" t="s">
        <v>591</v>
      </c>
      <c r="B81" s="24"/>
      <c r="C81" s="161">
        <v>0</v>
      </c>
      <c r="D81" s="265">
        <v>2.1240000000000001</v>
      </c>
      <c r="E81" s="267">
        <v>0.16900000000000001</v>
      </c>
      <c r="F81" s="270">
        <v>2.8000000000000001E-2</v>
      </c>
      <c r="G81" s="268">
        <v>22472.66</v>
      </c>
      <c r="H81" s="268">
        <v>2.5</v>
      </c>
      <c r="I81" s="272">
        <v>4.25</v>
      </c>
      <c r="J81" s="273">
        <v>5.8999999999999997E-2</v>
      </c>
    </row>
    <row r="82" spans="1:10" ht="27.75" customHeight="1">
      <c r="A82" s="160" t="s">
        <v>592</v>
      </c>
      <c r="B82" s="24"/>
      <c r="C82" s="161" t="s">
        <v>118</v>
      </c>
      <c r="D82" s="274">
        <v>9.57</v>
      </c>
      <c r="E82" s="275">
        <v>1.1859999999999999</v>
      </c>
      <c r="F82" s="270">
        <v>0.93100000000000005</v>
      </c>
      <c r="G82" s="269">
        <v>0</v>
      </c>
      <c r="H82" s="269">
        <v>0</v>
      </c>
      <c r="I82" s="266">
        <v>0</v>
      </c>
      <c r="J82" s="271">
        <v>0</v>
      </c>
    </row>
    <row r="83" spans="1:10" ht="27.75" customHeight="1">
      <c r="A83" s="160" t="s">
        <v>593</v>
      </c>
      <c r="B83" s="24"/>
      <c r="C83" s="161">
        <v>0</v>
      </c>
      <c r="D83" s="265">
        <v>-3.35</v>
      </c>
      <c r="E83" s="267">
        <v>-0.316</v>
      </c>
      <c r="F83" s="270">
        <v>-3.6999999999999998E-2</v>
      </c>
      <c r="G83" s="162">
        <v>0</v>
      </c>
      <c r="H83" s="269">
        <v>0</v>
      </c>
      <c r="I83" s="266">
        <v>0</v>
      </c>
      <c r="J83" s="271">
        <v>0</v>
      </c>
    </row>
    <row r="84" spans="1:10" ht="27.75" customHeight="1">
      <c r="A84" s="160" t="s">
        <v>594</v>
      </c>
      <c r="B84" s="24"/>
      <c r="C84" s="161">
        <v>0</v>
      </c>
      <c r="D84" s="265">
        <v>-3.5960000000000001</v>
      </c>
      <c r="E84" s="267">
        <v>-0.33400000000000002</v>
      </c>
      <c r="F84" s="270">
        <v>-4.1000000000000002E-2</v>
      </c>
      <c r="G84" s="162">
        <v>0</v>
      </c>
      <c r="H84" s="269">
        <v>0</v>
      </c>
      <c r="I84" s="266">
        <v>0</v>
      </c>
      <c r="J84" s="271">
        <v>0</v>
      </c>
    </row>
    <row r="85" spans="1:10" ht="27.75" customHeight="1">
      <c r="A85" s="160" t="s">
        <v>595</v>
      </c>
      <c r="B85" s="24"/>
      <c r="C85" s="161">
        <v>0</v>
      </c>
      <c r="D85" s="265">
        <v>-3.35</v>
      </c>
      <c r="E85" s="267">
        <v>-0.316</v>
      </c>
      <c r="F85" s="270">
        <v>-3.6999999999999998E-2</v>
      </c>
      <c r="G85" s="162">
        <v>0</v>
      </c>
      <c r="H85" s="269">
        <v>0</v>
      </c>
      <c r="I85" s="266">
        <v>0</v>
      </c>
      <c r="J85" s="273">
        <v>0.11600000000000001</v>
      </c>
    </row>
    <row r="86" spans="1:10" ht="27.75" customHeight="1">
      <c r="A86" s="160" t="s">
        <v>596</v>
      </c>
      <c r="B86" s="24"/>
      <c r="C86" s="161">
        <v>0</v>
      </c>
      <c r="D86" s="265">
        <v>-3.5960000000000001</v>
      </c>
      <c r="E86" s="267">
        <v>-0.33400000000000002</v>
      </c>
      <c r="F86" s="270">
        <v>-4.1000000000000002E-2</v>
      </c>
      <c r="G86" s="162">
        <v>0</v>
      </c>
      <c r="H86" s="269">
        <v>0</v>
      </c>
      <c r="I86" s="266">
        <v>0</v>
      </c>
      <c r="J86" s="273">
        <v>0.111</v>
      </c>
    </row>
    <row r="87" spans="1:10" ht="27.75" customHeight="1">
      <c r="A87" s="160" t="s">
        <v>597</v>
      </c>
      <c r="B87" s="24"/>
      <c r="C87" s="161">
        <v>0</v>
      </c>
      <c r="D87" s="265">
        <v>-5.0339999999999998</v>
      </c>
      <c r="E87" s="267">
        <v>-0.41899999999999998</v>
      </c>
      <c r="F87" s="270">
        <v>-6.6000000000000003E-2</v>
      </c>
      <c r="G87" s="268">
        <v>86.73</v>
      </c>
      <c r="H87" s="269">
        <v>0</v>
      </c>
      <c r="I87" s="266">
        <v>0</v>
      </c>
      <c r="J87" s="273">
        <v>0.2</v>
      </c>
    </row>
    <row r="88" spans="1:10" ht="27.75" customHeight="1">
      <c r="A88" s="160" t="s">
        <v>598</v>
      </c>
      <c r="B88" s="24"/>
      <c r="C88" s="161" t="s">
        <v>70</v>
      </c>
      <c r="D88" s="265">
        <v>2.3849999999999998</v>
      </c>
      <c r="E88" s="267">
        <v>0.22500000000000001</v>
      </c>
      <c r="F88" s="270">
        <v>2.7E-2</v>
      </c>
      <c r="G88" s="268">
        <v>5.65</v>
      </c>
      <c r="H88" s="269">
        <v>0</v>
      </c>
      <c r="I88" s="266">
        <v>0</v>
      </c>
      <c r="J88" s="271">
        <v>0</v>
      </c>
    </row>
    <row r="89" spans="1:10" ht="27.75" customHeight="1">
      <c r="A89" s="160" t="s">
        <v>599</v>
      </c>
      <c r="B89" s="24"/>
      <c r="C89" s="161" t="s">
        <v>72</v>
      </c>
      <c r="D89" s="265">
        <v>2.3849999999999998</v>
      </c>
      <c r="E89" s="267">
        <v>0.22500000000000001</v>
      </c>
      <c r="F89" s="270">
        <v>2.7E-2</v>
      </c>
      <c r="G89" s="269">
        <v>0</v>
      </c>
      <c r="H89" s="269">
        <v>0</v>
      </c>
      <c r="I89" s="266">
        <v>0</v>
      </c>
      <c r="J89" s="271">
        <v>0</v>
      </c>
    </row>
    <row r="90" spans="1:10" ht="27.75" customHeight="1">
      <c r="A90" s="160" t="s">
        <v>600</v>
      </c>
      <c r="B90" s="24"/>
      <c r="C90" s="161" t="s">
        <v>75</v>
      </c>
      <c r="D90" s="265">
        <v>2.383</v>
      </c>
      <c r="E90" s="267">
        <v>0.22500000000000001</v>
      </c>
      <c r="F90" s="270">
        <v>2.7E-2</v>
      </c>
      <c r="G90" s="268">
        <v>3.04</v>
      </c>
      <c r="H90" s="269">
        <v>0</v>
      </c>
      <c r="I90" s="266">
        <v>0</v>
      </c>
      <c r="J90" s="271">
        <v>0</v>
      </c>
    </row>
    <row r="91" spans="1:10" ht="27.75" customHeight="1">
      <c r="A91" s="160" t="s">
        <v>601</v>
      </c>
      <c r="B91" s="24"/>
      <c r="C91" s="161" t="s">
        <v>75</v>
      </c>
      <c r="D91" s="265">
        <v>2.383</v>
      </c>
      <c r="E91" s="267">
        <v>0.22500000000000001</v>
      </c>
      <c r="F91" s="270">
        <v>2.7E-2</v>
      </c>
      <c r="G91" s="268">
        <v>4.63</v>
      </c>
      <c r="H91" s="269">
        <v>0</v>
      </c>
      <c r="I91" s="266">
        <v>0</v>
      </c>
      <c r="J91" s="271">
        <v>0</v>
      </c>
    </row>
    <row r="92" spans="1:10" ht="27.75" customHeight="1">
      <c r="A92" s="160" t="s">
        <v>602</v>
      </c>
      <c r="B92" s="24"/>
      <c r="C92" s="161" t="s">
        <v>75</v>
      </c>
      <c r="D92" s="265">
        <v>2.383</v>
      </c>
      <c r="E92" s="267">
        <v>0.22500000000000001</v>
      </c>
      <c r="F92" s="270">
        <v>2.7E-2</v>
      </c>
      <c r="G92" s="268">
        <v>11.65</v>
      </c>
      <c r="H92" s="269">
        <v>0</v>
      </c>
      <c r="I92" s="266">
        <v>0</v>
      </c>
      <c r="J92" s="271">
        <v>0</v>
      </c>
    </row>
    <row r="93" spans="1:10" ht="27.75" customHeight="1">
      <c r="A93" s="160" t="s">
        <v>603</v>
      </c>
      <c r="B93" s="24"/>
      <c r="C93" s="161" t="s">
        <v>75</v>
      </c>
      <c r="D93" s="265">
        <v>2.383</v>
      </c>
      <c r="E93" s="267">
        <v>0.22500000000000001</v>
      </c>
      <c r="F93" s="270">
        <v>2.7E-2</v>
      </c>
      <c r="G93" s="268">
        <v>24.31</v>
      </c>
      <c r="H93" s="269">
        <v>0</v>
      </c>
      <c r="I93" s="266">
        <v>0</v>
      </c>
      <c r="J93" s="271">
        <v>0</v>
      </c>
    </row>
    <row r="94" spans="1:10" ht="27.75" customHeight="1">
      <c r="A94" s="160" t="s">
        <v>604</v>
      </c>
      <c r="B94" s="24"/>
      <c r="C94" s="161" t="s">
        <v>75</v>
      </c>
      <c r="D94" s="265">
        <v>2.383</v>
      </c>
      <c r="E94" s="267">
        <v>0.22500000000000001</v>
      </c>
      <c r="F94" s="270">
        <v>2.7E-2</v>
      </c>
      <c r="G94" s="268">
        <v>71.12</v>
      </c>
      <c r="H94" s="269">
        <v>0</v>
      </c>
      <c r="I94" s="266">
        <v>0</v>
      </c>
      <c r="J94" s="271">
        <v>0</v>
      </c>
    </row>
    <row r="95" spans="1:10" ht="27.75" customHeight="1">
      <c r="A95" s="160" t="s">
        <v>605</v>
      </c>
      <c r="B95" s="24"/>
      <c r="C95" s="161" t="s">
        <v>85</v>
      </c>
      <c r="D95" s="265">
        <v>2.383</v>
      </c>
      <c r="E95" s="267">
        <v>0.22500000000000001</v>
      </c>
      <c r="F95" s="270">
        <v>2.7E-2</v>
      </c>
      <c r="G95" s="269">
        <v>0</v>
      </c>
      <c r="H95" s="269">
        <v>0</v>
      </c>
      <c r="I95" s="266">
        <v>0</v>
      </c>
      <c r="J95" s="271">
        <v>0</v>
      </c>
    </row>
    <row r="96" spans="1:10" ht="27.75" customHeight="1">
      <c r="A96" s="160" t="s">
        <v>606</v>
      </c>
      <c r="B96" s="24"/>
      <c r="C96" s="161">
        <v>0</v>
      </c>
      <c r="D96" s="265">
        <v>1.7709999999999999</v>
      </c>
      <c r="E96" s="267">
        <v>0.16200000000000001</v>
      </c>
      <c r="F96" s="270">
        <v>2.1000000000000001E-2</v>
      </c>
      <c r="G96" s="268">
        <v>4.37</v>
      </c>
      <c r="H96" s="268">
        <v>1.02</v>
      </c>
      <c r="I96" s="272">
        <v>1.85</v>
      </c>
      <c r="J96" s="273">
        <v>5.3999999999999999E-2</v>
      </c>
    </row>
    <row r="97" spans="1:10" ht="27.75" customHeight="1">
      <c r="A97" s="160" t="s">
        <v>607</v>
      </c>
      <c r="B97" s="24"/>
      <c r="C97" s="161">
        <v>0</v>
      </c>
      <c r="D97" s="265">
        <v>1.7709999999999999</v>
      </c>
      <c r="E97" s="267">
        <v>0.16200000000000001</v>
      </c>
      <c r="F97" s="270">
        <v>2.1000000000000001E-2</v>
      </c>
      <c r="G97" s="268">
        <v>113.9</v>
      </c>
      <c r="H97" s="268">
        <v>1.02</v>
      </c>
      <c r="I97" s="272">
        <v>1.85</v>
      </c>
      <c r="J97" s="273">
        <v>5.3999999999999999E-2</v>
      </c>
    </row>
    <row r="98" spans="1:10" ht="27.75" customHeight="1">
      <c r="A98" s="160" t="s">
        <v>608</v>
      </c>
      <c r="B98" s="24"/>
      <c r="C98" s="161">
        <v>0</v>
      </c>
      <c r="D98" s="265">
        <v>1.7709999999999999</v>
      </c>
      <c r="E98" s="267">
        <v>0.16200000000000001</v>
      </c>
      <c r="F98" s="270">
        <v>2.1000000000000001E-2</v>
      </c>
      <c r="G98" s="268">
        <v>219.08</v>
      </c>
      <c r="H98" s="268">
        <v>1.02</v>
      </c>
      <c r="I98" s="272">
        <v>1.85</v>
      </c>
      <c r="J98" s="273">
        <v>5.3999999999999999E-2</v>
      </c>
    </row>
    <row r="99" spans="1:10" ht="27.75" customHeight="1">
      <c r="A99" s="160" t="s">
        <v>609</v>
      </c>
      <c r="B99" s="24"/>
      <c r="C99" s="161">
        <v>0</v>
      </c>
      <c r="D99" s="265">
        <v>1.7709999999999999</v>
      </c>
      <c r="E99" s="267">
        <v>0.16200000000000001</v>
      </c>
      <c r="F99" s="270">
        <v>2.1000000000000001E-2</v>
      </c>
      <c r="G99" s="268">
        <v>355.07</v>
      </c>
      <c r="H99" s="268">
        <v>1.02</v>
      </c>
      <c r="I99" s="272">
        <v>1.85</v>
      </c>
      <c r="J99" s="273">
        <v>5.3999999999999999E-2</v>
      </c>
    </row>
    <row r="100" spans="1:10" ht="27.75" customHeight="1">
      <c r="A100" s="160" t="s">
        <v>610</v>
      </c>
      <c r="B100" s="24"/>
      <c r="C100" s="161">
        <v>0</v>
      </c>
      <c r="D100" s="265">
        <v>1.7709999999999999</v>
      </c>
      <c r="E100" s="267">
        <v>0.16200000000000001</v>
      </c>
      <c r="F100" s="270">
        <v>2.1000000000000001E-2</v>
      </c>
      <c r="G100" s="268">
        <v>862.26</v>
      </c>
      <c r="H100" s="268">
        <v>1.02</v>
      </c>
      <c r="I100" s="272">
        <v>1.85</v>
      </c>
      <c r="J100" s="273">
        <v>5.3999999999999999E-2</v>
      </c>
    </row>
    <row r="101" spans="1:10" ht="27.75" customHeight="1">
      <c r="A101" s="160" t="s">
        <v>611</v>
      </c>
      <c r="B101" s="24"/>
      <c r="C101" s="161">
        <v>0</v>
      </c>
      <c r="D101" s="265">
        <v>1.968</v>
      </c>
      <c r="E101" s="267">
        <v>0.16600000000000001</v>
      </c>
      <c r="F101" s="270">
        <v>2.5000000000000001E-2</v>
      </c>
      <c r="G101" s="268">
        <v>5.15</v>
      </c>
      <c r="H101" s="268">
        <v>1.68</v>
      </c>
      <c r="I101" s="272">
        <v>2.76</v>
      </c>
      <c r="J101" s="273">
        <v>5.8999999999999997E-2</v>
      </c>
    </row>
    <row r="102" spans="1:10" ht="27.75" customHeight="1">
      <c r="A102" s="160" t="s">
        <v>612</v>
      </c>
      <c r="B102" s="24"/>
      <c r="C102" s="161">
        <v>0</v>
      </c>
      <c r="D102" s="265">
        <v>1.968</v>
      </c>
      <c r="E102" s="267">
        <v>0.16600000000000001</v>
      </c>
      <c r="F102" s="270">
        <v>2.5000000000000001E-2</v>
      </c>
      <c r="G102" s="268">
        <v>173.59</v>
      </c>
      <c r="H102" s="268">
        <v>1.68</v>
      </c>
      <c r="I102" s="272">
        <v>2.76</v>
      </c>
      <c r="J102" s="273">
        <v>5.8999999999999997E-2</v>
      </c>
    </row>
    <row r="103" spans="1:10" ht="27.75" customHeight="1">
      <c r="A103" s="160" t="s">
        <v>613</v>
      </c>
      <c r="B103" s="24"/>
      <c r="C103" s="161">
        <v>0</v>
      </c>
      <c r="D103" s="265">
        <v>1.968</v>
      </c>
      <c r="E103" s="267">
        <v>0.16600000000000001</v>
      </c>
      <c r="F103" s="270">
        <v>2.5000000000000001E-2</v>
      </c>
      <c r="G103" s="268">
        <v>335.35</v>
      </c>
      <c r="H103" s="268">
        <v>1.68</v>
      </c>
      <c r="I103" s="272">
        <v>2.76</v>
      </c>
      <c r="J103" s="273">
        <v>5.8999999999999997E-2</v>
      </c>
    </row>
    <row r="104" spans="1:10" ht="27.75" customHeight="1">
      <c r="A104" s="160" t="s">
        <v>614</v>
      </c>
      <c r="B104" s="24"/>
      <c r="C104" s="161">
        <v>0</v>
      </c>
      <c r="D104" s="265">
        <v>1.968</v>
      </c>
      <c r="E104" s="267">
        <v>0.16600000000000001</v>
      </c>
      <c r="F104" s="270">
        <v>2.5000000000000001E-2</v>
      </c>
      <c r="G104" s="268">
        <v>544.5</v>
      </c>
      <c r="H104" s="268">
        <v>1.68</v>
      </c>
      <c r="I104" s="272">
        <v>2.76</v>
      </c>
      <c r="J104" s="273">
        <v>5.8999999999999997E-2</v>
      </c>
    </row>
    <row r="105" spans="1:10" ht="27.75" customHeight="1">
      <c r="A105" s="160" t="s">
        <v>615</v>
      </c>
      <c r="B105" s="24"/>
      <c r="C105" s="161">
        <v>0</v>
      </c>
      <c r="D105" s="265">
        <v>1.968</v>
      </c>
      <c r="E105" s="267">
        <v>0.16600000000000001</v>
      </c>
      <c r="F105" s="270">
        <v>2.5000000000000001E-2</v>
      </c>
      <c r="G105" s="268">
        <v>1324.54</v>
      </c>
      <c r="H105" s="268">
        <v>1.68</v>
      </c>
      <c r="I105" s="272">
        <v>2.76</v>
      </c>
      <c r="J105" s="273">
        <v>5.8999999999999997E-2</v>
      </c>
    </row>
    <row r="106" spans="1:10" ht="27.75" customHeight="1">
      <c r="A106" s="160" t="s">
        <v>616</v>
      </c>
      <c r="B106" s="24"/>
      <c r="C106" s="161">
        <v>0</v>
      </c>
      <c r="D106" s="265">
        <v>1.6950000000000001</v>
      </c>
      <c r="E106" s="267">
        <v>0.13500000000000001</v>
      </c>
      <c r="F106" s="270">
        <v>2.1999999999999999E-2</v>
      </c>
      <c r="G106" s="268">
        <v>51.23</v>
      </c>
      <c r="H106" s="268">
        <v>1.99</v>
      </c>
      <c r="I106" s="272">
        <v>3.39</v>
      </c>
      <c r="J106" s="273">
        <v>4.7E-2</v>
      </c>
    </row>
    <row r="107" spans="1:10" ht="27.75" customHeight="1">
      <c r="A107" s="160" t="s">
        <v>617</v>
      </c>
      <c r="B107" s="24"/>
      <c r="C107" s="161">
        <v>0</v>
      </c>
      <c r="D107" s="265">
        <v>1.6950000000000001</v>
      </c>
      <c r="E107" s="267">
        <v>0.13500000000000001</v>
      </c>
      <c r="F107" s="270">
        <v>2.1999999999999999E-2</v>
      </c>
      <c r="G107" s="268">
        <v>1110.4100000000001</v>
      </c>
      <c r="H107" s="268">
        <v>1.99</v>
      </c>
      <c r="I107" s="272">
        <v>3.39</v>
      </c>
      <c r="J107" s="273">
        <v>4.7E-2</v>
      </c>
    </row>
    <row r="108" spans="1:10" ht="27.75" customHeight="1">
      <c r="A108" s="160" t="s">
        <v>618</v>
      </c>
      <c r="B108" s="24"/>
      <c r="C108" s="161">
        <v>0</v>
      </c>
      <c r="D108" s="265">
        <v>1.6950000000000001</v>
      </c>
      <c r="E108" s="267">
        <v>0.13500000000000001</v>
      </c>
      <c r="F108" s="270">
        <v>2.1999999999999999E-2</v>
      </c>
      <c r="G108" s="268">
        <v>3795.85</v>
      </c>
      <c r="H108" s="268">
        <v>1.99</v>
      </c>
      <c r="I108" s="272">
        <v>3.39</v>
      </c>
      <c r="J108" s="273">
        <v>4.7E-2</v>
      </c>
    </row>
    <row r="109" spans="1:10" ht="27.75" customHeight="1">
      <c r="A109" s="160" t="s">
        <v>619</v>
      </c>
      <c r="B109" s="24"/>
      <c r="C109" s="161">
        <v>0</v>
      </c>
      <c r="D109" s="265">
        <v>1.6950000000000001</v>
      </c>
      <c r="E109" s="267">
        <v>0.13500000000000001</v>
      </c>
      <c r="F109" s="270">
        <v>2.1999999999999999E-2</v>
      </c>
      <c r="G109" s="268">
        <v>7587.73</v>
      </c>
      <c r="H109" s="268">
        <v>1.99</v>
      </c>
      <c r="I109" s="272">
        <v>3.39</v>
      </c>
      <c r="J109" s="273">
        <v>4.7E-2</v>
      </c>
    </row>
    <row r="110" spans="1:10" ht="27.75" customHeight="1">
      <c r="A110" s="160" t="s">
        <v>620</v>
      </c>
      <c r="B110" s="24"/>
      <c r="C110" s="161">
        <v>0</v>
      </c>
      <c r="D110" s="265">
        <v>1.6950000000000001</v>
      </c>
      <c r="E110" s="267">
        <v>0.13500000000000001</v>
      </c>
      <c r="F110" s="270">
        <v>2.1999999999999999E-2</v>
      </c>
      <c r="G110" s="268">
        <v>17928.09</v>
      </c>
      <c r="H110" s="268">
        <v>1.99</v>
      </c>
      <c r="I110" s="272">
        <v>3.39</v>
      </c>
      <c r="J110" s="273">
        <v>4.7E-2</v>
      </c>
    </row>
    <row r="111" spans="1:10" ht="27.75" customHeight="1">
      <c r="A111" s="160" t="s">
        <v>621</v>
      </c>
      <c r="B111" s="24"/>
      <c r="C111" s="161" t="s">
        <v>118</v>
      </c>
      <c r="D111" s="274">
        <v>7.6349999999999998</v>
      </c>
      <c r="E111" s="275">
        <v>0.94599999999999995</v>
      </c>
      <c r="F111" s="270">
        <v>0.74299999999999999</v>
      </c>
      <c r="G111" s="269">
        <v>0</v>
      </c>
      <c r="H111" s="269">
        <v>0</v>
      </c>
      <c r="I111" s="266">
        <v>0</v>
      </c>
      <c r="J111" s="271">
        <v>0</v>
      </c>
    </row>
    <row r="112" spans="1:10" ht="27.75" customHeight="1">
      <c r="A112" s="160" t="s">
        <v>622</v>
      </c>
      <c r="B112" s="24"/>
      <c r="C112" s="161">
        <v>0</v>
      </c>
      <c r="D112" s="265">
        <v>-2.6720000000000002</v>
      </c>
      <c r="E112" s="267">
        <v>-0.252</v>
      </c>
      <c r="F112" s="270">
        <v>-0.03</v>
      </c>
      <c r="G112" s="162">
        <v>0</v>
      </c>
      <c r="H112" s="269">
        <v>0</v>
      </c>
      <c r="I112" s="266">
        <v>0</v>
      </c>
      <c r="J112" s="271">
        <v>0</v>
      </c>
    </row>
    <row r="113" spans="1:10" ht="27.75" customHeight="1">
      <c r="A113" s="160" t="s">
        <v>623</v>
      </c>
      <c r="B113" s="24"/>
      <c r="C113" s="161">
        <v>0</v>
      </c>
      <c r="D113" s="265">
        <v>-2.8690000000000002</v>
      </c>
      <c r="E113" s="267">
        <v>-0.26600000000000001</v>
      </c>
      <c r="F113" s="270">
        <v>-3.3000000000000002E-2</v>
      </c>
      <c r="G113" s="162">
        <v>0</v>
      </c>
      <c r="H113" s="269">
        <v>0</v>
      </c>
      <c r="I113" s="266">
        <v>0</v>
      </c>
      <c r="J113" s="271">
        <v>0</v>
      </c>
    </row>
    <row r="114" spans="1:10" ht="27.75" customHeight="1">
      <c r="A114" s="160" t="s">
        <v>624</v>
      </c>
      <c r="B114" s="24"/>
      <c r="C114" s="161">
        <v>0</v>
      </c>
      <c r="D114" s="265">
        <v>-2.6720000000000002</v>
      </c>
      <c r="E114" s="267">
        <v>-0.252</v>
      </c>
      <c r="F114" s="270">
        <v>-0.03</v>
      </c>
      <c r="G114" s="162">
        <v>0</v>
      </c>
      <c r="H114" s="269">
        <v>0</v>
      </c>
      <c r="I114" s="266">
        <v>0</v>
      </c>
      <c r="J114" s="273">
        <v>9.1999999999999998E-2</v>
      </c>
    </row>
    <row r="115" spans="1:10" ht="27.75" customHeight="1">
      <c r="A115" s="160" t="s">
        <v>625</v>
      </c>
      <c r="B115" s="24"/>
      <c r="C115" s="161">
        <v>0</v>
      </c>
      <c r="D115" s="265">
        <v>-2.8690000000000002</v>
      </c>
      <c r="E115" s="267">
        <v>-0.26600000000000001</v>
      </c>
      <c r="F115" s="270">
        <v>-3.3000000000000002E-2</v>
      </c>
      <c r="G115" s="162">
        <v>0</v>
      </c>
      <c r="H115" s="269">
        <v>0</v>
      </c>
      <c r="I115" s="266">
        <v>0</v>
      </c>
      <c r="J115" s="273">
        <v>8.8999999999999996E-2</v>
      </c>
    </row>
    <row r="116" spans="1:10" ht="27.75" customHeight="1">
      <c r="A116" s="160" t="s">
        <v>626</v>
      </c>
      <c r="B116" s="24"/>
      <c r="C116" s="161">
        <v>0</v>
      </c>
      <c r="D116" s="265">
        <v>-4.016</v>
      </c>
      <c r="E116" s="267">
        <v>-0.33400000000000002</v>
      </c>
      <c r="F116" s="270">
        <v>-5.1999999999999998E-2</v>
      </c>
      <c r="G116" s="268">
        <v>69.19</v>
      </c>
      <c r="H116" s="269">
        <v>0</v>
      </c>
      <c r="I116" s="266">
        <v>0</v>
      </c>
      <c r="J116" s="273">
        <v>0.159</v>
      </c>
    </row>
    <row r="117" spans="1:10" ht="27.75" customHeight="1">
      <c r="A117" s="160" t="s">
        <v>627</v>
      </c>
      <c r="B117" s="24"/>
      <c r="C117" s="161" t="s">
        <v>70</v>
      </c>
      <c r="D117" s="265">
        <v>1.9990000000000001</v>
      </c>
      <c r="E117" s="267">
        <v>0.189</v>
      </c>
      <c r="F117" s="270">
        <v>2.1999999999999999E-2</v>
      </c>
      <c r="G117" s="268">
        <v>4.8499999999999996</v>
      </c>
      <c r="H117" s="269">
        <v>0</v>
      </c>
      <c r="I117" s="266">
        <v>0</v>
      </c>
      <c r="J117" s="271">
        <v>0</v>
      </c>
    </row>
    <row r="118" spans="1:10" ht="27.75" customHeight="1">
      <c r="A118" s="160" t="s">
        <v>628</v>
      </c>
      <c r="B118" s="24"/>
      <c r="C118" s="161" t="s">
        <v>72</v>
      </c>
      <c r="D118" s="265">
        <v>1.9990000000000001</v>
      </c>
      <c r="E118" s="267">
        <v>0.189</v>
      </c>
      <c r="F118" s="270">
        <v>2.1999999999999999E-2</v>
      </c>
      <c r="G118" s="269">
        <v>0</v>
      </c>
      <c r="H118" s="269">
        <v>0</v>
      </c>
      <c r="I118" s="266">
        <v>0</v>
      </c>
      <c r="J118" s="271">
        <v>0</v>
      </c>
    </row>
    <row r="119" spans="1:10" ht="27.75" customHeight="1">
      <c r="A119" s="160" t="s">
        <v>629</v>
      </c>
      <c r="B119" s="24"/>
      <c r="C119" s="161" t="s">
        <v>75</v>
      </c>
      <c r="D119" s="265">
        <v>1.998</v>
      </c>
      <c r="E119" s="267">
        <v>0.189</v>
      </c>
      <c r="F119" s="270">
        <v>2.1999999999999999E-2</v>
      </c>
      <c r="G119" s="268">
        <v>2.64</v>
      </c>
      <c r="H119" s="269">
        <v>0</v>
      </c>
      <c r="I119" s="266">
        <v>0</v>
      </c>
      <c r="J119" s="271">
        <v>0</v>
      </c>
    </row>
    <row r="120" spans="1:10" ht="27.75" customHeight="1">
      <c r="A120" s="160" t="s">
        <v>630</v>
      </c>
      <c r="B120" s="24"/>
      <c r="C120" s="161" t="s">
        <v>75</v>
      </c>
      <c r="D120" s="265">
        <v>1.998</v>
      </c>
      <c r="E120" s="267">
        <v>0.189</v>
      </c>
      <c r="F120" s="270">
        <v>2.1999999999999999E-2</v>
      </c>
      <c r="G120" s="268">
        <v>3.97</v>
      </c>
      <c r="H120" s="269">
        <v>0</v>
      </c>
      <c r="I120" s="266">
        <v>0</v>
      </c>
      <c r="J120" s="271">
        <v>0</v>
      </c>
    </row>
    <row r="121" spans="1:10" ht="27.75" customHeight="1">
      <c r="A121" s="160" t="s">
        <v>631</v>
      </c>
      <c r="B121" s="24"/>
      <c r="C121" s="161" t="s">
        <v>75</v>
      </c>
      <c r="D121" s="265">
        <v>1.998</v>
      </c>
      <c r="E121" s="267">
        <v>0.189</v>
      </c>
      <c r="F121" s="270">
        <v>2.1999999999999999E-2</v>
      </c>
      <c r="G121" s="268">
        <v>9.85</v>
      </c>
      <c r="H121" s="269">
        <v>0</v>
      </c>
      <c r="I121" s="266">
        <v>0</v>
      </c>
      <c r="J121" s="271">
        <v>0</v>
      </c>
    </row>
    <row r="122" spans="1:10" ht="27.75" customHeight="1">
      <c r="A122" s="160" t="s">
        <v>632</v>
      </c>
      <c r="B122" s="24"/>
      <c r="C122" s="161" t="s">
        <v>75</v>
      </c>
      <c r="D122" s="265">
        <v>1.998</v>
      </c>
      <c r="E122" s="267">
        <v>0.189</v>
      </c>
      <c r="F122" s="270">
        <v>2.1999999999999999E-2</v>
      </c>
      <c r="G122" s="268">
        <v>20.46</v>
      </c>
      <c r="H122" s="269">
        <v>0</v>
      </c>
      <c r="I122" s="266">
        <v>0</v>
      </c>
      <c r="J122" s="271">
        <v>0</v>
      </c>
    </row>
    <row r="123" spans="1:10" ht="27.75" customHeight="1">
      <c r="A123" s="160" t="s">
        <v>633</v>
      </c>
      <c r="B123" s="24"/>
      <c r="C123" s="161" t="s">
        <v>75</v>
      </c>
      <c r="D123" s="265">
        <v>1.998</v>
      </c>
      <c r="E123" s="267">
        <v>0.189</v>
      </c>
      <c r="F123" s="270">
        <v>2.1999999999999999E-2</v>
      </c>
      <c r="G123" s="268">
        <v>59.7</v>
      </c>
      <c r="H123" s="269">
        <v>0</v>
      </c>
      <c r="I123" s="266">
        <v>0</v>
      </c>
      <c r="J123" s="271">
        <v>0</v>
      </c>
    </row>
    <row r="124" spans="1:10" ht="27.75" customHeight="1">
      <c r="A124" s="160" t="s">
        <v>634</v>
      </c>
      <c r="B124" s="24"/>
      <c r="C124" s="161" t="s">
        <v>85</v>
      </c>
      <c r="D124" s="265">
        <v>1.998</v>
      </c>
      <c r="E124" s="267">
        <v>0.189</v>
      </c>
      <c r="F124" s="270">
        <v>2.1999999999999999E-2</v>
      </c>
      <c r="G124" s="269">
        <v>0</v>
      </c>
      <c r="H124" s="269">
        <v>0</v>
      </c>
      <c r="I124" s="266">
        <v>0</v>
      </c>
      <c r="J124" s="271">
        <v>0</v>
      </c>
    </row>
    <row r="125" spans="1:10" ht="27.75" customHeight="1">
      <c r="A125" s="160" t="s">
        <v>635</v>
      </c>
      <c r="B125" s="24"/>
      <c r="C125" s="161">
        <v>0</v>
      </c>
      <c r="D125" s="265">
        <v>1.484</v>
      </c>
      <c r="E125" s="267">
        <v>0.13600000000000001</v>
      </c>
      <c r="F125" s="270">
        <v>1.7000000000000001E-2</v>
      </c>
      <c r="G125" s="268">
        <v>3.75</v>
      </c>
      <c r="H125" s="268">
        <v>0.85</v>
      </c>
      <c r="I125" s="272">
        <v>1.55</v>
      </c>
      <c r="J125" s="273">
        <v>4.4999999999999998E-2</v>
      </c>
    </row>
    <row r="126" spans="1:10" ht="27.75" customHeight="1">
      <c r="A126" s="160" t="s">
        <v>636</v>
      </c>
      <c r="B126" s="24"/>
      <c r="C126" s="161">
        <v>0</v>
      </c>
      <c r="D126" s="265">
        <v>1.484</v>
      </c>
      <c r="E126" s="267">
        <v>0.13600000000000001</v>
      </c>
      <c r="F126" s="270">
        <v>1.7000000000000001E-2</v>
      </c>
      <c r="G126" s="268">
        <v>95.56</v>
      </c>
      <c r="H126" s="268">
        <v>0.85</v>
      </c>
      <c r="I126" s="272">
        <v>1.55</v>
      </c>
      <c r="J126" s="273">
        <v>4.4999999999999998E-2</v>
      </c>
    </row>
    <row r="127" spans="1:10" ht="27.75" customHeight="1">
      <c r="A127" s="160" t="s">
        <v>637</v>
      </c>
      <c r="B127" s="24"/>
      <c r="C127" s="161">
        <v>0</v>
      </c>
      <c r="D127" s="265">
        <v>1.484</v>
      </c>
      <c r="E127" s="267">
        <v>0.13600000000000001</v>
      </c>
      <c r="F127" s="270">
        <v>1.7000000000000001E-2</v>
      </c>
      <c r="G127" s="268">
        <v>183.72</v>
      </c>
      <c r="H127" s="268">
        <v>0.85</v>
      </c>
      <c r="I127" s="272">
        <v>1.55</v>
      </c>
      <c r="J127" s="273">
        <v>4.4999999999999998E-2</v>
      </c>
    </row>
    <row r="128" spans="1:10" ht="27.75" customHeight="1">
      <c r="A128" s="160" t="s">
        <v>638</v>
      </c>
      <c r="B128" s="24"/>
      <c r="C128" s="161">
        <v>0</v>
      </c>
      <c r="D128" s="265">
        <v>1.484</v>
      </c>
      <c r="E128" s="267">
        <v>0.13600000000000001</v>
      </c>
      <c r="F128" s="270">
        <v>1.7000000000000001E-2</v>
      </c>
      <c r="G128" s="268">
        <v>297.70999999999998</v>
      </c>
      <c r="H128" s="268">
        <v>0.85</v>
      </c>
      <c r="I128" s="272">
        <v>1.55</v>
      </c>
      <c r="J128" s="273">
        <v>4.4999999999999998E-2</v>
      </c>
    </row>
    <row r="129" spans="1:10" ht="27.75" customHeight="1">
      <c r="A129" s="160" t="s">
        <v>639</v>
      </c>
      <c r="B129" s="24"/>
      <c r="C129" s="161">
        <v>0</v>
      </c>
      <c r="D129" s="265">
        <v>1.484</v>
      </c>
      <c r="E129" s="267">
        <v>0.13600000000000001</v>
      </c>
      <c r="F129" s="270">
        <v>1.7000000000000001E-2</v>
      </c>
      <c r="G129" s="268">
        <v>722.86</v>
      </c>
      <c r="H129" s="268">
        <v>0.85</v>
      </c>
      <c r="I129" s="272">
        <v>1.55</v>
      </c>
      <c r="J129" s="273">
        <v>4.4999999999999998E-2</v>
      </c>
    </row>
    <row r="130" spans="1:10" ht="27.75" customHeight="1">
      <c r="A130" s="160" t="s">
        <v>640</v>
      </c>
      <c r="B130" s="24"/>
      <c r="C130" s="161">
        <v>0</v>
      </c>
      <c r="D130" s="265">
        <v>1.65</v>
      </c>
      <c r="E130" s="267">
        <v>0.13900000000000001</v>
      </c>
      <c r="F130" s="270">
        <v>2.1000000000000001E-2</v>
      </c>
      <c r="G130" s="268">
        <v>4.4000000000000004</v>
      </c>
      <c r="H130" s="268">
        <v>1.41</v>
      </c>
      <c r="I130" s="272">
        <v>2.31</v>
      </c>
      <c r="J130" s="273">
        <v>4.9000000000000002E-2</v>
      </c>
    </row>
    <row r="131" spans="1:10" ht="27.75" customHeight="1">
      <c r="A131" s="160" t="s">
        <v>641</v>
      </c>
      <c r="B131" s="24"/>
      <c r="C131" s="161">
        <v>0</v>
      </c>
      <c r="D131" s="265">
        <v>1.65</v>
      </c>
      <c r="E131" s="267">
        <v>0.13900000000000001</v>
      </c>
      <c r="F131" s="270">
        <v>2.1000000000000001E-2</v>
      </c>
      <c r="G131" s="268">
        <v>145.6</v>
      </c>
      <c r="H131" s="268">
        <v>1.41</v>
      </c>
      <c r="I131" s="272">
        <v>2.31</v>
      </c>
      <c r="J131" s="273">
        <v>4.9000000000000002E-2</v>
      </c>
    </row>
    <row r="132" spans="1:10" ht="27.75" customHeight="1">
      <c r="A132" s="160" t="s">
        <v>642</v>
      </c>
      <c r="B132" s="24"/>
      <c r="C132" s="161">
        <v>0</v>
      </c>
      <c r="D132" s="265">
        <v>1.65</v>
      </c>
      <c r="E132" s="267">
        <v>0.13900000000000001</v>
      </c>
      <c r="F132" s="270">
        <v>2.1000000000000001E-2</v>
      </c>
      <c r="G132" s="268">
        <v>281.19</v>
      </c>
      <c r="H132" s="268">
        <v>1.41</v>
      </c>
      <c r="I132" s="272">
        <v>2.31</v>
      </c>
      <c r="J132" s="273">
        <v>4.9000000000000002E-2</v>
      </c>
    </row>
    <row r="133" spans="1:10" ht="27.75" customHeight="1">
      <c r="A133" s="160" t="s">
        <v>643</v>
      </c>
      <c r="B133" s="24"/>
      <c r="C133" s="161">
        <v>0</v>
      </c>
      <c r="D133" s="265">
        <v>1.65</v>
      </c>
      <c r="E133" s="267">
        <v>0.13900000000000001</v>
      </c>
      <c r="F133" s="270">
        <v>2.1000000000000001E-2</v>
      </c>
      <c r="G133" s="268">
        <v>456.51</v>
      </c>
      <c r="H133" s="268">
        <v>1.41</v>
      </c>
      <c r="I133" s="272">
        <v>2.31</v>
      </c>
      <c r="J133" s="273">
        <v>4.9000000000000002E-2</v>
      </c>
    </row>
    <row r="134" spans="1:10" ht="27.75" customHeight="1">
      <c r="A134" s="160" t="s">
        <v>644</v>
      </c>
      <c r="B134" s="24"/>
      <c r="C134" s="161">
        <v>0</v>
      </c>
      <c r="D134" s="265">
        <v>1.65</v>
      </c>
      <c r="E134" s="267">
        <v>0.13900000000000001</v>
      </c>
      <c r="F134" s="270">
        <v>2.1000000000000001E-2</v>
      </c>
      <c r="G134" s="268">
        <v>1110.3599999999999</v>
      </c>
      <c r="H134" s="268">
        <v>1.41</v>
      </c>
      <c r="I134" s="272">
        <v>2.31</v>
      </c>
      <c r="J134" s="273">
        <v>4.9000000000000002E-2</v>
      </c>
    </row>
    <row r="135" spans="1:10" ht="27.75" customHeight="1">
      <c r="A135" s="160" t="s">
        <v>645</v>
      </c>
      <c r="B135" s="24"/>
      <c r="C135" s="161">
        <v>0</v>
      </c>
      <c r="D135" s="265">
        <v>1.42</v>
      </c>
      <c r="E135" s="267">
        <v>0.113</v>
      </c>
      <c r="F135" s="270">
        <v>1.9E-2</v>
      </c>
      <c r="G135" s="268">
        <v>43.03</v>
      </c>
      <c r="H135" s="268">
        <v>1.67</v>
      </c>
      <c r="I135" s="272">
        <v>2.84</v>
      </c>
      <c r="J135" s="273">
        <v>3.9E-2</v>
      </c>
    </row>
    <row r="136" spans="1:10" ht="27.75" customHeight="1">
      <c r="A136" s="160" t="s">
        <v>646</v>
      </c>
      <c r="B136" s="24"/>
      <c r="C136" s="161">
        <v>0</v>
      </c>
      <c r="D136" s="265">
        <v>1.42</v>
      </c>
      <c r="E136" s="267">
        <v>0.113</v>
      </c>
      <c r="F136" s="270">
        <v>1.9E-2</v>
      </c>
      <c r="G136" s="268">
        <v>930.87</v>
      </c>
      <c r="H136" s="268">
        <v>1.67</v>
      </c>
      <c r="I136" s="272">
        <v>2.84</v>
      </c>
      <c r="J136" s="273">
        <v>3.9E-2</v>
      </c>
    </row>
    <row r="137" spans="1:10" ht="27.75" customHeight="1">
      <c r="A137" s="160" t="s">
        <v>647</v>
      </c>
      <c r="B137" s="24"/>
      <c r="C137" s="161">
        <v>0</v>
      </c>
      <c r="D137" s="265">
        <v>1.42</v>
      </c>
      <c r="E137" s="267">
        <v>0.113</v>
      </c>
      <c r="F137" s="270">
        <v>1.9E-2</v>
      </c>
      <c r="G137" s="268">
        <v>3181.9</v>
      </c>
      <c r="H137" s="268">
        <v>1.67</v>
      </c>
      <c r="I137" s="272">
        <v>2.84</v>
      </c>
      <c r="J137" s="273">
        <v>3.9E-2</v>
      </c>
    </row>
    <row r="138" spans="1:10" ht="27.75" customHeight="1">
      <c r="A138" s="160" t="s">
        <v>648</v>
      </c>
      <c r="B138" s="24"/>
      <c r="C138" s="161">
        <v>0</v>
      </c>
      <c r="D138" s="265">
        <v>1.42</v>
      </c>
      <c r="E138" s="267">
        <v>0.113</v>
      </c>
      <c r="F138" s="270">
        <v>1.9E-2</v>
      </c>
      <c r="G138" s="268">
        <v>6360.38</v>
      </c>
      <c r="H138" s="268">
        <v>1.67</v>
      </c>
      <c r="I138" s="272">
        <v>2.84</v>
      </c>
      <c r="J138" s="273">
        <v>3.9E-2</v>
      </c>
    </row>
    <row r="139" spans="1:10" ht="27.75" customHeight="1">
      <c r="A139" s="160" t="s">
        <v>649</v>
      </c>
      <c r="B139" s="24"/>
      <c r="C139" s="161">
        <v>0</v>
      </c>
      <c r="D139" s="265">
        <v>1.42</v>
      </c>
      <c r="E139" s="267">
        <v>0.113</v>
      </c>
      <c r="F139" s="270">
        <v>1.9E-2</v>
      </c>
      <c r="G139" s="268">
        <v>15028.04</v>
      </c>
      <c r="H139" s="268">
        <v>1.67</v>
      </c>
      <c r="I139" s="272">
        <v>2.84</v>
      </c>
      <c r="J139" s="273">
        <v>3.9E-2</v>
      </c>
    </row>
    <row r="140" spans="1:10" ht="27.75" customHeight="1">
      <c r="A140" s="160" t="s">
        <v>650</v>
      </c>
      <c r="B140" s="24"/>
      <c r="C140" s="161" t="s">
        <v>118</v>
      </c>
      <c r="D140" s="274">
        <v>6.4</v>
      </c>
      <c r="E140" s="275">
        <v>0.79300000000000004</v>
      </c>
      <c r="F140" s="270">
        <v>0.622</v>
      </c>
      <c r="G140" s="269">
        <v>0</v>
      </c>
      <c r="H140" s="269">
        <v>0</v>
      </c>
      <c r="I140" s="266">
        <v>0</v>
      </c>
      <c r="J140" s="271">
        <v>0</v>
      </c>
    </row>
    <row r="141" spans="1:10" ht="27.75" customHeight="1">
      <c r="A141" s="160" t="s">
        <v>651</v>
      </c>
      <c r="B141" s="24"/>
      <c r="C141" s="161">
        <v>0</v>
      </c>
      <c r="D141" s="265">
        <v>-2.2400000000000002</v>
      </c>
      <c r="E141" s="267">
        <v>-0.21199999999999999</v>
      </c>
      <c r="F141" s="270">
        <v>-2.5000000000000001E-2</v>
      </c>
      <c r="G141" s="162">
        <v>0</v>
      </c>
      <c r="H141" s="269">
        <v>0</v>
      </c>
      <c r="I141" s="266">
        <v>0</v>
      </c>
      <c r="J141" s="271">
        <v>0</v>
      </c>
    </row>
    <row r="142" spans="1:10" ht="27.75" customHeight="1">
      <c r="A142" s="160" t="s">
        <v>652</v>
      </c>
      <c r="B142" s="24"/>
      <c r="C142" s="161">
        <v>0</v>
      </c>
      <c r="D142" s="265">
        <v>-2.4049999999999998</v>
      </c>
      <c r="E142" s="267">
        <v>-0.223</v>
      </c>
      <c r="F142" s="270">
        <v>-2.8000000000000001E-2</v>
      </c>
      <c r="G142" s="162">
        <v>0</v>
      </c>
      <c r="H142" s="269">
        <v>0</v>
      </c>
      <c r="I142" s="266">
        <v>0</v>
      </c>
      <c r="J142" s="271">
        <v>0</v>
      </c>
    </row>
    <row r="143" spans="1:10" ht="27.75" customHeight="1">
      <c r="A143" s="160" t="s">
        <v>653</v>
      </c>
      <c r="B143" s="24"/>
      <c r="C143" s="161">
        <v>0</v>
      </c>
      <c r="D143" s="265">
        <v>-2.2400000000000002</v>
      </c>
      <c r="E143" s="267">
        <v>-0.21199999999999999</v>
      </c>
      <c r="F143" s="270">
        <v>-2.5000000000000001E-2</v>
      </c>
      <c r="G143" s="162">
        <v>0</v>
      </c>
      <c r="H143" s="269">
        <v>0</v>
      </c>
      <c r="I143" s="266">
        <v>0</v>
      </c>
      <c r="J143" s="273">
        <v>7.6999999999999999E-2</v>
      </c>
    </row>
    <row r="144" spans="1:10" ht="27.75" customHeight="1">
      <c r="A144" s="160" t="s">
        <v>654</v>
      </c>
      <c r="B144" s="24"/>
      <c r="C144" s="161">
        <v>0</v>
      </c>
      <c r="D144" s="265">
        <v>-2.4049999999999998</v>
      </c>
      <c r="E144" s="267">
        <v>-0.223</v>
      </c>
      <c r="F144" s="270">
        <v>-2.8000000000000001E-2</v>
      </c>
      <c r="G144" s="162">
        <v>0</v>
      </c>
      <c r="H144" s="269">
        <v>0</v>
      </c>
      <c r="I144" s="266">
        <v>0</v>
      </c>
      <c r="J144" s="273">
        <v>7.3999999999999996E-2</v>
      </c>
    </row>
    <row r="145" spans="1:10" ht="27.75" customHeight="1">
      <c r="A145" s="160" t="s">
        <v>655</v>
      </c>
      <c r="B145" s="24"/>
      <c r="C145" s="161">
        <v>0</v>
      </c>
      <c r="D145" s="265">
        <v>-3.3660000000000001</v>
      </c>
      <c r="E145" s="267">
        <v>-0.28000000000000003</v>
      </c>
      <c r="F145" s="270">
        <v>-4.3999999999999997E-2</v>
      </c>
      <c r="G145" s="268">
        <v>58</v>
      </c>
      <c r="H145" s="269">
        <v>0</v>
      </c>
      <c r="I145" s="266">
        <v>0</v>
      </c>
      <c r="J145" s="273">
        <v>0.13400000000000001</v>
      </c>
    </row>
    <row r="146" spans="1:10" ht="27.75" customHeight="1">
      <c r="A146" s="160" t="s">
        <v>656</v>
      </c>
      <c r="B146" s="24"/>
      <c r="C146" s="161" t="s">
        <v>70</v>
      </c>
      <c r="D146" s="265">
        <v>1.133</v>
      </c>
      <c r="E146" s="267">
        <v>0.107</v>
      </c>
      <c r="F146" s="270">
        <v>1.2999999999999999E-2</v>
      </c>
      <c r="G146" s="268">
        <v>3.06</v>
      </c>
      <c r="H146" s="269">
        <v>0</v>
      </c>
      <c r="I146" s="266">
        <v>0</v>
      </c>
      <c r="J146" s="271">
        <v>0</v>
      </c>
    </row>
    <row r="147" spans="1:10" ht="27.75" customHeight="1">
      <c r="A147" s="160" t="s">
        <v>657</v>
      </c>
      <c r="B147" s="24"/>
      <c r="C147" s="161" t="s">
        <v>72</v>
      </c>
      <c r="D147" s="265">
        <v>1.133</v>
      </c>
      <c r="E147" s="267">
        <v>0.107</v>
      </c>
      <c r="F147" s="270">
        <v>1.2999999999999999E-2</v>
      </c>
      <c r="G147" s="269">
        <v>0</v>
      </c>
      <c r="H147" s="269">
        <v>0</v>
      </c>
      <c r="I147" s="266">
        <v>0</v>
      </c>
      <c r="J147" s="271">
        <v>0</v>
      </c>
    </row>
    <row r="148" spans="1:10" ht="27.75" customHeight="1">
      <c r="A148" s="160" t="s">
        <v>658</v>
      </c>
      <c r="B148" s="24"/>
      <c r="C148" s="161" t="s">
        <v>75</v>
      </c>
      <c r="D148" s="265">
        <v>1.1319999999999999</v>
      </c>
      <c r="E148" s="267">
        <v>0.107</v>
      </c>
      <c r="F148" s="270">
        <v>1.2999999999999999E-2</v>
      </c>
      <c r="G148" s="268">
        <v>1.72</v>
      </c>
      <c r="H148" s="269">
        <v>0</v>
      </c>
      <c r="I148" s="266">
        <v>0</v>
      </c>
      <c r="J148" s="271">
        <v>0</v>
      </c>
    </row>
    <row r="149" spans="1:10" ht="27.75" customHeight="1">
      <c r="A149" s="160" t="s">
        <v>659</v>
      </c>
      <c r="B149" s="24"/>
      <c r="C149" s="161" t="s">
        <v>75</v>
      </c>
      <c r="D149" s="265">
        <v>1.1319999999999999</v>
      </c>
      <c r="E149" s="267">
        <v>0.107</v>
      </c>
      <c r="F149" s="270">
        <v>1.2999999999999999E-2</v>
      </c>
      <c r="G149" s="268">
        <v>2.4700000000000002</v>
      </c>
      <c r="H149" s="269">
        <v>0</v>
      </c>
      <c r="I149" s="266">
        <v>0</v>
      </c>
      <c r="J149" s="271">
        <v>0</v>
      </c>
    </row>
    <row r="150" spans="1:10" ht="27.75" customHeight="1">
      <c r="A150" s="160" t="s">
        <v>660</v>
      </c>
      <c r="B150" s="24"/>
      <c r="C150" s="161" t="s">
        <v>75</v>
      </c>
      <c r="D150" s="265">
        <v>1.1319999999999999</v>
      </c>
      <c r="E150" s="267">
        <v>0.107</v>
      </c>
      <c r="F150" s="270">
        <v>1.2999999999999999E-2</v>
      </c>
      <c r="G150" s="268">
        <v>5.81</v>
      </c>
      <c r="H150" s="269">
        <v>0</v>
      </c>
      <c r="I150" s="266">
        <v>0</v>
      </c>
      <c r="J150" s="271">
        <v>0</v>
      </c>
    </row>
    <row r="151" spans="1:10" ht="27.75" customHeight="1">
      <c r="A151" s="160" t="s">
        <v>661</v>
      </c>
      <c r="B151" s="24"/>
      <c r="C151" s="161" t="s">
        <v>75</v>
      </c>
      <c r="D151" s="265">
        <v>1.1319999999999999</v>
      </c>
      <c r="E151" s="267">
        <v>0.107</v>
      </c>
      <c r="F151" s="270">
        <v>1.2999999999999999E-2</v>
      </c>
      <c r="G151" s="268">
        <v>11.82</v>
      </c>
      <c r="H151" s="269">
        <v>0</v>
      </c>
      <c r="I151" s="266">
        <v>0</v>
      </c>
      <c r="J151" s="271">
        <v>0</v>
      </c>
    </row>
    <row r="152" spans="1:10" ht="27.75" customHeight="1">
      <c r="A152" s="160" t="s">
        <v>662</v>
      </c>
      <c r="B152" s="24"/>
      <c r="C152" s="161" t="s">
        <v>75</v>
      </c>
      <c r="D152" s="265">
        <v>1.1319999999999999</v>
      </c>
      <c r="E152" s="267">
        <v>0.107</v>
      </c>
      <c r="F152" s="270">
        <v>1.2999999999999999E-2</v>
      </c>
      <c r="G152" s="268">
        <v>34.04</v>
      </c>
      <c r="H152" s="269">
        <v>0</v>
      </c>
      <c r="I152" s="266">
        <v>0</v>
      </c>
      <c r="J152" s="271">
        <v>0</v>
      </c>
    </row>
    <row r="153" spans="1:10" ht="27.75" customHeight="1">
      <c r="A153" s="160" t="s">
        <v>663</v>
      </c>
      <c r="B153" s="24"/>
      <c r="C153" s="161" t="s">
        <v>85</v>
      </c>
      <c r="D153" s="265">
        <v>1.1319999999999999</v>
      </c>
      <c r="E153" s="267">
        <v>0.107</v>
      </c>
      <c r="F153" s="270">
        <v>1.2999999999999999E-2</v>
      </c>
      <c r="G153" s="269">
        <v>0</v>
      </c>
      <c r="H153" s="269">
        <v>0</v>
      </c>
      <c r="I153" s="266">
        <v>0</v>
      </c>
      <c r="J153" s="271">
        <v>0</v>
      </c>
    </row>
    <row r="154" spans="1:10" ht="27.75" customHeight="1">
      <c r="A154" s="160" t="s">
        <v>664</v>
      </c>
      <c r="B154" s="24"/>
      <c r="C154" s="161">
        <v>0</v>
      </c>
      <c r="D154" s="265">
        <v>0.84099999999999997</v>
      </c>
      <c r="E154" s="267">
        <v>7.6999999999999999E-2</v>
      </c>
      <c r="F154" s="270">
        <v>0.01</v>
      </c>
      <c r="G154" s="268">
        <v>2.35</v>
      </c>
      <c r="H154" s="268">
        <v>0.48</v>
      </c>
      <c r="I154" s="272">
        <v>0.88</v>
      </c>
      <c r="J154" s="273">
        <v>2.5999999999999999E-2</v>
      </c>
    </row>
    <row r="155" spans="1:10" ht="27.75" customHeight="1">
      <c r="A155" s="160" t="s">
        <v>665</v>
      </c>
      <c r="B155" s="24"/>
      <c r="C155" s="161">
        <v>0</v>
      </c>
      <c r="D155" s="265">
        <v>0.84099999999999997</v>
      </c>
      <c r="E155" s="267">
        <v>7.6999999999999999E-2</v>
      </c>
      <c r="F155" s="270">
        <v>0.01</v>
      </c>
      <c r="G155" s="268">
        <v>54.35</v>
      </c>
      <c r="H155" s="268">
        <v>0.48</v>
      </c>
      <c r="I155" s="272">
        <v>0.88</v>
      </c>
      <c r="J155" s="273">
        <v>2.5999999999999999E-2</v>
      </c>
    </row>
    <row r="156" spans="1:10" ht="27.75" customHeight="1">
      <c r="A156" s="160" t="s">
        <v>666</v>
      </c>
      <c r="B156" s="24"/>
      <c r="C156" s="161">
        <v>0</v>
      </c>
      <c r="D156" s="265">
        <v>0.84099999999999997</v>
      </c>
      <c r="E156" s="267">
        <v>7.6999999999999999E-2</v>
      </c>
      <c r="F156" s="270">
        <v>0.01</v>
      </c>
      <c r="G156" s="268">
        <v>104.29</v>
      </c>
      <c r="H156" s="268">
        <v>0.48</v>
      </c>
      <c r="I156" s="272">
        <v>0.88</v>
      </c>
      <c r="J156" s="273">
        <v>2.5999999999999999E-2</v>
      </c>
    </row>
    <row r="157" spans="1:10" ht="27.75" customHeight="1">
      <c r="A157" s="160" t="s">
        <v>667</v>
      </c>
      <c r="B157" s="24"/>
      <c r="C157" s="161">
        <v>0</v>
      </c>
      <c r="D157" s="265">
        <v>0.84099999999999997</v>
      </c>
      <c r="E157" s="267">
        <v>7.6999999999999999E-2</v>
      </c>
      <c r="F157" s="270">
        <v>0.01</v>
      </c>
      <c r="G157" s="268">
        <v>168.87</v>
      </c>
      <c r="H157" s="268">
        <v>0.48</v>
      </c>
      <c r="I157" s="272">
        <v>0.88</v>
      </c>
      <c r="J157" s="273">
        <v>2.5999999999999999E-2</v>
      </c>
    </row>
    <row r="158" spans="1:10" ht="27.75" customHeight="1">
      <c r="A158" s="160" t="s">
        <v>668</v>
      </c>
      <c r="B158" s="24"/>
      <c r="C158" s="161">
        <v>0</v>
      </c>
      <c r="D158" s="265">
        <v>0.84099999999999997</v>
      </c>
      <c r="E158" s="267">
        <v>7.6999999999999999E-2</v>
      </c>
      <c r="F158" s="270">
        <v>0.01</v>
      </c>
      <c r="G158" s="268">
        <v>409.69</v>
      </c>
      <c r="H158" s="268">
        <v>0.48</v>
      </c>
      <c r="I158" s="272">
        <v>0.88</v>
      </c>
      <c r="J158" s="273">
        <v>2.5999999999999999E-2</v>
      </c>
    </row>
    <row r="159" spans="1:10" ht="27.75" customHeight="1">
      <c r="A159" s="160" t="s">
        <v>669</v>
      </c>
      <c r="B159" s="24"/>
      <c r="C159" s="161">
        <v>0</v>
      </c>
      <c r="D159" s="265">
        <v>0.93500000000000005</v>
      </c>
      <c r="E159" s="267">
        <v>7.9000000000000001E-2</v>
      </c>
      <c r="F159" s="270">
        <v>1.2E-2</v>
      </c>
      <c r="G159" s="268">
        <v>2.72</v>
      </c>
      <c r="H159" s="268">
        <v>0.8</v>
      </c>
      <c r="I159" s="272">
        <v>1.31</v>
      </c>
      <c r="J159" s="273">
        <v>2.8000000000000001E-2</v>
      </c>
    </row>
    <row r="160" spans="1:10" ht="27.75" customHeight="1">
      <c r="A160" s="160" t="s">
        <v>670</v>
      </c>
      <c r="B160" s="24"/>
      <c r="C160" s="161">
        <v>0</v>
      </c>
      <c r="D160" s="265">
        <v>0.93500000000000005</v>
      </c>
      <c r="E160" s="267">
        <v>7.9000000000000001E-2</v>
      </c>
      <c r="F160" s="270">
        <v>1.2E-2</v>
      </c>
      <c r="G160" s="268">
        <v>82.7</v>
      </c>
      <c r="H160" s="268">
        <v>0.8</v>
      </c>
      <c r="I160" s="272">
        <v>1.31</v>
      </c>
      <c r="J160" s="273">
        <v>2.8000000000000001E-2</v>
      </c>
    </row>
    <row r="161" spans="1:10" ht="27.75" customHeight="1">
      <c r="A161" s="160" t="s">
        <v>671</v>
      </c>
      <c r="B161" s="24"/>
      <c r="C161" s="161">
        <v>0</v>
      </c>
      <c r="D161" s="265">
        <v>0.93500000000000005</v>
      </c>
      <c r="E161" s="267">
        <v>7.9000000000000001E-2</v>
      </c>
      <c r="F161" s="270">
        <v>1.2E-2</v>
      </c>
      <c r="G161" s="268">
        <v>159.5</v>
      </c>
      <c r="H161" s="268">
        <v>0.8</v>
      </c>
      <c r="I161" s="272">
        <v>1.31</v>
      </c>
      <c r="J161" s="273">
        <v>2.8000000000000001E-2</v>
      </c>
    </row>
    <row r="162" spans="1:10" ht="27.75" customHeight="1">
      <c r="A162" s="160" t="s">
        <v>672</v>
      </c>
      <c r="B162" s="24"/>
      <c r="C162" s="161">
        <v>0</v>
      </c>
      <c r="D162" s="265">
        <v>0.93500000000000005</v>
      </c>
      <c r="E162" s="267">
        <v>7.9000000000000001E-2</v>
      </c>
      <c r="F162" s="270">
        <v>1.2E-2</v>
      </c>
      <c r="G162" s="268">
        <v>258.81</v>
      </c>
      <c r="H162" s="268">
        <v>0.8</v>
      </c>
      <c r="I162" s="272">
        <v>1.31</v>
      </c>
      <c r="J162" s="273">
        <v>2.8000000000000001E-2</v>
      </c>
    </row>
    <row r="163" spans="1:10" ht="27.75" customHeight="1">
      <c r="A163" s="160" t="s">
        <v>673</v>
      </c>
      <c r="B163" s="24"/>
      <c r="C163" s="161">
        <v>0</v>
      </c>
      <c r="D163" s="265">
        <v>0.93500000000000005</v>
      </c>
      <c r="E163" s="267">
        <v>7.9000000000000001E-2</v>
      </c>
      <c r="F163" s="270">
        <v>1.2E-2</v>
      </c>
      <c r="G163" s="268">
        <v>629.19000000000005</v>
      </c>
      <c r="H163" s="268">
        <v>0.8</v>
      </c>
      <c r="I163" s="272">
        <v>1.31</v>
      </c>
      <c r="J163" s="273">
        <v>2.8000000000000001E-2</v>
      </c>
    </row>
    <row r="164" spans="1:10" ht="27.75" customHeight="1">
      <c r="A164" s="160" t="s">
        <v>674</v>
      </c>
      <c r="B164" s="24"/>
      <c r="C164" s="161">
        <v>0</v>
      </c>
      <c r="D164" s="265">
        <v>0.80500000000000005</v>
      </c>
      <c r="E164" s="267">
        <v>6.4000000000000001E-2</v>
      </c>
      <c r="F164" s="270">
        <v>1.0999999999999999E-2</v>
      </c>
      <c r="G164" s="268">
        <v>24.6</v>
      </c>
      <c r="H164" s="268">
        <v>0.95</v>
      </c>
      <c r="I164" s="272">
        <v>1.61</v>
      </c>
      <c r="J164" s="273">
        <v>2.1999999999999999E-2</v>
      </c>
    </row>
    <row r="165" spans="1:10" ht="27.75" customHeight="1">
      <c r="A165" s="160" t="s">
        <v>675</v>
      </c>
      <c r="B165" s="24"/>
      <c r="C165" s="161">
        <v>0</v>
      </c>
      <c r="D165" s="265">
        <v>0.80500000000000005</v>
      </c>
      <c r="E165" s="267">
        <v>6.4000000000000001E-2</v>
      </c>
      <c r="F165" s="270">
        <v>1.0999999999999999E-2</v>
      </c>
      <c r="G165" s="268">
        <v>527.51</v>
      </c>
      <c r="H165" s="268">
        <v>0.95</v>
      </c>
      <c r="I165" s="272">
        <v>1.61</v>
      </c>
      <c r="J165" s="273">
        <v>2.1999999999999999E-2</v>
      </c>
    </row>
    <row r="166" spans="1:10" ht="27.75" customHeight="1">
      <c r="A166" s="160" t="s">
        <v>676</v>
      </c>
      <c r="B166" s="24"/>
      <c r="C166" s="161">
        <v>0</v>
      </c>
      <c r="D166" s="265">
        <v>0.80500000000000005</v>
      </c>
      <c r="E166" s="267">
        <v>6.4000000000000001E-2</v>
      </c>
      <c r="F166" s="270">
        <v>1.0999999999999999E-2</v>
      </c>
      <c r="G166" s="268">
        <v>1802.61</v>
      </c>
      <c r="H166" s="268">
        <v>0.95</v>
      </c>
      <c r="I166" s="272">
        <v>1.61</v>
      </c>
      <c r="J166" s="273">
        <v>2.1999999999999999E-2</v>
      </c>
    </row>
    <row r="167" spans="1:10" ht="27.75" customHeight="1">
      <c r="A167" s="160" t="s">
        <v>677</v>
      </c>
      <c r="B167" s="24"/>
      <c r="C167" s="161">
        <v>0</v>
      </c>
      <c r="D167" s="265">
        <v>0.80500000000000005</v>
      </c>
      <c r="E167" s="267">
        <v>6.4000000000000001E-2</v>
      </c>
      <c r="F167" s="270">
        <v>1.0999999999999999E-2</v>
      </c>
      <c r="G167" s="268">
        <v>3603.05</v>
      </c>
      <c r="H167" s="268">
        <v>0.95</v>
      </c>
      <c r="I167" s="272">
        <v>1.61</v>
      </c>
      <c r="J167" s="273">
        <v>2.1999999999999999E-2</v>
      </c>
    </row>
    <row r="168" spans="1:10" ht="27.75" customHeight="1">
      <c r="A168" s="160" t="s">
        <v>678</v>
      </c>
      <c r="B168" s="24"/>
      <c r="C168" s="161">
        <v>0</v>
      </c>
      <c r="D168" s="265">
        <v>0.80500000000000005</v>
      </c>
      <c r="E168" s="267">
        <v>6.4000000000000001E-2</v>
      </c>
      <c r="F168" s="270">
        <v>1.0999999999999999E-2</v>
      </c>
      <c r="G168" s="268">
        <v>8512.83</v>
      </c>
      <c r="H168" s="268">
        <v>0.95</v>
      </c>
      <c r="I168" s="272">
        <v>1.61</v>
      </c>
      <c r="J168" s="273">
        <v>2.1999999999999999E-2</v>
      </c>
    </row>
    <row r="169" spans="1:10" ht="27.75" customHeight="1">
      <c r="A169" s="160" t="s">
        <v>679</v>
      </c>
      <c r="B169" s="24"/>
      <c r="C169" s="161" t="s">
        <v>118</v>
      </c>
      <c r="D169" s="274">
        <v>3.625</v>
      </c>
      <c r="E169" s="275">
        <v>0.44900000000000001</v>
      </c>
      <c r="F169" s="270">
        <v>0.35299999999999998</v>
      </c>
      <c r="G169" s="269">
        <v>0</v>
      </c>
      <c r="H169" s="269">
        <v>0</v>
      </c>
      <c r="I169" s="266">
        <v>0</v>
      </c>
      <c r="J169" s="271">
        <v>0</v>
      </c>
    </row>
    <row r="170" spans="1:10" ht="27.75" customHeight="1">
      <c r="A170" s="160" t="s">
        <v>680</v>
      </c>
      <c r="B170" s="24"/>
      <c r="C170" s="161">
        <v>0</v>
      </c>
      <c r="D170" s="265">
        <v>-1.2689999999999999</v>
      </c>
      <c r="E170" s="267">
        <v>-0.12</v>
      </c>
      <c r="F170" s="270">
        <v>-1.4E-2</v>
      </c>
      <c r="G170" s="162">
        <v>0</v>
      </c>
      <c r="H170" s="269">
        <v>0</v>
      </c>
      <c r="I170" s="266">
        <v>0</v>
      </c>
      <c r="J170" s="271">
        <v>0</v>
      </c>
    </row>
    <row r="171" spans="1:10" ht="27.75" customHeight="1">
      <c r="A171" s="160" t="s">
        <v>681</v>
      </c>
      <c r="B171" s="24"/>
      <c r="C171" s="161">
        <v>0</v>
      </c>
      <c r="D171" s="265">
        <v>-1.3620000000000001</v>
      </c>
      <c r="E171" s="267">
        <v>-0.126</v>
      </c>
      <c r="F171" s="270">
        <v>-1.6E-2</v>
      </c>
      <c r="G171" s="162">
        <v>0</v>
      </c>
      <c r="H171" s="269">
        <v>0</v>
      </c>
      <c r="I171" s="266">
        <v>0</v>
      </c>
      <c r="J171" s="271">
        <v>0</v>
      </c>
    </row>
    <row r="172" spans="1:10" ht="27.75" customHeight="1">
      <c r="A172" s="160" t="s">
        <v>682</v>
      </c>
      <c r="B172" s="24"/>
      <c r="C172" s="161">
        <v>0</v>
      </c>
      <c r="D172" s="265">
        <v>-1.2689999999999999</v>
      </c>
      <c r="E172" s="267">
        <v>-0.12</v>
      </c>
      <c r="F172" s="270">
        <v>-1.4E-2</v>
      </c>
      <c r="G172" s="162">
        <v>0</v>
      </c>
      <c r="H172" s="269">
        <v>0</v>
      </c>
      <c r="I172" s="266">
        <v>0</v>
      </c>
      <c r="J172" s="273">
        <v>4.3999999999999997E-2</v>
      </c>
    </row>
    <row r="173" spans="1:10" ht="27.75" customHeight="1">
      <c r="A173" s="160" t="s">
        <v>683</v>
      </c>
      <c r="B173" s="24"/>
      <c r="C173" s="161">
        <v>0</v>
      </c>
      <c r="D173" s="265">
        <v>-1.3620000000000001</v>
      </c>
      <c r="E173" s="267">
        <v>-0.126</v>
      </c>
      <c r="F173" s="270">
        <v>-1.6E-2</v>
      </c>
      <c r="G173" s="162">
        <v>0</v>
      </c>
      <c r="H173" s="269">
        <v>0</v>
      </c>
      <c r="I173" s="266">
        <v>0</v>
      </c>
      <c r="J173" s="273">
        <v>4.2000000000000003E-2</v>
      </c>
    </row>
    <row r="174" spans="1:10" ht="27.75" customHeight="1">
      <c r="A174" s="160" t="s">
        <v>684</v>
      </c>
      <c r="B174" s="24"/>
      <c r="C174" s="161">
        <v>0</v>
      </c>
      <c r="D174" s="265">
        <v>-1.907</v>
      </c>
      <c r="E174" s="267">
        <v>-0.159</v>
      </c>
      <c r="F174" s="270">
        <v>-2.5000000000000001E-2</v>
      </c>
      <c r="G174" s="268">
        <v>32.85</v>
      </c>
      <c r="H174" s="269">
        <v>0</v>
      </c>
      <c r="I174" s="266">
        <v>0</v>
      </c>
      <c r="J174" s="273">
        <v>7.5999999999999998E-2</v>
      </c>
    </row>
    <row r="175" spans="1:10" ht="27.75" customHeight="1">
      <c r="A175" s="160" t="s">
        <v>685</v>
      </c>
      <c r="B175" s="24"/>
      <c r="C175" s="161" t="s">
        <v>70</v>
      </c>
      <c r="D175" s="265">
        <v>0.33200000000000002</v>
      </c>
      <c r="E175" s="267">
        <v>3.1E-2</v>
      </c>
      <c r="F175" s="270">
        <v>4.0000000000000001E-3</v>
      </c>
      <c r="G175" s="268">
        <v>1.41</v>
      </c>
      <c r="H175" s="269">
        <v>0</v>
      </c>
      <c r="I175" s="266">
        <v>0</v>
      </c>
      <c r="J175" s="271">
        <v>0</v>
      </c>
    </row>
    <row r="176" spans="1:10" ht="27.75" customHeight="1">
      <c r="A176" s="160" t="s">
        <v>686</v>
      </c>
      <c r="B176" s="24"/>
      <c r="C176" s="161" t="s">
        <v>72</v>
      </c>
      <c r="D176" s="265">
        <v>0.33200000000000002</v>
      </c>
      <c r="E176" s="267">
        <v>3.1E-2</v>
      </c>
      <c r="F176" s="270">
        <v>4.0000000000000001E-3</v>
      </c>
      <c r="G176" s="269">
        <v>0</v>
      </c>
      <c r="H176" s="269">
        <v>0</v>
      </c>
      <c r="I176" s="266">
        <v>0</v>
      </c>
      <c r="J176" s="271">
        <v>0</v>
      </c>
    </row>
    <row r="177" spans="1:10" ht="27.75" customHeight="1">
      <c r="A177" s="160" t="s">
        <v>687</v>
      </c>
      <c r="B177" s="24"/>
      <c r="C177" s="161" t="s">
        <v>75</v>
      </c>
      <c r="D177" s="265">
        <v>0.33200000000000002</v>
      </c>
      <c r="E177" s="267">
        <v>3.1E-2</v>
      </c>
      <c r="F177" s="270">
        <v>4.0000000000000001E-3</v>
      </c>
      <c r="G177" s="268">
        <v>0.87</v>
      </c>
      <c r="H177" s="269">
        <v>0</v>
      </c>
      <c r="I177" s="266">
        <v>0</v>
      </c>
      <c r="J177" s="271">
        <v>0</v>
      </c>
    </row>
    <row r="178" spans="1:10" ht="27.75" customHeight="1">
      <c r="A178" s="160" t="s">
        <v>688</v>
      </c>
      <c r="B178" s="24"/>
      <c r="C178" s="161" t="s">
        <v>75</v>
      </c>
      <c r="D178" s="265">
        <v>0.33200000000000002</v>
      </c>
      <c r="E178" s="267">
        <v>3.1E-2</v>
      </c>
      <c r="F178" s="270">
        <v>4.0000000000000001E-3</v>
      </c>
      <c r="G178" s="268">
        <v>1.0900000000000001</v>
      </c>
      <c r="H178" s="269">
        <v>0</v>
      </c>
      <c r="I178" s="266">
        <v>0</v>
      </c>
      <c r="J178" s="271">
        <v>0</v>
      </c>
    </row>
    <row r="179" spans="1:10" ht="27.75" customHeight="1">
      <c r="A179" s="160" t="s">
        <v>689</v>
      </c>
      <c r="B179" s="24"/>
      <c r="C179" s="161" t="s">
        <v>75</v>
      </c>
      <c r="D179" s="265">
        <v>0.33200000000000002</v>
      </c>
      <c r="E179" s="267">
        <v>3.1E-2</v>
      </c>
      <c r="F179" s="270">
        <v>4.0000000000000001E-3</v>
      </c>
      <c r="G179" s="268">
        <v>2.0699999999999998</v>
      </c>
      <c r="H179" s="269">
        <v>0</v>
      </c>
      <c r="I179" s="266">
        <v>0</v>
      </c>
      <c r="J179" s="271">
        <v>0</v>
      </c>
    </row>
    <row r="180" spans="1:10" ht="27.75" customHeight="1">
      <c r="A180" s="160" t="s">
        <v>690</v>
      </c>
      <c r="B180" s="24"/>
      <c r="C180" s="161" t="s">
        <v>75</v>
      </c>
      <c r="D180" s="265">
        <v>0.33200000000000002</v>
      </c>
      <c r="E180" s="267">
        <v>3.1E-2</v>
      </c>
      <c r="F180" s="270">
        <v>4.0000000000000001E-3</v>
      </c>
      <c r="G180" s="268">
        <v>3.83</v>
      </c>
      <c r="H180" s="269">
        <v>0</v>
      </c>
      <c r="I180" s="266">
        <v>0</v>
      </c>
      <c r="J180" s="271">
        <v>0</v>
      </c>
    </row>
    <row r="181" spans="1:10" ht="27.75" customHeight="1">
      <c r="A181" s="160" t="s">
        <v>691</v>
      </c>
      <c r="B181" s="24"/>
      <c r="C181" s="161" t="s">
        <v>75</v>
      </c>
      <c r="D181" s="265">
        <v>0.33200000000000002</v>
      </c>
      <c r="E181" s="267">
        <v>3.1E-2</v>
      </c>
      <c r="F181" s="270">
        <v>4.0000000000000001E-3</v>
      </c>
      <c r="G181" s="268">
        <v>10.35</v>
      </c>
      <c r="H181" s="269">
        <v>0</v>
      </c>
      <c r="I181" s="266">
        <v>0</v>
      </c>
      <c r="J181" s="271">
        <v>0</v>
      </c>
    </row>
    <row r="182" spans="1:10" ht="27.75" customHeight="1">
      <c r="A182" s="160" t="s">
        <v>692</v>
      </c>
      <c r="B182" s="24"/>
      <c r="C182" s="161" t="s">
        <v>85</v>
      </c>
      <c r="D182" s="265">
        <v>0.33200000000000002</v>
      </c>
      <c r="E182" s="267">
        <v>3.1E-2</v>
      </c>
      <c r="F182" s="270">
        <v>4.0000000000000001E-3</v>
      </c>
      <c r="G182" s="269">
        <v>0</v>
      </c>
      <c r="H182" s="269">
        <v>0</v>
      </c>
      <c r="I182" s="266">
        <v>0</v>
      </c>
      <c r="J182" s="271">
        <v>0</v>
      </c>
    </row>
    <row r="183" spans="1:10" ht="27.75" customHeight="1">
      <c r="A183" s="160" t="s">
        <v>693</v>
      </c>
      <c r="B183" s="24"/>
      <c r="C183" s="161">
        <v>0</v>
      </c>
      <c r="D183" s="265">
        <v>0.247</v>
      </c>
      <c r="E183" s="267">
        <v>2.3E-2</v>
      </c>
      <c r="F183" s="270">
        <v>3.0000000000000001E-3</v>
      </c>
      <c r="G183" s="268">
        <v>1.06</v>
      </c>
      <c r="H183" s="268">
        <v>0.14000000000000001</v>
      </c>
      <c r="I183" s="272">
        <v>0.26</v>
      </c>
      <c r="J183" s="273">
        <v>7.0000000000000001E-3</v>
      </c>
    </row>
    <row r="184" spans="1:10" ht="27.75" customHeight="1">
      <c r="A184" s="160" t="s">
        <v>694</v>
      </c>
      <c r="B184" s="24"/>
      <c r="C184" s="161">
        <v>0</v>
      </c>
      <c r="D184" s="265">
        <v>0.247</v>
      </c>
      <c r="E184" s="267">
        <v>2.3E-2</v>
      </c>
      <c r="F184" s="270">
        <v>3.0000000000000001E-3</v>
      </c>
      <c r="G184" s="268">
        <v>16.309999999999999</v>
      </c>
      <c r="H184" s="268">
        <v>0.14000000000000001</v>
      </c>
      <c r="I184" s="272">
        <v>0.26</v>
      </c>
      <c r="J184" s="273">
        <v>7.0000000000000001E-3</v>
      </c>
    </row>
    <row r="185" spans="1:10" ht="27.75" customHeight="1">
      <c r="A185" s="160" t="s">
        <v>695</v>
      </c>
      <c r="B185" s="24"/>
      <c r="C185" s="161">
        <v>0</v>
      </c>
      <c r="D185" s="265">
        <v>0.247</v>
      </c>
      <c r="E185" s="267">
        <v>2.3E-2</v>
      </c>
      <c r="F185" s="270">
        <v>3.0000000000000001E-3</v>
      </c>
      <c r="G185" s="268">
        <v>30.95</v>
      </c>
      <c r="H185" s="268">
        <v>0.14000000000000001</v>
      </c>
      <c r="I185" s="272">
        <v>0.26</v>
      </c>
      <c r="J185" s="273">
        <v>7.0000000000000001E-3</v>
      </c>
    </row>
    <row r="186" spans="1:10" ht="27.75" customHeight="1">
      <c r="A186" s="160" t="s">
        <v>696</v>
      </c>
      <c r="B186" s="24"/>
      <c r="C186" s="161">
        <v>0</v>
      </c>
      <c r="D186" s="265">
        <v>0.247</v>
      </c>
      <c r="E186" s="267">
        <v>2.3E-2</v>
      </c>
      <c r="F186" s="270">
        <v>3.0000000000000001E-3</v>
      </c>
      <c r="G186" s="268">
        <v>49.89</v>
      </c>
      <c r="H186" s="268">
        <v>0.14000000000000001</v>
      </c>
      <c r="I186" s="272">
        <v>0.26</v>
      </c>
      <c r="J186" s="273">
        <v>7.0000000000000001E-3</v>
      </c>
    </row>
    <row r="187" spans="1:10" ht="27.75" customHeight="1">
      <c r="A187" s="160" t="s">
        <v>697</v>
      </c>
      <c r="B187" s="24"/>
      <c r="C187" s="161">
        <v>0</v>
      </c>
      <c r="D187" s="265">
        <v>0.247</v>
      </c>
      <c r="E187" s="267">
        <v>2.3E-2</v>
      </c>
      <c r="F187" s="270">
        <v>3.0000000000000001E-3</v>
      </c>
      <c r="G187" s="268">
        <v>120.52</v>
      </c>
      <c r="H187" s="268">
        <v>0.14000000000000001</v>
      </c>
      <c r="I187" s="272">
        <v>0.26</v>
      </c>
      <c r="J187" s="273">
        <v>7.0000000000000001E-3</v>
      </c>
    </row>
    <row r="188" spans="1:10" ht="27.75" customHeight="1">
      <c r="A188" s="160" t="s">
        <v>698</v>
      </c>
      <c r="B188" s="24"/>
      <c r="C188" s="161">
        <v>0</v>
      </c>
      <c r="D188" s="265">
        <v>0.27400000000000002</v>
      </c>
      <c r="E188" s="267">
        <v>2.3E-2</v>
      </c>
      <c r="F188" s="270">
        <v>4.0000000000000001E-3</v>
      </c>
      <c r="G188" s="268">
        <v>1.1599999999999999</v>
      </c>
      <c r="H188" s="268">
        <v>0.23</v>
      </c>
      <c r="I188" s="272">
        <v>0.38</v>
      </c>
      <c r="J188" s="273">
        <v>8.0000000000000002E-3</v>
      </c>
    </row>
    <row r="189" spans="1:10" ht="27.75" customHeight="1">
      <c r="A189" s="160" t="s">
        <v>699</v>
      </c>
      <c r="B189" s="24"/>
      <c r="C189" s="161">
        <v>0</v>
      </c>
      <c r="D189" s="265">
        <v>0.27400000000000002</v>
      </c>
      <c r="E189" s="267">
        <v>2.3E-2</v>
      </c>
      <c r="F189" s="270">
        <v>4.0000000000000001E-3</v>
      </c>
      <c r="G189" s="268">
        <v>24.62</v>
      </c>
      <c r="H189" s="268">
        <v>0.23</v>
      </c>
      <c r="I189" s="272">
        <v>0.38</v>
      </c>
      <c r="J189" s="273">
        <v>8.0000000000000002E-3</v>
      </c>
    </row>
    <row r="190" spans="1:10" ht="27.75" customHeight="1">
      <c r="A190" s="160" t="s">
        <v>700</v>
      </c>
      <c r="B190" s="24"/>
      <c r="C190" s="161">
        <v>0</v>
      </c>
      <c r="D190" s="265">
        <v>0.27400000000000002</v>
      </c>
      <c r="E190" s="267">
        <v>2.3E-2</v>
      </c>
      <c r="F190" s="270">
        <v>4.0000000000000001E-3</v>
      </c>
      <c r="G190" s="268">
        <v>47.15</v>
      </c>
      <c r="H190" s="268">
        <v>0.23</v>
      </c>
      <c r="I190" s="272">
        <v>0.38</v>
      </c>
      <c r="J190" s="273">
        <v>8.0000000000000002E-3</v>
      </c>
    </row>
    <row r="191" spans="1:10" ht="27.75" customHeight="1">
      <c r="A191" s="160" t="s">
        <v>701</v>
      </c>
      <c r="B191" s="24"/>
      <c r="C191" s="161">
        <v>0</v>
      </c>
      <c r="D191" s="265">
        <v>0.27400000000000002</v>
      </c>
      <c r="E191" s="267">
        <v>2.3E-2</v>
      </c>
      <c r="F191" s="270">
        <v>4.0000000000000001E-3</v>
      </c>
      <c r="G191" s="268">
        <v>76.27</v>
      </c>
      <c r="H191" s="268">
        <v>0.23</v>
      </c>
      <c r="I191" s="272">
        <v>0.38</v>
      </c>
      <c r="J191" s="273">
        <v>8.0000000000000002E-3</v>
      </c>
    </row>
    <row r="192" spans="1:10" ht="27.75" customHeight="1">
      <c r="A192" s="160" t="s">
        <v>702</v>
      </c>
      <c r="B192" s="24"/>
      <c r="C192" s="161">
        <v>0</v>
      </c>
      <c r="D192" s="265">
        <v>0.27400000000000002</v>
      </c>
      <c r="E192" s="267">
        <v>2.3E-2</v>
      </c>
      <c r="F192" s="270">
        <v>4.0000000000000001E-3</v>
      </c>
      <c r="G192" s="268">
        <v>184.89</v>
      </c>
      <c r="H192" s="268">
        <v>0.23</v>
      </c>
      <c r="I192" s="272">
        <v>0.38</v>
      </c>
      <c r="J192" s="273">
        <v>8.0000000000000002E-3</v>
      </c>
    </row>
    <row r="193" spans="1:10" ht="27.75" customHeight="1">
      <c r="A193" s="160" t="s">
        <v>703</v>
      </c>
      <c r="B193" s="24"/>
      <c r="C193" s="161">
        <v>0</v>
      </c>
      <c r="D193" s="265">
        <v>0.23599999999999999</v>
      </c>
      <c r="E193" s="267">
        <v>1.9E-2</v>
      </c>
      <c r="F193" s="270">
        <v>3.0000000000000001E-3</v>
      </c>
      <c r="G193" s="268">
        <v>7.58</v>
      </c>
      <c r="H193" s="268">
        <v>0.28000000000000003</v>
      </c>
      <c r="I193" s="272">
        <v>0.47</v>
      </c>
      <c r="J193" s="273">
        <v>7.0000000000000001E-3</v>
      </c>
    </row>
    <row r="194" spans="1:10" ht="27.75" customHeight="1">
      <c r="A194" s="160" t="s">
        <v>704</v>
      </c>
      <c r="B194" s="24"/>
      <c r="C194" s="161">
        <v>0</v>
      </c>
      <c r="D194" s="265">
        <v>0.23599999999999999</v>
      </c>
      <c r="E194" s="267">
        <v>1.9E-2</v>
      </c>
      <c r="F194" s="270">
        <v>3.0000000000000001E-3</v>
      </c>
      <c r="G194" s="268">
        <v>155.07</v>
      </c>
      <c r="H194" s="268">
        <v>0.28000000000000003</v>
      </c>
      <c r="I194" s="272">
        <v>0.47</v>
      </c>
      <c r="J194" s="273">
        <v>7.0000000000000001E-3</v>
      </c>
    </row>
    <row r="195" spans="1:10" ht="27.75" customHeight="1">
      <c r="A195" s="160" t="s">
        <v>705</v>
      </c>
      <c r="B195" s="24"/>
      <c r="C195" s="161">
        <v>0</v>
      </c>
      <c r="D195" s="265">
        <v>0.23599999999999999</v>
      </c>
      <c r="E195" s="267">
        <v>1.9E-2</v>
      </c>
      <c r="F195" s="270">
        <v>3.0000000000000001E-3</v>
      </c>
      <c r="G195" s="268">
        <v>529.01</v>
      </c>
      <c r="H195" s="268">
        <v>0.28000000000000003</v>
      </c>
      <c r="I195" s="272">
        <v>0.47</v>
      </c>
      <c r="J195" s="273">
        <v>7.0000000000000001E-3</v>
      </c>
    </row>
    <row r="196" spans="1:10" ht="27.75" customHeight="1">
      <c r="A196" s="160" t="s">
        <v>706</v>
      </c>
      <c r="B196" s="24"/>
      <c r="C196" s="161">
        <v>0</v>
      </c>
      <c r="D196" s="265">
        <v>0.23599999999999999</v>
      </c>
      <c r="E196" s="267">
        <v>1.9E-2</v>
      </c>
      <c r="F196" s="270">
        <v>3.0000000000000001E-3</v>
      </c>
      <c r="G196" s="268">
        <v>1057.02</v>
      </c>
      <c r="H196" s="268">
        <v>0.28000000000000003</v>
      </c>
      <c r="I196" s="272">
        <v>0.47</v>
      </c>
      <c r="J196" s="273">
        <v>7.0000000000000001E-3</v>
      </c>
    </row>
    <row r="197" spans="1:10" ht="27.75" customHeight="1">
      <c r="A197" s="160" t="s">
        <v>707</v>
      </c>
      <c r="B197" s="24"/>
      <c r="C197" s="161">
        <v>0</v>
      </c>
      <c r="D197" s="265">
        <v>0.23599999999999999</v>
      </c>
      <c r="E197" s="267">
        <v>1.9E-2</v>
      </c>
      <c r="F197" s="270">
        <v>3.0000000000000001E-3</v>
      </c>
      <c r="G197" s="268">
        <v>2496.89</v>
      </c>
      <c r="H197" s="268">
        <v>0.28000000000000003</v>
      </c>
      <c r="I197" s="272">
        <v>0.47</v>
      </c>
      <c r="J197" s="273">
        <v>7.0000000000000001E-3</v>
      </c>
    </row>
    <row r="198" spans="1:10" ht="27.75" customHeight="1">
      <c r="A198" s="160" t="s">
        <v>708</v>
      </c>
      <c r="B198" s="24"/>
      <c r="C198" s="161" t="s">
        <v>118</v>
      </c>
      <c r="D198" s="274">
        <v>1.0629999999999999</v>
      </c>
      <c r="E198" s="275">
        <v>0.13200000000000001</v>
      </c>
      <c r="F198" s="270">
        <v>0.10299999999999999</v>
      </c>
      <c r="G198" s="269">
        <v>0</v>
      </c>
      <c r="H198" s="269">
        <v>0</v>
      </c>
      <c r="I198" s="266">
        <v>0</v>
      </c>
      <c r="J198" s="271">
        <v>0</v>
      </c>
    </row>
    <row r="199" spans="1:10" ht="27.75" customHeight="1">
      <c r="A199" s="160" t="s">
        <v>709</v>
      </c>
      <c r="B199" s="24"/>
      <c r="C199" s="161">
        <v>0</v>
      </c>
      <c r="D199" s="265">
        <v>-0.372</v>
      </c>
      <c r="E199" s="267">
        <v>-3.5000000000000003E-2</v>
      </c>
      <c r="F199" s="270">
        <v>-4.0000000000000001E-3</v>
      </c>
      <c r="G199" s="162">
        <v>0</v>
      </c>
      <c r="H199" s="269">
        <v>0</v>
      </c>
      <c r="I199" s="266">
        <v>0</v>
      </c>
      <c r="J199" s="271">
        <v>0</v>
      </c>
    </row>
    <row r="200" spans="1:10" ht="27.75" customHeight="1">
      <c r="A200" s="160" t="s">
        <v>710</v>
      </c>
      <c r="B200" s="24"/>
      <c r="C200" s="161">
        <v>0</v>
      </c>
      <c r="D200" s="265">
        <v>-0.39900000000000002</v>
      </c>
      <c r="E200" s="267">
        <v>-3.6999999999999998E-2</v>
      </c>
      <c r="F200" s="270">
        <v>-5.0000000000000001E-3</v>
      </c>
      <c r="G200" s="162">
        <v>0</v>
      </c>
      <c r="H200" s="269">
        <v>0</v>
      </c>
      <c r="I200" s="266">
        <v>0</v>
      </c>
      <c r="J200" s="271">
        <v>0</v>
      </c>
    </row>
    <row r="201" spans="1:10" ht="27.75" customHeight="1">
      <c r="A201" s="160" t="s">
        <v>711</v>
      </c>
      <c r="B201" s="24"/>
      <c r="C201" s="161">
        <v>0</v>
      </c>
      <c r="D201" s="265">
        <v>-0.372</v>
      </c>
      <c r="E201" s="267">
        <v>-3.5000000000000003E-2</v>
      </c>
      <c r="F201" s="270">
        <v>-4.0000000000000001E-3</v>
      </c>
      <c r="G201" s="162">
        <v>0</v>
      </c>
      <c r="H201" s="269">
        <v>0</v>
      </c>
      <c r="I201" s="266">
        <v>0</v>
      </c>
      <c r="J201" s="273">
        <v>1.2999999999999999E-2</v>
      </c>
    </row>
    <row r="202" spans="1:10" ht="27.75" customHeight="1">
      <c r="A202" s="160" t="s">
        <v>712</v>
      </c>
      <c r="B202" s="24"/>
      <c r="C202" s="161">
        <v>0</v>
      </c>
      <c r="D202" s="265">
        <v>-0.39900000000000002</v>
      </c>
      <c r="E202" s="267">
        <v>-3.6999999999999998E-2</v>
      </c>
      <c r="F202" s="270">
        <v>-5.0000000000000001E-3</v>
      </c>
      <c r="G202" s="162">
        <v>0</v>
      </c>
      <c r="H202" s="269">
        <v>0</v>
      </c>
      <c r="I202" s="266">
        <v>0</v>
      </c>
      <c r="J202" s="273">
        <v>1.2E-2</v>
      </c>
    </row>
    <row r="203" spans="1:10" ht="27.75" customHeight="1">
      <c r="A203" s="160" t="s">
        <v>713</v>
      </c>
      <c r="B203" s="24"/>
      <c r="C203" s="161">
        <v>0</v>
      </c>
      <c r="D203" s="265">
        <v>-0.55900000000000005</v>
      </c>
      <c r="E203" s="267">
        <v>-4.5999999999999999E-2</v>
      </c>
      <c r="F203" s="270">
        <v>-7.0000000000000001E-3</v>
      </c>
      <c r="G203" s="268">
        <v>9.64</v>
      </c>
      <c r="H203" s="269">
        <v>0</v>
      </c>
      <c r="I203" s="266">
        <v>0</v>
      </c>
      <c r="J203" s="273">
        <v>2.1999999999999999E-2</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8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C1" s="3"/>
      <c r="D1" s="3"/>
      <c r="F1" s="2"/>
      <c r="G1" s="2"/>
      <c r="H1" s="2"/>
      <c r="I1" s="2"/>
      <c r="J1" s="2"/>
      <c r="K1" s="2"/>
    </row>
    <row r="2" spans="1:13" ht="31.5" customHeight="1">
      <c r="A2" s="418" t="str">
        <f>Overview!B4&amp; " - Effective from "&amp;Overview!D4&amp;" - "&amp;Overview!E4&amp;" LDNO tariffs in NGED South West Area (GSP Group _L)"</f>
        <v>Southern Electric Power Distribution plc - Effective from 1 April 2024 - Final LDNO tariffs in NGED South West Area (GSP Group _L)</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187" t="s">
        <v>135</v>
      </c>
      <c r="B6" s="182" t="s">
        <v>415</v>
      </c>
      <c r="C6" s="198" t="s">
        <v>412</v>
      </c>
      <c r="D6" s="183" t="s">
        <v>413</v>
      </c>
      <c r="E6" s="169"/>
      <c r="F6" s="368" t="s">
        <v>414</v>
      </c>
      <c r="G6" s="368"/>
      <c r="H6" s="182" t="s">
        <v>415</v>
      </c>
      <c r="I6" s="237" t="s">
        <v>412</v>
      </c>
      <c r="J6" s="237" t="s">
        <v>413</v>
      </c>
      <c r="K6" s="169"/>
      <c r="L6" s="4"/>
      <c r="M6" s="4"/>
    </row>
    <row r="7" spans="1:13" ht="45" customHeight="1">
      <c r="A7" s="187" t="s">
        <v>140</v>
      </c>
      <c r="B7" s="184"/>
      <c r="C7" s="198" t="s">
        <v>416</v>
      </c>
      <c r="D7" s="237" t="s">
        <v>417</v>
      </c>
      <c r="E7" s="169"/>
      <c r="F7" s="368" t="s">
        <v>418</v>
      </c>
      <c r="G7" s="368"/>
      <c r="H7" s="184"/>
      <c r="I7" s="237" t="s">
        <v>419</v>
      </c>
      <c r="J7" s="237" t="s">
        <v>413</v>
      </c>
      <c r="K7" s="169"/>
      <c r="L7" s="4"/>
      <c r="M7" s="4"/>
    </row>
    <row r="8" spans="1:13" ht="45" customHeight="1">
      <c r="A8" s="238" t="s">
        <v>55</v>
      </c>
      <c r="B8" s="354" t="s">
        <v>144</v>
      </c>
      <c r="C8" s="354"/>
      <c r="D8" s="354"/>
      <c r="E8" s="169"/>
      <c r="F8" s="368" t="s">
        <v>140</v>
      </c>
      <c r="G8" s="368"/>
      <c r="H8" s="184"/>
      <c r="I8" s="237" t="s">
        <v>416</v>
      </c>
      <c r="J8" s="237" t="s">
        <v>417</v>
      </c>
      <c r="K8" s="169"/>
      <c r="L8" s="4"/>
      <c r="M8" s="4"/>
    </row>
    <row r="9" spans="1:13" s="76" customFormat="1" ht="45" customHeight="1">
      <c r="A9" s="199"/>
      <c r="B9" s="200"/>
      <c r="C9" s="201"/>
      <c r="D9" s="200"/>
      <c r="E9" s="196"/>
      <c r="F9" s="378" t="s">
        <v>55</v>
      </c>
      <c r="G9" s="378"/>
      <c r="H9" s="379" t="s">
        <v>144</v>
      </c>
      <c r="I9" s="380"/>
      <c r="J9" s="381"/>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421</v>
      </c>
      <c r="D14" s="265">
        <v>9.2420000000000009</v>
      </c>
      <c r="E14" s="267">
        <v>0.46200000000000002</v>
      </c>
      <c r="F14" s="270">
        <v>3.3000000000000002E-2</v>
      </c>
      <c r="G14" s="268">
        <v>18.29</v>
      </c>
      <c r="H14" s="269">
        <v>0</v>
      </c>
      <c r="I14" s="266">
        <v>0</v>
      </c>
      <c r="J14" s="271">
        <v>0</v>
      </c>
    </row>
    <row r="15" spans="1:13" ht="27.75" customHeight="1">
      <c r="A15" s="160" t="s">
        <v>525</v>
      </c>
      <c r="B15" s="24"/>
      <c r="C15" s="161" t="s">
        <v>72</v>
      </c>
      <c r="D15" s="265">
        <v>9.2420000000000009</v>
      </c>
      <c r="E15" s="267">
        <v>0.46200000000000002</v>
      </c>
      <c r="F15" s="270">
        <v>3.3000000000000002E-2</v>
      </c>
      <c r="G15" s="269">
        <v>0</v>
      </c>
      <c r="H15" s="269">
        <v>0</v>
      </c>
      <c r="I15" s="266">
        <v>0</v>
      </c>
      <c r="J15" s="271">
        <v>0</v>
      </c>
    </row>
    <row r="16" spans="1:13" ht="27.75" customHeight="1">
      <c r="A16" s="160" t="s">
        <v>526</v>
      </c>
      <c r="B16" s="24"/>
      <c r="C16" s="161" t="s">
        <v>423</v>
      </c>
      <c r="D16" s="265">
        <v>9.907</v>
      </c>
      <c r="E16" s="267">
        <v>0.495</v>
      </c>
      <c r="F16" s="270">
        <v>3.5000000000000003E-2</v>
      </c>
      <c r="G16" s="268">
        <v>7.98</v>
      </c>
      <c r="H16" s="269">
        <v>0</v>
      </c>
      <c r="I16" s="266">
        <v>0</v>
      </c>
      <c r="J16" s="271">
        <v>0</v>
      </c>
    </row>
    <row r="17" spans="1:10" ht="27.75" customHeight="1">
      <c r="A17" s="160" t="s">
        <v>527</v>
      </c>
      <c r="B17" s="24"/>
      <c r="C17" s="161" t="s">
        <v>423</v>
      </c>
      <c r="D17" s="265">
        <v>9.907</v>
      </c>
      <c r="E17" s="267">
        <v>0.495</v>
      </c>
      <c r="F17" s="270">
        <v>3.5000000000000003E-2</v>
      </c>
      <c r="G17" s="268">
        <v>13.02</v>
      </c>
      <c r="H17" s="269">
        <v>0</v>
      </c>
      <c r="I17" s="266">
        <v>0</v>
      </c>
      <c r="J17" s="271">
        <v>0</v>
      </c>
    </row>
    <row r="18" spans="1:10" ht="27.75" customHeight="1">
      <c r="A18" s="160" t="s">
        <v>528</v>
      </c>
      <c r="B18" s="24"/>
      <c r="C18" s="161" t="s">
        <v>423</v>
      </c>
      <c r="D18" s="265">
        <v>9.907</v>
      </c>
      <c r="E18" s="267">
        <v>0.495</v>
      </c>
      <c r="F18" s="270">
        <v>3.5000000000000003E-2</v>
      </c>
      <c r="G18" s="268">
        <v>37.68</v>
      </c>
      <c r="H18" s="269">
        <v>0</v>
      </c>
      <c r="I18" s="266">
        <v>0</v>
      </c>
      <c r="J18" s="271">
        <v>0</v>
      </c>
    </row>
    <row r="19" spans="1:10" ht="27.75" customHeight="1">
      <c r="A19" s="160" t="s">
        <v>529</v>
      </c>
      <c r="B19" s="24"/>
      <c r="C19" s="161" t="s">
        <v>423</v>
      </c>
      <c r="D19" s="265">
        <v>9.907</v>
      </c>
      <c r="E19" s="267">
        <v>0.495</v>
      </c>
      <c r="F19" s="270">
        <v>3.5000000000000003E-2</v>
      </c>
      <c r="G19" s="268">
        <v>79.23</v>
      </c>
      <c r="H19" s="269">
        <v>0</v>
      </c>
      <c r="I19" s="266">
        <v>0</v>
      </c>
      <c r="J19" s="271">
        <v>0</v>
      </c>
    </row>
    <row r="20" spans="1:10" ht="27.75" customHeight="1">
      <c r="A20" s="160" t="s">
        <v>530</v>
      </c>
      <c r="B20" s="24"/>
      <c r="C20" s="161" t="s">
        <v>423</v>
      </c>
      <c r="D20" s="265">
        <v>9.907</v>
      </c>
      <c r="E20" s="267">
        <v>0.495</v>
      </c>
      <c r="F20" s="270">
        <v>3.5000000000000003E-2</v>
      </c>
      <c r="G20" s="268">
        <v>240.36</v>
      </c>
      <c r="H20" s="269">
        <v>0</v>
      </c>
      <c r="I20" s="266">
        <v>0</v>
      </c>
      <c r="J20" s="271">
        <v>0</v>
      </c>
    </row>
    <row r="21" spans="1:10" ht="27.75" customHeight="1">
      <c r="A21" s="160" t="s">
        <v>531</v>
      </c>
      <c r="B21" s="24"/>
      <c r="C21" s="161" t="s">
        <v>85</v>
      </c>
      <c r="D21" s="265">
        <v>9.907</v>
      </c>
      <c r="E21" s="267">
        <v>0.495</v>
      </c>
      <c r="F21" s="270">
        <v>3.5000000000000003E-2</v>
      </c>
      <c r="G21" s="269">
        <v>0</v>
      </c>
      <c r="H21" s="269">
        <v>0</v>
      </c>
      <c r="I21" s="266">
        <v>0</v>
      </c>
      <c r="J21" s="271">
        <v>0</v>
      </c>
    </row>
    <row r="22" spans="1:10" ht="27.75" customHeight="1">
      <c r="A22" s="160" t="s">
        <v>532</v>
      </c>
      <c r="B22" s="24"/>
      <c r="C22" s="161">
        <v>0</v>
      </c>
      <c r="D22" s="265">
        <v>6.6929999999999996</v>
      </c>
      <c r="E22" s="267">
        <v>0.30399999999999999</v>
      </c>
      <c r="F22" s="270">
        <v>0.02</v>
      </c>
      <c r="G22" s="268">
        <v>10.82</v>
      </c>
      <c r="H22" s="268">
        <v>3.15</v>
      </c>
      <c r="I22" s="272">
        <v>6.18</v>
      </c>
      <c r="J22" s="273">
        <v>8.7999999999999995E-2</v>
      </c>
    </row>
    <row r="23" spans="1:10" ht="27.75" customHeight="1">
      <c r="A23" s="160" t="s">
        <v>533</v>
      </c>
      <c r="B23" s="24"/>
      <c r="C23" s="161">
        <v>0</v>
      </c>
      <c r="D23" s="265">
        <v>6.6929999999999996</v>
      </c>
      <c r="E23" s="267">
        <v>0.30399999999999999</v>
      </c>
      <c r="F23" s="270">
        <v>0.02</v>
      </c>
      <c r="G23" s="268">
        <v>398.78</v>
      </c>
      <c r="H23" s="268">
        <v>3.15</v>
      </c>
      <c r="I23" s="272">
        <v>6.18</v>
      </c>
      <c r="J23" s="273">
        <v>8.7999999999999995E-2</v>
      </c>
    </row>
    <row r="24" spans="1:10" ht="27.75" customHeight="1">
      <c r="A24" s="160" t="s">
        <v>534</v>
      </c>
      <c r="B24" s="24"/>
      <c r="C24" s="161">
        <v>0</v>
      </c>
      <c r="D24" s="265">
        <v>6.6929999999999996</v>
      </c>
      <c r="E24" s="267">
        <v>0.30399999999999999</v>
      </c>
      <c r="F24" s="270">
        <v>0.02</v>
      </c>
      <c r="G24" s="268">
        <v>717.11</v>
      </c>
      <c r="H24" s="268">
        <v>3.15</v>
      </c>
      <c r="I24" s="272">
        <v>6.18</v>
      </c>
      <c r="J24" s="273">
        <v>8.7999999999999995E-2</v>
      </c>
    </row>
    <row r="25" spans="1:10" ht="27.75" customHeight="1">
      <c r="A25" s="160" t="s">
        <v>535</v>
      </c>
      <c r="B25" s="24"/>
      <c r="C25" s="161">
        <v>0</v>
      </c>
      <c r="D25" s="265">
        <v>6.6929999999999996</v>
      </c>
      <c r="E25" s="267">
        <v>0.30399999999999999</v>
      </c>
      <c r="F25" s="270">
        <v>0.02</v>
      </c>
      <c r="G25" s="268">
        <v>1102.5</v>
      </c>
      <c r="H25" s="268">
        <v>3.15</v>
      </c>
      <c r="I25" s="272">
        <v>6.18</v>
      </c>
      <c r="J25" s="273">
        <v>8.7999999999999995E-2</v>
      </c>
    </row>
    <row r="26" spans="1:10" ht="27.75" customHeight="1">
      <c r="A26" s="160" t="s">
        <v>536</v>
      </c>
      <c r="B26" s="24"/>
      <c r="C26" s="161">
        <v>0</v>
      </c>
      <c r="D26" s="265">
        <v>6.6929999999999996</v>
      </c>
      <c r="E26" s="267">
        <v>0.30399999999999999</v>
      </c>
      <c r="F26" s="270">
        <v>0.02</v>
      </c>
      <c r="G26" s="268">
        <v>2331.9499999999998</v>
      </c>
      <c r="H26" s="268">
        <v>3.15</v>
      </c>
      <c r="I26" s="272">
        <v>6.18</v>
      </c>
      <c r="J26" s="273">
        <v>8.7999999999999995E-2</v>
      </c>
    </row>
    <row r="27" spans="1:10" ht="27.75" customHeight="1">
      <c r="A27" s="160" t="s">
        <v>537</v>
      </c>
      <c r="B27" s="24"/>
      <c r="C27" s="161" t="s">
        <v>118</v>
      </c>
      <c r="D27" s="274">
        <v>26.943000000000001</v>
      </c>
      <c r="E27" s="275">
        <v>2.7389999999999999</v>
      </c>
      <c r="F27" s="270">
        <v>2.1949999999999998</v>
      </c>
      <c r="G27" s="269">
        <v>0</v>
      </c>
      <c r="H27" s="269">
        <v>0</v>
      </c>
      <c r="I27" s="266">
        <v>0</v>
      </c>
      <c r="J27" s="271">
        <v>0</v>
      </c>
    </row>
    <row r="28" spans="1:10" ht="27.75" customHeight="1">
      <c r="A28" s="160" t="s">
        <v>538</v>
      </c>
      <c r="B28" s="24"/>
      <c r="C28" s="161">
        <v>0</v>
      </c>
      <c r="D28" s="265">
        <v>-10.4</v>
      </c>
      <c r="E28" s="267">
        <v>-0.52</v>
      </c>
      <c r="F28" s="270">
        <v>-3.6999999999999998E-2</v>
      </c>
      <c r="G28" s="162">
        <v>0</v>
      </c>
      <c r="H28" s="269">
        <v>0</v>
      </c>
      <c r="I28" s="266">
        <v>0</v>
      </c>
      <c r="J28" s="271">
        <v>0</v>
      </c>
    </row>
    <row r="29" spans="1:10" ht="27.75" customHeight="1">
      <c r="A29" s="160" t="s">
        <v>539</v>
      </c>
      <c r="B29" s="24"/>
      <c r="C29" s="161">
        <v>0</v>
      </c>
      <c r="D29" s="265">
        <v>-10.4</v>
      </c>
      <c r="E29" s="267">
        <v>-0.52</v>
      </c>
      <c r="F29" s="270">
        <v>-3.6999999999999998E-2</v>
      </c>
      <c r="G29" s="162">
        <v>0</v>
      </c>
      <c r="H29" s="269">
        <v>0</v>
      </c>
      <c r="I29" s="266">
        <v>0</v>
      </c>
      <c r="J29" s="273">
        <v>0.153</v>
      </c>
    </row>
    <row r="30" spans="1:10" ht="27.75" customHeight="1">
      <c r="A30" s="164" t="s">
        <v>540</v>
      </c>
      <c r="B30" s="24"/>
      <c r="C30" s="161" t="s">
        <v>421</v>
      </c>
      <c r="D30" s="265">
        <v>6.3019999999999996</v>
      </c>
      <c r="E30" s="267">
        <v>0.315</v>
      </c>
      <c r="F30" s="270">
        <v>2.1999999999999999E-2</v>
      </c>
      <c r="G30" s="268">
        <v>12.76</v>
      </c>
      <c r="H30" s="269">
        <v>0</v>
      </c>
      <c r="I30" s="266">
        <v>0</v>
      </c>
      <c r="J30" s="271">
        <v>0</v>
      </c>
    </row>
    <row r="31" spans="1:10" ht="27.75" customHeight="1">
      <c r="A31" s="164" t="s">
        <v>541</v>
      </c>
      <c r="B31" s="24"/>
      <c r="C31" s="161" t="s">
        <v>72</v>
      </c>
      <c r="D31" s="265">
        <v>6.3019999999999996</v>
      </c>
      <c r="E31" s="267">
        <v>0.315</v>
      </c>
      <c r="F31" s="270">
        <v>2.1999999999999999E-2</v>
      </c>
      <c r="G31" s="269">
        <v>0</v>
      </c>
      <c r="H31" s="269">
        <v>0</v>
      </c>
      <c r="I31" s="266">
        <v>0</v>
      </c>
      <c r="J31" s="271">
        <v>0</v>
      </c>
    </row>
    <row r="32" spans="1:10" ht="27.75" customHeight="1">
      <c r="A32" s="164" t="s">
        <v>542</v>
      </c>
      <c r="B32" s="24"/>
      <c r="C32" s="161" t="s">
        <v>423</v>
      </c>
      <c r="D32" s="265">
        <v>6.7549999999999999</v>
      </c>
      <c r="E32" s="267">
        <v>0.33800000000000002</v>
      </c>
      <c r="F32" s="270">
        <v>2.4E-2</v>
      </c>
      <c r="G32" s="268">
        <v>5.67</v>
      </c>
      <c r="H32" s="269">
        <v>0</v>
      </c>
      <c r="I32" s="266">
        <v>0</v>
      </c>
      <c r="J32" s="271">
        <v>0</v>
      </c>
    </row>
    <row r="33" spans="1:10" ht="27.75" customHeight="1">
      <c r="A33" s="164" t="s">
        <v>543</v>
      </c>
      <c r="B33" s="24"/>
      <c r="C33" s="161" t="s">
        <v>423</v>
      </c>
      <c r="D33" s="265">
        <v>6.7549999999999999</v>
      </c>
      <c r="E33" s="267">
        <v>0.33800000000000002</v>
      </c>
      <c r="F33" s="270">
        <v>2.4E-2</v>
      </c>
      <c r="G33" s="268">
        <v>9.1</v>
      </c>
      <c r="H33" s="269">
        <v>0</v>
      </c>
      <c r="I33" s="266">
        <v>0</v>
      </c>
      <c r="J33" s="271">
        <v>0</v>
      </c>
    </row>
    <row r="34" spans="1:10" ht="27.75" customHeight="1">
      <c r="A34" s="164" t="s">
        <v>544</v>
      </c>
      <c r="B34" s="24"/>
      <c r="C34" s="161" t="s">
        <v>423</v>
      </c>
      <c r="D34" s="265">
        <v>6.7549999999999999</v>
      </c>
      <c r="E34" s="267">
        <v>0.33800000000000002</v>
      </c>
      <c r="F34" s="270">
        <v>2.4E-2</v>
      </c>
      <c r="G34" s="268">
        <v>25.92</v>
      </c>
      <c r="H34" s="269">
        <v>0</v>
      </c>
      <c r="I34" s="266">
        <v>0</v>
      </c>
      <c r="J34" s="271">
        <v>0</v>
      </c>
    </row>
    <row r="35" spans="1:10" ht="27.75" customHeight="1">
      <c r="A35" s="164" t="s">
        <v>545</v>
      </c>
      <c r="B35" s="24"/>
      <c r="C35" s="161" t="s">
        <v>423</v>
      </c>
      <c r="D35" s="265">
        <v>6.7549999999999999</v>
      </c>
      <c r="E35" s="267">
        <v>0.33800000000000002</v>
      </c>
      <c r="F35" s="270">
        <v>2.4E-2</v>
      </c>
      <c r="G35" s="268">
        <v>54.25</v>
      </c>
      <c r="H35" s="269">
        <v>0</v>
      </c>
      <c r="I35" s="266">
        <v>0</v>
      </c>
      <c r="J35" s="271">
        <v>0</v>
      </c>
    </row>
    <row r="36" spans="1:10" ht="27.75" customHeight="1">
      <c r="A36" s="164" t="s">
        <v>546</v>
      </c>
      <c r="B36" s="24"/>
      <c r="C36" s="161" t="s">
        <v>423</v>
      </c>
      <c r="D36" s="265">
        <v>6.7549999999999999</v>
      </c>
      <c r="E36" s="267">
        <v>0.33800000000000002</v>
      </c>
      <c r="F36" s="270">
        <v>2.4E-2</v>
      </c>
      <c r="G36" s="268">
        <v>164.12</v>
      </c>
      <c r="H36" s="269">
        <v>0</v>
      </c>
      <c r="I36" s="266">
        <v>0</v>
      </c>
      <c r="J36" s="271">
        <v>0</v>
      </c>
    </row>
    <row r="37" spans="1:10" ht="27.75" customHeight="1">
      <c r="A37" s="164" t="s">
        <v>547</v>
      </c>
      <c r="B37" s="24"/>
      <c r="C37" s="161" t="s">
        <v>85</v>
      </c>
      <c r="D37" s="265">
        <v>6.7549999999999999</v>
      </c>
      <c r="E37" s="267">
        <v>0.33800000000000002</v>
      </c>
      <c r="F37" s="270">
        <v>2.4E-2</v>
      </c>
      <c r="G37" s="269">
        <v>0</v>
      </c>
      <c r="H37" s="269">
        <v>0</v>
      </c>
      <c r="I37" s="266">
        <v>0</v>
      </c>
      <c r="J37" s="271">
        <v>0</v>
      </c>
    </row>
    <row r="38" spans="1:10" ht="27.75" customHeight="1">
      <c r="A38" s="164" t="s">
        <v>548</v>
      </c>
      <c r="B38" s="24"/>
      <c r="C38" s="161">
        <v>0</v>
      </c>
      <c r="D38" s="265">
        <v>4.5640000000000001</v>
      </c>
      <c r="E38" s="267">
        <v>0.20799999999999999</v>
      </c>
      <c r="F38" s="270">
        <v>1.4E-2</v>
      </c>
      <c r="G38" s="268">
        <v>7.61</v>
      </c>
      <c r="H38" s="268">
        <v>2.15</v>
      </c>
      <c r="I38" s="272">
        <v>4.21</v>
      </c>
      <c r="J38" s="273">
        <v>0.06</v>
      </c>
    </row>
    <row r="39" spans="1:10" ht="27.75" customHeight="1">
      <c r="A39" s="164" t="s">
        <v>549</v>
      </c>
      <c r="B39" s="24"/>
      <c r="C39" s="161">
        <v>0</v>
      </c>
      <c r="D39" s="265">
        <v>4.5640000000000001</v>
      </c>
      <c r="E39" s="267">
        <v>0.20799999999999999</v>
      </c>
      <c r="F39" s="270">
        <v>1.4E-2</v>
      </c>
      <c r="G39" s="268">
        <v>272.14</v>
      </c>
      <c r="H39" s="268">
        <v>2.15</v>
      </c>
      <c r="I39" s="272">
        <v>4.21</v>
      </c>
      <c r="J39" s="273">
        <v>0.06</v>
      </c>
    </row>
    <row r="40" spans="1:10" ht="27.75" customHeight="1">
      <c r="A40" s="164" t="s">
        <v>550</v>
      </c>
      <c r="B40" s="24"/>
      <c r="C40" s="161">
        <v>0</v>
      </c>
      <c r="D40" s="265">
        <v>4.5640000000000001</v>
      </c>
      <c r="E40" s="267">
        <v>0.20799999999999999</v>
      </c>
      <c r="F40" s="270">
        <v>1.4E-2</v>
      </c>
      <c r="G40" s="268">
        <v>489.2</v>
      </c>
      <c r="H40" s="268">
        <v>2.15</v>
      </c>
      <c r="I40" s="272">
        <v>4.21</v>
      </c>
      <c r="J40" s="273">
        <v>0.06</v>
      </c>
    </row>
    <row r="41" spans="1:10" ht="27.75" customHeight="1">
      <c r="A41" s="164" t="s">
        <v>551</v>
      </c>
      <c r="B41" s="24"/>
      <c r="C41" s="161">
        <v>0</v>
      </c>
      <c r="D41" s="265">
        <v>4.5640000000000001</v>
      </c>
      <c r="E41" s="267">
        <v>0.20799999999999999</v>
      </c>
      <c r="F41" s="270">
        <v>1.4E-2</v>
      </c>
      <c r="G41" s="268">
        <v>751.98</v>
      </c>
      <c r="H41" s="268">
        <v>2.15</v>
      </c>
      <c r="I41" s="272">
        <v>4.21</v>
      </c>
      <c r="J41" s="273">
        <v>0.06</v>
      </c>
    </row>
    <row r="42" spans="1:10" ht="27.75" customHeight="1">
      <c r="A42" s="164" t="s">
        <v>552</v>
      </c>
      <c r="B42" s="24"/>
      <c r="C42" s="161">
        <v>0</v>
      </c>
      <c r="D42" s="265">
        <v>4.5640000000000001</v>
      </c>
      <c r="E42" s="267">
        <v>0.20799999999999999</v>
      </c>
      <c r="F42" s="270">
        <v>1.4E-2</v>
      </c>
      <c r="G42" s="268">
        <v>1590.29</v>
      </c>
      <c r="H42" s="268">
        <v>2.15</v>
      </c>
      <c r="I42" s="272">
        <v>4.21</v>
      </c>
      <c r="J42" s="273">
        <v>0.06</v>
      </c>
    </row>
    <row r="43" spans="1:10" ht="27.75" customHeight="1">
      <c r="A43" s="164" t="s">
        <v>553</v>
      </c>
      <c r="B43" s="24"/>
      <c r="C43" s="161">
        <v>0</v>
      </c>
      <c r="D43" s="265">
        <v>5.59</v>
      </c>
      <c r="E43" s="267">
        <v>0.19900000000000001</v>
      </c>
      <c r="F43" s="270">
        <v>1.0999999999999999E-2</v>
      </c>
      <c r="G43" s="268">
        <v>9.75</v>
      </c>
      <c r="H43" s="268">
        <v>3.39</v>
      </c>
      <c r="I43" s="272">
        <v>6.12</v>
      </c>
      <c r="J43" s="273">
        <v>6.5000000000000002E-2</v>
      </c>
    </row>
    <row r="44" spans="1:10" ht="27.75" customHeight="1">
      <c r="A44" s="164" t="s">
        <v>554</v>
      </c>
      <c r="B44" s="24"/>
      <c r="C44" s="161">
        <v>0</v>
      </c>
      <c r="D44" s="265">
        <v>5.59</v>
      </c>
      <c r="E44" s="267">
        <v>0.19900000000000001</v>
      </c>
      <c r="F44" s="270">
        <v>1.0999999999999999E-2</v>
      </c>
      <c r="G44" s="268">
        <v>453.85</v>
      </c>
      <c r="H44" s="268">
        <v>3.39</v>
      </c>
      <c r="I44" s="272">
        <v>6.12</v>
      </c>
      <c r="J44" s="273">
        <v>6.5000000000000002E-2</v>
      </c>
    </row>
    <row r="45" spans="1:10" ht="27.75" customHeight="1">
      <c r="A45" s="164" t="s">
        <v>555</v>
      </c>
      <c r="B45" s="24"/>
      <c r="C45" s="161">
        <v>0</v>
      </c>
      <c r="D45" s="265">
        <v>5.59</v>
      </c>
      <c r="E45" s="267">
        <v>0.19900000000000001</v>
      </c>
      <c r="F45" s="270">
        <v>1.0999999999999999E-2</v>
      </c>
      <c r="G45" s="268">
        <v>818.26</v>
      </c>
      <c r="H45" s="268">
        <v>3.39</v>
      </c>
      <c r="I45" s="272">
        <v>6.12</v>
      </c>
      <c r="J45" s="273">
        <v>6.5000000000000002E-2</v>
      </c>
    </row>
    <row r="46" spans="1:10" ht="27.75" customHeight="1">
      <c r="A46" s="164" t="s">
        <v>556</v>
      </c>
      <c r="B46" s="24"/>
      <c r="C46" s="161">
        <v>0</v>
      </c>
      <c r="D46" s="265">
        <v>5.59</v>
      </c>
      <c r="E46" s="267">
        <v>0.19900000000000001</v>
      </c>
      <c r="F46" s="270">
        <v>1.0999999999999999E-2</v>
      </c>
      <c r="G46" s="268">
        <v>1259.43</v>
      </c>
      <c r="H46" s="268">
        <v>3.39</v>
      </c>
      <c r="I46" s="272">
        <v>6.12</v>
      </c>
      <c r="J46" s="273">
        <v>6.5000000000000002E-2</v>
      </c>
    </row>
    <row r="47" spans="1:10" ht="27.75" customHeight="1">
      <c r="A47" s="164" t="s">
        <v>557</v>
      </c>
      <c r="B47" s="24"/>
      <c r="C47" s="161">
        <v>0</v>
      </c>
      <c r="D47" s="265">
        <v>5.59</v>
      </c>
      <c r="E47" s="267">
        <v>0.19900000000000001</v>
      </c>
      <c r="F47" s="270">
        <v>1.0999999999999999E-2</v>
      </c>
      <c r="G47" s="268">
        <v>2666.82</v>
      </c>
      <c r="H47" s="268">
        <v>3.39</v>
      </c>
      <c r="I47" s="272">
        <v>6.12</v>
      </c>
      <c r="J47" s="273">
        <v>6.5000000000000002E-2</v>
      </c>
    </row>
    <row r="48" spans="1:10" ht="27.75" customHeight="1">
      <c r="A48" s="164" t="s">
        <v>558</v>
      </c>
      <c r="B48" s="24"/>
      <c r="C48" s="161">
        <v>0</v>
      </c>
      <c r="D48" s="265">
        <v>4.673</v>
      </c>
      <c r="E48" s="267">
        <v>0.126</v>
      </c>
      <c r="F48" s="270">
        <v>5.0000000000000001E-3</v>
      </c>
      <c r="G48" s="268">
        <v>99.57</v>
      </c>
      <c r="H48" s="268">
        <v>3.39</v>
      </c>
      <c r="I48" s="272">
        <v>6.98</v>
      </c>
      <c r="J48" s="273">
        <v>0.05</v>
      </c>
    </row>
    <row r="49" spans="1:10" ht="27.75" customHeight="1">
      <c r="A49" s="164" t="s">
        <v>559</v>
      </c>
      <c r="B49" s="24"/>
      <c r="C49" s="161">
        <v>0</v>
      </c>
      <c r="D49" s="265">
        <v>4.673</v>
      </c>
      <c r="E49" s="267">
        <v>0.126</v>
      </c>
      <c r="F49" s="270">
        <v>5.0000000000000001E-3</v>
      </c>
      <c r="G49" s="268">
        <v>3228.17</v>
      </c>
      <c r="H49" s="268">
        <v>3.39</v>
      </c>
      <c r="I49" s="272">
        <v>6.98</v>
      </c>
      <c r="J49" s="273">
        <v>0.05</v>
      </c>
    </row>
    <row r="50" spans="1:10" ht="27.75" customHeight="1">
      <c r="A50" s="164" t="s">
        <v>560</v>
      </c>
      <c r="B50" s="24"/>
      <c r="C50" s="161">
        <v>0</v>
      </c>
      <c r="D50" s="265">
        <v>4.673</v>
      </c>
      <c r="E50" s="267">
        <v>0.126</v>
      </c>
      <c r="F50" s="270">
        <v>5.0000000000000001E-3</v>
      </c>
      <c r="G50" s="268">
        <v>7843.33</v>
      </c>
      <c r="H50" s="268">
        <v>3.39</v>
      </c>
      <c r="I50" s="272">
        <v>6.98</v>
      </c>
      <c r="J50" s="273">
        <v>0.05</v>
      </c>
    </row>
    <row r="51" spans="1:10" ht="27.75" customHeight="1">
      <c r="A51" s="164" t="s">
        <v>561</v>
      </c>
      <c r="B51" s="24"/>
      <c r="C51" s="161">
        <v>0</v>
      </c>
      <c r="D51" s="265">
        <v>4.673</v>
      </c>
      <c r="E51" s="267">
        <v>0.126</v>
      </c>
      <c r="F51" s="270">
        <v>5.0000000000000001E-3</v>
      </c>
      <c r="G51" s="268">
        <v>17268.04</v>
      </c>
      <c r="H51" s="268">
        <v>3.39</v>
      </c>
      <c r="I51" s="272">
        <v>6.98</v>
      </c>
      <c r="J51" s="273">
        <v>0.05</v>
      </c>
    </row>
    <row r="52" spans="1:10" ht="27.75" customHeight="1">
      <c r="A52" s="164" t="s">
        <v>562</v>
      </c>
      <c r="B52" s="24"/>
      <c r="C52" s="161">
        <v>0</v>
      </c>
      <c r="D52" s="265">
        <v>4.673</v>
      </c>
      <c r="E52" s="267">
        <v>0.126</v>
      </c>
      <c r="F52" s="270">
        <v>5.0000000000000001E-3</v>
      </c>
      <c r="G52" s="268">
        <v>43507.5</v>
      </c>
      <c r="H52" s="268">
        <v>3.39</v>
      </c>
      <c r="I52" s="272">
        <v>6.98</v>
      </c>
      <c r="J52" s="273">
        <v>0.05</v>
      </c>
    </row>
    <row r="53" spans="1:10" ht="27.75" customHeight="1">
      <c r="A53" s="164" t="s">
        <v>563</v>
      </c>
      <c r="B53" s="24"/>
      <c r="C53" s="161" t="s">
        <v>118</v>
      </c>
      <c r="D53" s="274">
        <v>18.370999999999999</v>
      </c>
      <c r="E53" s="275">
        <v>1.867</v>
      </c>
      <c r="F53" s="270">
        <v>1.496</v>
      </c>
      <c r="G53" s="269">
        <v>0</v>
      </c>
      <c r="H53" s="269">
        <v>0</v>
      </c>
      <c r="I53" s="266">
        <v>0</v>
      </c>
      <c r="J53" s="271">
        <v>0</v>
      </c>
    </row>
    <row r="54" spans="1:10" ht="27.75" customHeight="1">
      <c r="A54" s="164" t="s">
        <v>564</v>
      </c>
      <c r="B54" s="24"/>
      <c r="C54" s="161">
        <v>0</v>
      </c>
      <c r="D54" s="265">
        <v>-10.4</v>
      </c>
      <c r="E54" s="267">
        <v>-0.52</v>
      </c>
      <c r="F54" s="270">
        <v>-3.6999999999999998E-2</v>
      </c>
      <c r="G54" s="162">
        <v>0</v>
      </c>
      <c r="H54" s="269">
        <v>0</v>
      </c>
      <c r="I54" s="266">
        <v>0</v>
      </c>
      <c r="J54" s="271">
        <v>0</v>
      </c>
    </row>
    <row r="55" spans="1:10" ht="27.75" customHeight="1">
      <c r="A55" s="164" t="s">
        <v>565</v>
      </c>
      <c r="B55" s="24"/>
      <c r="C55" s="161">
        <v>0</v>
      </c>
      <c r="D55" s="265">
        <v>-9.3209999999999997</v>
      </c>
      <c r="E55" s="267">
        <v>-0.44</v>
      </c>
      <c r="F55" s="270">
        <v>-0.03</v>
      </c>
      <c r="G55" s="162">
        <v>0</v>
      </c>
      <c r="H55" s="269">
        <v>0</v>
      </c>
      <c r="I55" s="266">
        <v>0</v>
      </c>
      <c r="J55" s="271">
        <v>0</v>
      </c>
    </row>
    <row r="56" spans="1:10" ht="27.75" customHeight="1">
      <c r="A56" s="164" t="s">
        <v>566</v>
      </c>
      <c r="B56" s="24"/>
      <c r="C56" s="161">
        <v>0</v>
      </c>
      <c r="D56" s="265">
        <v>-10.4</v>
      </c>
      <c r="E56" s="267">
        <v>-0.52</v>
      </c>
      <c r="F56" s="270">
        <v>-3.6999999999999998E-2</v>
      </c>
      <c r="G56" s="162">
        <v>0</v>
      </c>
      <c r="H56" s="269">
        <v>0</v>
      </c>
      <c r="I56" s="266">
        <v>0</v>
      </c>
      <c r="J56" s="273">
        <v>0.153</v>
      </c>
    </row>
    <row r="57" spans="1:10" ht="27.75" customHeight="1">
      <c r="A57" s="164" t="s">
        <v>567</v>
      </c>
      <c r="B57" s="24"/>
      <c r="C57" s="161">
        <v>0</v>
      </c>
      <c r="D57" s="265">
        <v>-9.3209999999999997</v>
      </c>
      <c r="E57" s="267">
        <v>-0.44</v>
      </c>
      <c r="F57" s="270">
        <v>-0.03</v>
      </c>
      <c r="G57" s="162">
        <v>0</v>
      </c>
      <c r="H57" s="269">
        <v>0</v>
      </c>
      <c r="I57" s="266">
        <v>0</v>
      </c>
      <c r="J57" s="273">
        <v>0.12</v>
      </c>
    </row>
    <row r="58" spans="1:10" ht="27.75" customHeight="1">
      <c r="A58" s="164" t="s">
        <v>568</v>
      </c>
      <c r="B58" s="24"/>
      <c r="C58" s="161">
        <v>0</v>
      </c>
      <c r="D58" s="265">
        <v>-5.9269999999999996</v>
      </c>
      <c r="E58" s="267">
        <v>-0.191</v>
      </c>
      <c r="F58" s="270">
        <v>-0.01</v>
      </c>
      <c r="G58" s="162">
        <v>0</v>
      </c>
      <c r="H58" s="269">
        <v>0</v>
      </c>
      <c r="I58" s="266">
        <v>0</v>
      </c>
      <c r="J58" s="273">
        <v>9.0999999999999998E-2</v>
      </c>
    </row>
    <row r="59" spans="1:10" ht="27.75" customHeight="1">
      <c r="A59" s="160" t="s">
        <v>569</v>
      </c>
      <c r="B59" s="24"/>
      <c r="C59" s="161" t="s">
        <v>421</v>
      </c>
      <c r="D59" s="265">
        <v>4.3129999999999997</v>
      </c>
      <c r="E59" s="267">
        <v>0.216</v>
      </c>
      <c r="F59" s="270">
        <v>1.4999999999999999E-2</v>
      </c>
      <c r="G59" s="268">
        <v>9.02</v>
      </c>
      <c r="H59" s="269">
        <v>0</v>
      </c>
      <c r="I59" s="266">
        <v>0</v>
      </c>
      <c r="J59" s="271">
        <v>0</v>
      </c>
    </row>
    <row r="60" spans="1:10" ht="27.75" customHeight="1">
      <c r="A60" s="160" t="s">
        <v>570</v>
      </c>
      <c r="B60" s="24"/>
      <c r="C60" s="161" t="s">
        <v>72</v>
      </c>
      <c r="D60" s="265">
        <v>4.3129999999999997</v>
      </c>
      <c r="E60" s="267">
        <v>0.216</v>
      </c>
      <c r="F60" s="270">
        <v>1.4999999999999999E-2</v>
      </c>
      <c r="G60" s="269">
        <v>0</v>
      </c>
      <c r="H60" s="269">
        <v>0</v>
      </c>
      <c r="I60" s="266">
        <v>0</v>
      </c>
      <c r="J60" s="271">
        <v>0</v>
      </c>
    </row>
    <row r="61" spans="1:10" ht="27.75" customHeight="1">
      <c r="A61" s="160" t="s">
        <v>571</v>
      </c>
      <c r="B61" s="24"/>
      <c r="C61" s="161" t="s">
        <v>423</v>
      </c>
      <c r="D61" s="265">
        <v>4.6239999999999997</v>
      </c>
      <c r="E61" s="267">
        <v>0.23100000000000001</v>
      </c>
      <c r="F61" s="270">
        <v>1.6E-2</v>
      </c>
      <c r="G61" s="268">
        <v>4.1100000000000003</v>
      </c>
      <c r="H61" s="269">
        <v>0</v>
      </c>
      <c r="I61" s="266">
        <v>0</v>
      </c>
      <c r="J61" s="271">
        <v>0</v>
      </c>
    </row>
    <row r="62" spans="1:10" ht="27.75" customHeight="1">
      <c r="A62" s="160" t="s">
        <v>572</v>
      </c>
      <c r="B62" s="24"/>
      <c r="C62" s="161" t="s">
        <v>423</v>
      </c>
      <c r="D62" s="265">
        <v>4.6239999999999997</v>
      </c>
      <c r="E62" s="267">
        <v>0.23100000000000001</v>
      </c>
      <c r="F62" s="270">
        <v>1.6E-2</v>
      </c>
      <c r="G62" s="268">
        <v>6.46</v>
      </c>
      <c r="H62" s="269">
        <v>0</v>
      </c>
      <c r="I62" s="266">
        <v>0</v>
      </c>
      <c r="J62" s="271">
        <v>0</v>
      </c>
    </row>
    <row r="63" spans="1:10" ht="27.75" customHeight="1">
      <c r="A63" s="160" t="s">
        <v>573</v>
      </c>
      <c r="B63" s="24"/>
      <c r="C63" s="161" t="s">
        <v>423</v>
      </c>
      <c r="D63" s="265">
        <v>4.6239999999999997</v>
      </c>
      <c r="E63" s="267">
        <v>0.23100000000000001</v>
      </c>
      <c r="F63" s="270">
        <v>1.6E-2</v>
      </c>
      <c r="G63" s="268">
        <v>17.97</v>
      </c>
      <c r="H63" s="269">
        <v>0</v>
      </c>
      <c r="I63" s="266">
        <v>0</v>
      </c>
      <c r="J63" s="271">
        <v>0</v>
      </c>
    </row>
    <row r="64" spans="1:10" ht="27.75" customHeight="1">
      <c r="A64" s="160" t="s">
        <v>574</v>
      </c>
      <c r="B64" s="24"/>
      <c r="C64" s="161" t="s">
        <v>423</v>
      </c>
      <c r="D64" s="265">
        <v>4.6239999999999997</v>
      </c>
      <c r="E64" s="267">
        <v>0.23100000000000001</v>
      </c>
      <c r="F64" s="270">
        <v>1.6E-2</v>
      </c>
      <c r="G64" s="268">
        <v>37.36</v>
      </c>
      <c r="H64" s="269">
        <v>0</v>
      </c>
      <c r="I64" s="266">
        <v>0</v>
      </c>
      <c r="J64" s="271">
        <v>0</v>
      </c>
    </row>
    <row r="65" spans="1:10" ht="27.75" customHeight="1">
      <c r="A65" s="160" t="s">
        <v>575</v>
      </c>
      <c r="B65" s="24"/>
      <c r="C65" s="161" t="s">
        <v>423</v>
      </c>
      <c r="D65" s="265">
        <v>4.6239999999999997</v>
      </c>
      <c r="E65" s="267">
        <v>0.23100000000000001</v>
      </c>
      <c r="F65" s="270">
        <v>1.6E-2</v>
      </c>
      <c r="G65" s="268">
        <v>112.56</v>
      </c>
      <c r="H65" s="269">
        <v>0</v>
      </c>
      <c r="I65" s="266">
        <v>0</v>
      </c>
      <c r="J65" s="271">
        <v>0</v>
      </c>
    </row>
    <row r="66" spans="1:10" ht="27.75" customHeight="1">
      <c r="A66" s="160" t="s">
        <v>576</v>
      </c>
      <c r="B66" s="24"/>
      <c r="C66" s="161" t="s">
        <v>85</v>
      </c>
      <c r="D66" s="265">
        <v>4.6239999999999997</v>
      </c>
      <c r="E66" s="267">
        <v>0.23100000000000001</v>
      </c>
      <c r="F66" s="270">
        <v>1.6E-2</v>
      </c>
      <c r="G66" s="269">
        <v>0</v>
      </c>
      <c r="H66" s="269">
        <v>0</v>
      </c>
      <c r="I66" s="266">
        <v>0</v>
      </c>
      <c r="J66" s="271">
        <v>0</v>
      </c>
    </row>
    <row r="67" spans="1:10" ht="27.75" customHeight="1">
      <c r="A67" s="160" t="s">
        <v>577</v>
      </c>
      <c r="B67" s="24"/>
      <c r="C67" s="161">
        <v>0</v>
      </c>
      <c r="D67" s="265">
        <v>3.1240000000000001</v>
      </c>
      <c r="E67" s="267">
        <v>0.14199999999999999</v>
      </c>
      <c r="F67" s="270">
        <v>0.01</v>
      </c>
      <c r="G67" s="268">
        <v>5.43</v>
      </c>
      <c r="H67" s="268">
        <v>1.47</v>
      </c>
      <c r="I67" s="272">
        <v>2.88</v>
      </c>
      <c r="J67" s="273">
        <v>4.1000000000000002E-2</v>
      </c>
    </row>
    <row r="68" spans="1:10" ht="27.75" customHeight="1">
      <c r="A68" s="160" t="s">
        <v>578</v>
      </c>
      <c r="B68" s="24"/>
      <c r="C68" s="161">
        <v>0</v>
      </c>
      <c r="D68" s="265">
        <v>3.1240000000000001</v>
      </c>
      <c r="E68" s="267">
        <v>0.14199999999999999</v>
      </c>
      <c r="F68" s="270">
        <v>0.01</v>
      </c>
      <c r="G68" s="268">
        <v>186.5</v>
      </c>
      <c r="H68" s="268">
        <v>1.47</v>
      </c>
      <c r="I68" s="272">
        <v>2.88</v>
      </c>
      <c r="J68" s="273">
        <v>4.1000000000000002E-2</v>
      </c>
    </row>
    <row r="69" spans="1:10" ht="27.75" customHeight="1">
      <c r="A69" s="160" t="s">
        <v>579</v>
      </c>
      <c r="B69" s="24"/>
      <c r="C69" s="161">
        <v>0</v>
      </c>
      <c r="D69" s="265">
        <v>3.1240000000000001</v>
      </c>
      <c r="E69" s="267">
        <v>0.14199999999999999</v>
      </c>
      <c r="F69" s="270">
        <v>0.01</v>
      </c>
      <c r="G69" s="268">
        <v>335.07</v>
      </c>
      <c r="H69" s="268">
        <v>1.47</v>
      </c>
      <c r="I69" s="272">
        <v>2.88</v>
      </c>
      <c r="J69" s="273">
        <v>4.1000000000000002E-2</v>
      </c>
    </row>
    <row r="70" spans="1:10" ht="27.75" customHeight="1">
      <c r="A70" s="160" t="s">
        <v>580</v>
      </c>
      <c r="B70" s="24"/>
      <c r="C70" s="161">
        <v>0</v>
      </c>
      <c r="D70" s="265">
        <v>3.1240000000000001</v>
      </c>
      <c r="E70" s="267">
        <v>0.14199999999999999</v>
      </c>
      <c r="F70" s="270">
        <v>0.01</v>
      </c>
      <c r="G70" s="268">
        <v>514.94000000000005</v>
      </c>
      <c r="H70" s="268">
        <v>1.47</v>
      </c>
      <c r="I70" s="272">
        <v>2.88</v>
      </c>
      <c r="J70" s="273">
        <v>4.1000000000000002E-2</v>
      </c>
    </row>
    <row r="71" spans="1:10" ht="27.75" customHeight="1">
      <c r="A71" s="160" t="s">
        <v>581</v>
      </c>
      <c r="B71" s="24"/>
      <c r="C71" s="161">
        <v>0</v>
      </c>
      <c r="D71" s="265">
        <v>3.1240000000000001</v>
      </c>
      <c r="E71" s="267">
        <v>0.14199999999999999</v>
      </c>
      <c r="F71" s="270">
        <v>0.01</v>
      </c>
      <c r="G71" s="268">
        <v>1088.74</v>
      </c>
      <c r="H71" s="268">
        <v>1.47</v>
      </c>
      <c r="I71" s="272">
        <v>2.88</v>
      </c>
      <c r="J71" s="273">
        <v>4.1000000000000002E-2</v>
      </c>
    </row>
    <row r="72" spans="1:10" ht="27.75" customHeight="1">
      <c r="A72" s="160" t="s">
        <v>582</v>
      </c>
      <c r="B72" s="24"/>
      <c r="C72" s="161">
        <v>0</v>
      </c>
      <c r="D72" s="265">
        <v>3.762</v>
      </c>
      <c r="E72" s="267">
        <v>0.13400000000000001</v>
      </c>
      <c r="F72" s="270">
        <v>8.0000000000000002E-3</v>
      </c>
      <c r="G72" s="268">
        <v>6.79</v>
      </c>
      <c r="H72" s="268">
        <v>2.2799999999999998</v>
      </c>
      <c r="I72" s="272">
        <v>4.12</v>
      </c>
      <c r="J72" s="273">
        <v>4.3999999999999997E-2</v>
      </c>
    </row>
    <row r="73" spans="1:10" ht="27.75" customHeight="1">
      <c r="A73" s="160" t="s">
        <v>583</v>
      </c>
      <c r="B73" s="24"/>
      <c r="C73" s="161">
        <v>0</v>
      </c>
      <c r="D73" s="265">
        <v>3.762</v>
      </c>
      <c r="E73" s="267">
        <v>0.13400000000000001</v>
      </c>
      <c r="F73" s="270">
        <v>8.0000000000000002E-3</v>
      </c>
      <c r="G73" s="268">
        <v>305.63</v>
      </c>
      <c r="H73" s="268">
        <v>2.2799999999999998</v>
      </c>
      <c r="I73" s="272">
        <v>4.12</v>
      </c>
      <c r="J73" s="273">
        <v>4.3999999999999997E-2</v>
      </c>
    </row>
    <row r="74" spans="1:10" ht="27.75" customHeight="1">
      <c r="A74" s="160" t="s">
        <v>584</v>
      </c>
      <c r="B74" s="24"/>
      <c r="C74" s="161">
        <v>0</v>
      </c>
      <c r="D74" s="265">
        <v>3.762</v>
      </c>
      <c r="E74" s="267">
        <v>0.13400000000000001</v>
      </c>
      <c r="F74" s="270">
        <v>8.0000000000000002E-3</v>
      </c>
      <c r="G74" s="268">
        <v>550.83000000000004</v>
      </c>
      <c r="H74" s="268">
        <v>2.2799999999999998</v>
      </c>
      <c r="I74" s="272">
        <v>4.12</v>
      </c>
      <c r="J74" s="273">
        <v>4.3999999999999997E-2</v>
      </c>
    </row>
    <row r="75" spans="1:10" ht="27.75" customHeight="1">
      <c r="A75" s="160" t="s">
        <v>585</v>
      </c>
      <c r="B75" s="24"/>
      <c r="C75" s="161">
        <v>0</v>
      </c>
      <c r="D75" s="265">
        <v>3.762</v>
      </c>
      <c r="E75" s="267">
        <v>0.13400000000000001</v>
      </c>
      <c r="F75" s="270">
        <v>8.0000000000000002E-3</v>
      </c>
      <c r="G75" s="268">
        <v>847.69</v>
      </c>
      <c r="H75" s="268">
        <v>2.2799999999999998</v>
      </c>
      <c r="I75" s="272">
        <v>4.12</v>
      </c>
      <c r="J75" s="273">
        <v>4.3999999999999997E-2</v>
      </c>
    </row>
    <row r="76" spans="1:10" ht="27.75" customHeight="1">
      <c r="A76" s="160" t="s">
        <v>586</v>
      </c>
      <c r="B76" s="24"/>
      <c r="C76" s="161">
        <v>0</v>
      </c>
      <c r="D76" s="265">
        <v>3.762</v>
      </c>
      <c r="E76" s="267">
        <v>0.13400000000000001</v>
      </c>
      <c r="F76" s="270">
        <v>8.0000000000000002E-3</v>
      </c>
      <c r="G76" s="268">
        <v>1794.72</v>
      </c>
      <c r="H76" s="268">
        <v>2.2799999999999998</v>
      </c>
      <c r="I76" s="272">
        <v>4.12</v>
      </c>
      <c r="J76" s="273">
        <v>4.3999999999999997E-2</v>
      </c>
    </row>
    <row r="77" spans="1:10" ht="27.75" customHeight="1">
      <c r="A77" s="160" t="s">
        <v>587</v>
      </c>
      <c r="B77" s="24"/>
      <c r="C77" s="161">
        <v>0</v>
      </c>
      <c r="D77" s="265">
        <v>3.1179999999999999</v>
      </c>
      <c r="E77" s="267">
        <v>8.4000000000000005E-2</v>
      </c>
      <c r="F77" s="270">
        <v>3.0000000000000001E-3</v>
      </c>
      <c r="G77" s="268">
        <v>66.67</v>
      </c>
      <c r="H77" s="268">
        <v>2.2599999999999998</v>
      </c>
      <c r="I77" s="272">
        <v>4.66</v>
      </c>
      <c r="J77" s="273">
        <v>3.4000000000000002E-2</v>
      </c>
    </row>
    <row r="78" spans="1:10" ht="27.75" customHeight="1">
      <c r="A78" s="160" t="s">
        <v>588</v>
      </c>
      <c r="B78" s="24"/>
      <c r="C78" s="161">
        <v>0</v>
      </c>
      <c r="D78" s="265">
        <v>3.1179999999999999</v>
      </c>
      <c r="E78" s="267">
        <v>8.4000000000000005E-2</v>
      </c>
      <c r="F78" s="270">
        <v>3.0000000000000001E-3</v>
      </c>
      <c r="G78" s="268">
        <v>2154.1799999999998</v>
      </c>
      <c r="H78" s="268">
        <v>2.2599999999999998</v>
      </c>
      <c r="I78" s="272">
        <v>4.66</v>
      </c>
      <c r="J78" s="273">
        <v>3.4000000000000002E-2</v>
      </c>
    </row>
    <row r="79" spans="1:10" ht="27.75" customHeight="1">
      <c r="A79" s="160" t="s">
        <v>589</v>
      </c>
      <c r="B79" s="24"/>
      <c r="C79" s="161">
        <v>0</v>
      </c>
      <c r="D79" s="265">
        <v>3.1179999999999999</v>
      </c>
      <c r="E79" s="267">
        <v>8.4000000000000005E-2</v>
      </c>
      <c r="F79" s="270">
        <v>3.0000000000000001E-3</v>
      </c>
      <c r="G79" s="268">
        <v>5233.5600000000004</v>
      </c>
      <c r="H79" s="268">
        <v>2.2599999999999998</v>
      </c>
      <c r="I79" s="272">
        <v>4.66</v>
      </c>
      <c r="J79" s="273">
        <v>3.4000000000000002E-2</v>
      </c>
    </row>
    <row r="80" spans="1:10" ht="27.75" customHeight="1">
      <c r="A80" s="160" t="s">
        <v>590</v>
      </c>
      <c r="B80" s="24"/>
      <c r="C80" s="161">
        <v>0</v>
      </c>
      <c r="D80" s="265">
        <v>3.1179999999999999</v>
      </c>
      <c r="E80" s="267">
        <v>8.4000000000000005E-2</v>
      </c>
      <c r="F80" s="270">
        <v>3.0000000000000001E-3</v>
      </c>
      <c r="G80" s="268">
        <v>11522.02</v>
      </c>
      <c r="H80" s="268">
        <v>2.2599999999999998</v>
      </c>
      <c r="I80" s="272">
        <v>4.66</v>
      </c>
      <c r="J80" s="273">
        <v>3.4000000000000002E-2</v>
      </c>
    </row>
    <row r="81" spans="1:10" ht="27.75" customHeight="1">
      <c r="A81" s="160" t="s">
        <v>591</v>
      </c>
      <c r="B81" s="24"/>
      <c r="C81" s="161">
        <v>0</v>
      </c>
      <c r="D81" s="265">
        <v>3.1179999999999999</v>
      </c>
      <c r="E81" s="267">
        <v>8.4000000000000005E-2</v>
      </c>
      <c r="F81" s="270">
        <v>3.0000000000000001E-3</v>
      </c>
      <c r="G81" s="268">
        <v>29029.83</v>
      </c>
      <c r="H81" s="268">
        <v>2.2599999999999998</v>
      </c>
      <c r="I81" s="272">
        <v>4.66</v>
      </c>
      <c r="J81" s="273">
        <v>3.4000000000000002E-2</v>
      </c>
    </row>
    <row r="82" spans="1:10" ht="27.75" customHeight="1">
      <c r="A82" s="160" t="s">
        <v>592</v>
      </c>
      <c r="B82" s="24"/>
      <c r="C82" s="161" t="s">
        <v>118</v>
      </c>
      <c r="D82" s="274">
        <v>12.574999999999999</v>
      </c>
      <c r="E82" s="275">
        <v>1.278</v>
      </c>
      <c r="F82" s="270">
        <v>1.024</v>
      </c>
      <c r="G82" s="269">
        <v>0</v>
      </c>
      <c r="H82" s="269">
        <v>0</v>
      </c>
      <c r="I82" s="266">
        <v>0</v>
      </c>
      <c r="J82" s="271">
        <v>0</v>
      </c>
    </row>
    <row r="83" spans="1:10" ht="27.75" customHeight="1">
      <c r="A83" s="160" t="s">
        <v>593</v>
      </c>
      <c r="B83" s="24"/>
      <c r="C83" s="161">
        <v>0</v>
      </c>
      <c r="D83" s="265">
        <v>-4.8819999999999997</v>
      </c>
      <c r="E83" s="267">
        <v>-0.24399999999999999</v>
      </c>
      <c r="F83" s="270">
        <v>-1.7000000000000001E-2</v>
      </c>
      <c r="G83" s="162">
        <v>0</v>
      </c>
      <c r="H83" s="269">
        <v>0</v>
      </c>
      <c r="I83" s="266">
        <v>0</v>
      </c>
      <c r="J83" s="271">
        <v>0</v>
      </c>
    </row>
    <row r="84" spans="1:10" ht="27.75" customHeight="1">
      <c r="A84" s="160" t="s">
        <v>594</v>
      </c>
      <c r="B84" s="24"/>
      <c r="C84" s="161">
        <v>0</v>
      </c>
      <c r="D84" s="265">
        <v>-5.1459999999999999</v>
      </c>
      <c r="E84" s="267">
        <v>-0.24299999999999999</v>
      </c>
      <c r="F84" s="270">
        <v>-1.7000000000000001E-2</v>
      </c>
      <c r="G84" s="162">
        <v>0</v>
      </c>
      <c r="H84" s="269">
        <v>0</v>
      </c>
      <c r="I84" s="266">
        <v>0</v>
      </c>
      <c r="J84" s="271">
        <v>0</v>
      </c>
    </row>
    <row r="85" spans="1:10" ht="27.75" customHeight="1">
      <c r="A85" s="160" t="s">
        <v>595</v>
      </c>
      <c r="B85" s="24"/>
      <c r="C85" s="161">
        <v>0</v>
      </c>
      <c r="D85" s="265">
        <v>-4.8819999999999997</v>
      </c>
      <c r="E85" s="267">
        <v>-0.24399999999999999</v>
      </c>
      <c r="F85" s="270">
        <v>-1.7000000000000001E-2</v>
      </c>
      <c r="G85" s="162">
        <v>0</v>
      </c>
      <c r="H85" s="269">
        <v>0</v>
      </c>
      <c r="I85" s="266">
        <v>0</v>
      </c>
      <c r="J85" s="273">
        <v>7.1999999999999995E-2</v>
      </c>
    </row>
    <row r="86" spans="1:10" ht="27.75" customHeight="1">
      <c r="A86" s="160" t="s">
        <v>596</v>
      </c>
      <c r="B86" s="24"/>
      <c r="C86" s="161">
        <v>0</v>
      </c>
      <c r="D86" s="265">
        <v>-5.1459999999999999</v>
      </c>
      <c r="E86" s="267">
        <v>-0.24299999999999999</v>
      </c>
      <c r="F86" s="270">
        <v>-1.7000000000000001E-2</v>
      </c>
      <c r="G86" s="162">
        <v>0</v>
      </c>
      <c r="H86" s="269">
        <v>0</v>
      </c>
      <c r="I86" s="266">
        <v>0</v>
      </c>
      <c r="J86" s="273">
        <v>6.6000000000000003E-2</v>
      </c>
    </row>
    <row r="87" spans="1:10" ht="27.75" customHeight="1">
      <c r="A87" s="160" t="s">
        <v>597</v>
      </c>
      <c r="B87" s="24"/>
      <c r="C87" s="161">
        <v>0</v>
      </c>
      <c r="D87" s="265">
        <v>-5.9269999999999996</v>
      </c>
      <c r="E87" s="267">
        <v>-0.191</v>
      </c>
      <c r="F87" s="270">
        <v>-0.01</v>
      </c>
      <c r="G87" s="268">
        <v>74.760000000000005</v>
      </c>
      <c r="H87" s="269">
        <v>0</v>
      </c>
      <c r="I87" s="266">
        <v>0</v>
      </c>
      <c r="J87" s="273">
        <v>9.0999999999999998E-2</v>
      </c>
    </row>
    <row r="88" spans="1:10" ht="27.75" customHeight="1">
      <c r="A88" s="160" t="s">
        <v>598</v>
      </c>
      <c r="B88" s="24"/>
      <c r="C88" s="161" t="s">
        <v>421</v>
      </c>
      <c r="D88" s="265">
        <v>3.355</v>
      </c>
      <c r="E88" s="267">
        <v>0.16800000000000001</v>
      </c>
      <c r="F88" s="270">
        <v>1.2E-2</v>
      </c>
      <c r="G88" s="268">
        <v>7.22</v>
      </c>
      <c r="H88" s="269">
        <v>0</v>
      </c>
      <c r="I88" s="266">
        <v>0</v>
      </c>
      <c r="J88" s="271">
        <v>0</v>
      </c>
    </row>
    <row r="89" spans="1:10" ht="27.75" customHeight="1">
      <c r="A89" s="160" t="s">
        <v>599</v>
      </c>
      <c r="B89" s="24"/>
      <c r="C89" s="161" t="s">
        <v>72</v>
      </c>
      <c r="D89" s="265">
        <v>3.355</v>
      </c>
      <c r="E89" s="267">
        <v>0.16800000000000001</v>
      </c>
      <c r="F89" s="270">
        <v>1.2E-2</v>
      </c>
      <c r="G89" s="269">
        <v>0</v>
      </c>
      <c r="H89" s="269">
        <v>0</v>
      </c>
      <c r="I89" s="266">
        <v>0</v>
      </c>
      <c r="J89" s="271">
        <v>0</v>
      </c>
    </row>
    <row r="90" spans="1:10" ht="27.75" customHeight="1">
      <c r="A90" s="160" t="s">
        <v>600</v>
      </c>
      <c r="B90" s="24"/>
      <c r="C90" s="161" t="s">
        <v>423</v>
      </c>
      <c r="D90" s="265">
        <v>3.597</v>
      </c>
      <c r="E90" s="267">
        <v>0.18</v>
      </c>
      <c r="F90" s="270">
        <v>1.2999999999999999E-2</v>
      </c>
      <c r="G90" s="268">
        <v>3.36</v>
      </c>
      <c r="H90" s="269">
        <v>0</v>
      </c>
      <c r="I90" s="266">
        <v>0</v>
      </c>
      <c r="J90" s="271">
        <v>0</v>
      </c>
    </row>
    <row r="91" spans="1:10" ht="27.75" customHeight="1">
      <c r="A91" s="160" t="s">
        <v>601</v>
      </c>
      <c r="B91" s="24"/>
      <c r="C91" s="161" t="s">
        <v>423</v>
      </c>
      <c r="D91" s="265">
        <v>3.597</v>
      </c>
      <c r="E91" s="267">
        <v>0.18</v>
      </c>
      <c r="F91" s="270">
        <v>1.2999999999999999E-2</v>
      </c>
      <c r="G91" s="268">
        <v>5.18</v>
      </c>
      <c r="H91" s="269">
        <v>0</v>
      </c>
      <c r="I91" s="266">
        <v>0</v>
      </c>
      <c r="J91" s="271">
        <v>0</v>
      </c>
    </row>
    <row r="92" spans="1:10" ht="27.75" customHeight="1">
      <c r="A92" s="160" t="s">
        <v>602</v>
      </c>
      <c r="B92" s="24"/>
      <c r="C92" s="161" t="s">
        <v>423</v>
      </c>
      <c r="D92" s="265">
        <v>3.597</v>
      </c>
      <c r="E92" s="267">
        <v>0.18</v>
      </c>
      <c r="F92" s="270">
        <v>1.2999999999999999E-2</v>
      </c>
      <c r="G92" s="268">
        <v>14.14</v>
      </c>
      <c r="H92" s="269">
        <v>0</v>
      </c>
      <c r="I92" s="266">
        <v>0</v>
      </c>
      <c r="J92" s="271">
        <v>0</v>
      </c>
    </row>
    <row r="93" spans="1:10" ht="27.75" customHeight="1">
      <c r="A93" s="160" t="s">
        <v>603</v>
      </c>
      <c r="B93" s="24"/>
      <c r="C93" s="161" t="s">
        <v>423</v>
      </c>
      <c r="D93" s="265">
        <v>3.597</v>
      </c>
      <c r="E93" s="267">
        <v>0.18</v>
      </c>
      <c r="F93" s="270">
        <v>1.2999999999999999E-2</v>
      </c>
      <c r="G93" s="268">
        <v>29.22</v>
      </c>
      <c r="H93" s="269">
        <v>0</v>
      </c>
      <c r="I93" s="266">
        <v>0</v>
      </c>
      <c r="J93" s="271">
        <v>0</v>
      </c>
    </row>
    <row r="94" spans="1:10" ht="27.75" customHeight="1">
      <c r="A94" s="160" t="s">
        <v>604</v>
      </c>
      <c r="B94" s="24"/>
      <c r="C94" s="161" t="s">
        <v>423</v>
      </c>
      <c r="D94" s="265">
        <v>3.597</v>
      </c>
      <c r="E94" s="267">
        <v>0.18</v>
      </c>
      <c r="F94" s="270">
        <v>1.2999999999999999E-2</v>
      </c>
      <c r="G94" s="268">
        <v>87.72</v>
      </c>
      <c r="H94" s="269">
        <v>0</v>
      </c>
      <c r="I94" s="266">
        <v>0</v>
      </c>
      <c r="J94" s="271">
        <v>0</v>
      </c>
    </row>
    <row r="95" spans="1:10" ht="27.75" customHeight="1">
      <c r="A95" s="160" t="s">
        <v>605</v>
      </c>
      <c r="B95" s="24"/>
      <c r="C95" s="161" t="s">
        <v>85</v>
      </c>
      <c r="D95" s="265">
        <v>3.597</v>
      </c>
      <c r="E95" s="267">
        <v>0.18</v>
      </c>
      <c r="F95" s="270">
        <v>1.2999999999999999E-2</v>
      </c>
      <c r="G95" s="269">
        <v>0</v>
      </c>
      <c r="H95" s="269">
        <v>0</v>
      </c>
      <c r="I95" s="266">
        <v>0</v>
      </c>
      <c r="J95" s="271">
        <v>0</v>
      </c>
    </row>
    <row r="96" spans="1:10" ht="27.75" customHeight="1">
      <c r="A96" s="160" t="s">
        <v>606</v>
      </c>
      <c r="B96" s="24"/>
      <c r="C96" s="161">
        <v>0</v>
      </c>
      <c r="D96" s="265">
        <v>2.4300000000000002</v>
      </c>
      <c r="E96" s="267">
        <v>0.111</v>
      </c>
      <c r="F96" s="270">
        <v>7.0000000000000001E-3</v>
      </c>
      <c r="G96" s="268">
        <v>4.3899999999999997</v>
      </c>
      <c r="H96" s="268">
        <v>1.1499999999999999</v>
      </c>
      <c r="I96" s="272">
        <v>2.2400000000000002</v>
      </c>
      <c r="J96" s="273">
        <v>3.2000000000000001E-2</v>
      </c>
    </row>
    <row r="97" spans="1:10" ht="27.75" customHeight="1">
      <c r="A97" s="160" t="s">
        <v>607</v>
      </c>
      <c r="B97" s="24"/>
      <c r="C97" s="161">
        <v>0</v>
      </c>
      <c r="D97" s="265">
        <v>2.4300000000000002</v>
      </c>
      <c r="E97" s="267">
        <v>0.111</v>
      </c>
      <c r="F97" s="270">
        <v>7.0000000000000001E-3</v>
      </c>
      <c r="G97" s="268">
        <v>145.24</v>
      </c>
      <c r="H97" s="268">
        <v>1.1499999999999999</v>
      </c>
      <c r="I97" s="272">
        <v>2.2400000000000002</v>
      </c>
      <c r="J97" s="273">
        <v>3.2000000000000001E-2</v>
      </c>
    </row>
    <row r="98" spans="1:10" ht="27.75" customHeight="1">
      <c r="A98" s="160" t="s">
        <v>608</v>
      </c>
      <c r="B98" s="24"/>
      <c r="C98" s="161">
        <v>0</v>
      </c>
      <c r="D98" s="265">
        <v>2.4300000000000002</v>
      </c>
      <c r="E98" s="267">
        <v>0.111</v>
      </c>
      <c r="F98" s="270">
        <v>7.0000000000000001E-3</v>
      </c>
      <c r="G98" s="268">
        <v>260.81</v>
      </c>
      <c r="H98" s="268">
        <v>1.1499999999999999</v>
      </c>
      <c r="I98" s="272">
        <v>2.2400000000000002</v>
      </c>
      <c r="J98" s="273">
        <v>3.2000000000000001E-2</v>
      </c>
    </row>
    <row r="99" spans="1:10" ht="27.75" customHeight="1">
      <c r="A99" s="160" t="s">
        <v>609</v>
      </c>
      <c r="B99" s="24"/>
      <c r="C99" s="161">
        <v>0</v>
      </c>
      <c r="D99" s="265">
        <v>2.4300000000000002</v>
      </c>
      <c r="E99" s="267">
        <v>0.111</v>
      </c>
      <c r="F99" s="270">
        <v>7.0000000000000001E-3</v>
      </c>
      <c r="G99" s="268">
        <v>400.73</v>
      </c>
      <c r="H99" s="268">
        <v>1.1499999999999999</v>
      </c>
      <c r="I99" s="272">
        <v>2.2400000000000002</v>
      </c>
      <c r="J99" s="273">
        <v>3.2000000000000001E-2</v>
      </c>
    </row>
    <row r="100" spans="1:10" ht="27.75" customHeight="1">
      <c r="A100" s="160" t="s">
        <v>610</v>
      </c>
      <c r="B100" s="24"/>
      <c r="C100" s="161">
        <v>0</v>
      </c>
      <c r="D100" s="265">
        <v>2.4300000000000002</v>
      </c>
      <c r="E100" s="267">
        <v>0.111</v>
      </c>
      <c r="F100" s="270">
        <v>7.0000000000000001E-3</v>
      </c>
      <c r="G100" s="268">
        <v>847.09</v>
      </c>
      <c r="H100" s="268">
        <v>1.1499999999999999</v>
      </c>
      <c r="I100" s="272">
        <v>2.2400000000000002</v>
      </c>
      <c r="J100" s="273">
        <v>3.2000000000000001E-2</v>
      </c>
    </row>
    <row r="101" spans="1:10" ht="27.75" customHeight="1">
      <c r="A101" s="160" t="s">
        <v>611</v>
      </c>
      <c r="B101" s="24"/>
      <c r="C101" s="161">
        <v>0</v>
      </c>
      <c r="D101" s="265">
        <v>2.9260000000000002</v>
      </c>
      <c r="E101" s="267">
        <v>0.104</v>
      </c>
      <c r="F101" s="270">
        <v>6.0000000000000001E-3</v>
      </c>
      <c r="G101" s="268">
        <v>5.44</v>
      </c>
      <c r="H101" s="268">
        <v>1.77</v>
      </c>
      <c r="I101" s="272">
        <v>3.2</v>
      </c>
      <c r="J101" s="273">
        <v>3.4000000000000002E-2</v>
      </c>
    </row>
    <row r="102" spans="1:10" ht="27.75" customHeight="1">
      <c r="A102" s="160" t="s">
        <v>612</v>
      </c>
      <c r="B102" s="24"/>
      <c r="C102" s="161">
        <v>0</v>
      </c>
      <c r="D102" s="265">
        <v>2.9260000000000002</v>
      </c>
      <c r="E102" s="267">
        <v>0.104</v>
      </c>
      <c r="F102" s="270">
        <v>6.0000000000000001E-3</v>
      </c>
      <c r="G102" s="268">
        <v>237.91</v>
      </c>
      <c r="H102" s="268">
        <v>1.77</v>
      </c>
      <c r="I102" s="272">
        <v>3.2</v>
      </c>
      <c r="J102" s="273">
        <v>3.4000000000000002E-2</v>
      </c>
    </row>
    <row r="103" spans="1:10" ht="27.75" customHeight="1">
      <c r="A103" s="160" t="s">
        <v>613</v>
      </c>
      <c r="B103" s="24"/>
      <c r="C103" s="161">
        <v>0</v>
      </c>
      <c r="D103" s="265">
        <v>2.9260000000000002</v>
      </c>
      <c r="E103" s="267">
        <v>0.104</v>
      </c>
      <c r="F103" s="270">
        <v>6.0000000000000001E-3</v>
      </c>
      <c r="G103" s="268">
        <v>428.65</v>
      </c>
      <c r="H103" s="268">
        <v>1.77</v>
      </c>
      <c r="I103" s="272">
        <v>3.2</v>
      </c>
      <c r="J103" s="273">
        <v>3.4000000000000002E-2</v>
      </c>
    </row>
    <row r="104" spans="1:10" ht="27.75" customHeight="1">
      <c r="A104" s="160" t="s">
        <v>614</v>
      </c>
      <c r="B104" s="24"/>
      <c r="C104" s="161">
        <v>0</v>
      </c>
      <c r="D104" s="265">
        <v>2.9260000000000002</v>
      </c>
      <c r="E104" s="267">
        <v>0.104</v>
      </c>
      <c r="F104" s="270">
        <v>6.0000000000000001E-3</v>
      </c>
      <c r="G104" s="268">
        <v>659.58</v>
      </c>
      <c r="H104" s="268">
        <v>1.77</v>
      </c>
      <c r="I104" s="272">
        <v>3.2</v>
      </c>
      <c r="J104" s="273">
        <v>3.4000000000000002E-2</v>
      </c>
    </row>
    <row r="105" spans="1:10" ht="27.75" customHeight="1">
      <c r="A105" s="160" t="s">
        <v>615</v>
      </c>
      <c r="B105" s="24"/>
      <c r="C105" s="161">
        <v>0</v>
      </c>
      <c r="D105" s="265">
        <v>2.9260000000000002</v>
      </c>
      <c r="E105" s="267">
        <v>0.104</v>
      </c>
      <c r="F105" s="270">
        <v>6.0000000000000001E-3</v>
      </c>
      <c r="G105" s="268">
        <v>1396.27</v>
      </c>
      <c r="H105" s="268">
        <v>1.77</v>
      </c>
      <c r="I105" s="272">
        <v>3.2</v>
      </c>
      <c r="J105" s="273">
        <v>3.4000000000000002E-2</v>
      </c>
    </row>
    <row r="106" spans="1:10" ht="27.75" customHeight="1">
      <c r="A106" s="160" t="s">
        <v>616</v>
      </c>
      <c r="B106" s="24"/>
      <c r="C106" s="161">
        <v>0</v>
      </c>
      <c r="D106" s="265">
        <v>2.4249999999999998</v>
      </c>
      <c r="E106" s="267">
        <v>6.6000000000000003E-2</v>
      </c>
      <c r="F106" s="270">
        <v>3.0000000000000001E-3</v>
      </c>
      <c r="G106" s="268">
        <v>52.02</v>
      </c>
      <c r="H106" s="268">
        <v>1.76</v>
      </c>
      <c r="I106" s="272">
        <v>3.63</v>
      </c>
      <c r="J106" s="273">
        <v>2.5999999999999999E-2</v>
      </c>
    </row>
    <row r="107" spans="1:10" ht="27.75" customHeight="1">
      <c r="A107" s="160" t="s">
        <v>617</v>
      </c>
      <c r="B107" s="24"/>
      <c r="C107" s="161">
        <v>0</v>
      </c>
      <c r="D107" s="265">
        <v>2.4249999999999998</v>
      </c>
      <c r="E107" s="267">
        <v>6.6000000000000003E-2</v>
      </c>
      <c r="F107" s="270">
        <v>3.0000000000000001E-3</v>
      </c>
      <c r="G107" s="268">
        <v>1675.9</v>
      </c>
      <c r="H107" s="268">
        <v>1.76</v>
      </c>
      <c r="I107" s="272">
        <v>3.63</v>
      </c>
      <c r="J107" s="273">
        <v>2.5999999999999999E-2</v>
      </c>
    </row>
    <row r="108" spans="1:10" ht="27.75" customHeight="1">
      <c r="A108" s="160" t="s">
        <v>618</v>
      </c>
      <c r="B108" s="24"/>
      <c r="C108" s="161">
        <v>0</v>
      </c>
      <c r="D108" s="265">
        <v>2.4249999999999998</v>
      </c>
      <c r="E108" s="267">
        <v>6.6000000000000003E-2</v>
      </c>
      <c r="F108" s="270">
        <v>3.0000000000000001E-3</v>
      </c>
      <c r="G108" s="268">
        <v>4071.34</v>
      </c>
      <c r="H108" s="268">
        <v>1.76</v>
      </c>
      <c r="I108" s="272">
        <v>3.63</v>
      </c>
      <c r="J108" s="273">
        <v>2.5999999999999999E-2</v>
      </c>
    </row>
    <row r="109" spans="1:10" ht="27.75" customHeight="1">
      <c r="A109" s="160" t="s">
        <v>619</v>
      </c>
      <c r="B109" s="24"/>
      <c r="C109" s="161">
        <v>0</v>
      </c>
      <c r="D109" s="265">
        <v>2.4249999999999998</v>
      </c>
      <c r="E109" s="267">
        <v>6.6000000000000003E-2</v>
      </c>
      <c r="F109" s="270">
        <v>3.0000000000000001E-3</v>
      </c>
      <c r="G109" s="268">
        <v>8963.14</v>
      </c>
      <c r="H109" s="268">
        <v>1.76</v>
      </c>
      <c r="I109" s="272">
        <v>3.63</v>
      </c>
      <c r="J109" s="273">
        <v>2.5999999999999999E-2</v>
      </c>
    </row>
    <row r="110" spans="1:10" ht="27.75" customHeight="1">
      <c r="A110" s="160" t="s">
        <v>620</v>
      </c>
      <c r="B110" s="24"/>
      <c r="C110" s="161">
        <v>0</v>
      </c>
      <c r="D110" s="265">
        <v>2.4249999999999998</v>
      </c>
      <c r="E110" s="267">
        <v>6.6000000000000003E-2</v>
      </c>
      <c r="F110" s="270">
        <v>3.0000000000000001E-3</v>
      </c>
      <c r="G110" s="268">
        <v>22582.45</v>
      </c>
      <c r="H110" s="268">
        <v>1.76</v>
      </c>
      <c r="I110" s="272">
        <v>3.63</v>
      </c>
      <c r="J110" s="273">
        <v>2.5999999999999999E-2</v>
      </c>
    </row>
    <row r="111" spans="1:10" ht="27.75" customHeight="1">
      <c r="A111" s="160" t="s">
        <v>621</v>
      </c>
      <c r="B111" s="24"/>
      <c r="C111" s="161" t="s">
        <v>118</v>
      </c>
      <c r="D111" s="274">
        <v>9.782</v>
      </c>
      <c r="E111" s="275">
        <v>0.99399999999999999</v>
      </c>
      <c r="F111" s="270">
        <v>0.79700000000000004</v>
      </c>
      <c r="G111" s="269">
        <v>0</v>
      </c>
      <c r="H111" s="269">
        <v>0</v>
      </c>
      <c r="I111" s="266">
        <v>0</v>
      </c>
      <c r="J111" s="271">
        <v>0</v>
      </c>
    </row>
    <row r="112" spans="1:10" ht="27.75" customHeight="1">
      <c r="A112" s="160" t="s">
        <v>622</v>
      </c>
      <c r="B112" s="24"/>
      <c r="C112" s="161">
        <v>0</v>
      </c>
      <c r="D112" s="265">
        <v>-3.798</v>
      </c>
      <c r="E112" s="267">
        <v>-0.19</v>
      </c>
      <c r="F112" s="270">
        <v>-1.2999999999999999E-2</v>
      </c>
      <c r="G112" s="162">
        <v>0</v>
      </c>
      <c r="H112" s="269">
        <v>0</v>
      </c>
      <c r="I112" s="266">
        <v>0</v>
      </c>
      <c r="J112" s="271">
        <v>0</v>
      </c>
    </row>
    <row r="113" spans="1:10" ht="27.75" customHeight="1">
      <c r="A113" s="160" t="s">
        <v>623</v>
      </c>
      <c r="B113" s="24"/>
      <c r="C113" s="161">
        <v>0</v>
      </c>
      <c r="D113" s="265">
        <v>-4.0030000000000001</v>
      </c>
      <c r="E113" s="267">
        <v>-0.189</v>
      </c>
      <c r="F113" s="270">
        <v>-1.2999999999999999E-2</v>
      </c>
      <c r="G113" s="162">
        <v>0</v>
      </c>
      <c r="H113" s="269">
        <v>0</v>
      </c>
      <c r="I113" s="266">
        <v>0</v>
      </c>
      <c r="J113" s="271">
        <v>0</v>
      </c>
    </row>
    <row r="114" spans="1:10" ht="27.75" customHeight="1">
      <c r="A114" s="160" t="s">
        <v>624</v>
      </c>
      <c r="B114" s="24"/>
      <c r="C114" s="161">
        <v>0</v>
      </c>
      <c r="D114" s="265">
        <v>-3.798</v>
      </c>
      <c r="E114" s="267">
        <v>-0.19</v>
      </c>
      <c r="F114" s="270">
        <v>-1.2999999999999999E-2</v>
      </c>
      <c r="G114" s="162">
        <v>0</v>
      </c>
      <c r="H114" s="269">
        <v>0</v>
      </c>
      <c r="I114" s="266">
        <v>0</v>
      </c>
      <c r="J114" s="273">
        <v>5.6000000000000001E-2</v>
      </c>
    </row>
    <row r="115" spans="1:10" ht="27.75" customHeight="1">
      <c r="A115" s="160" t="s">
        <v>625</v>
      </c>
      <c r="B115" s="24"/>
      <c r="C115" s="161">
        <v>0</v>
      </c>
      <c r="D115" s="265">
        <v>-4.0030000000000001</v>
      </c>
      <c r="E115" s="267">
        <v>-0.189</v>
      </c>
      <c r="F115" s="270">
        <v>-1.2999999999999999E-2</v>
      </c>
      <c r="G115" s="162">
        <v>0</v>
      </c>
      <c r="H115" s="269">
        <v>0</v>
      </c>
      <c r="I115" s="266">
        <v>0</v>
      </c>
      <c r="J115" s="273">
        <v>5.0999999999999997E-2</v>
      </c>
    </row>
    <row r="116" spans="1:10" ht="27.75" customHeight="1">
      <c r="A116" s="160" t="s">
        <v>626</v>
      </c>
      <c r="B116" s="24"/>
      <c r="C116" s="161">
        <v>0</v>
      </c>
      <c r="D116" s="265">
        <v>-4.6109999999999998</v>
      </c>
      <c r="E116" s="267">
        <v>-0.14899999999999999</v>
      </c>
      <c r="F116" s="270">
        <v>-8.0000000000000002E-3</v>
      </c>
      <c r="G116" s="268">
        <v>58.16</v>
      </c>
      <c r="H116" s="269">
        <v>0</v>
      </c>
      <c r="I116" s="266">
        <v>0</v>
      </c>
      <c r="J116" s="273">
        <v>7.0999999999999994E-2</v>
      </c>
    </row>
    <row r="117" spans="1:10" ht="27.75" customHeight="1">
      <c r="A117" s="160" t="s">
        <v>627</v>
      </c>
      <c r="B117" s="24"/>
      <c r="C117" s="161" t="s">
        <v>421</v>
      </c>
      <c r="D117" s="265">
        <v>2.5619999999999998</v>
      </c>
      <c r="E117" s="267">
        <v>0.128</v>
      </c>
      <c r="F117" s="270">
        <v>8.9999999999999993E-3</v>
      </c>
      <c r="G117" s="268">
        <v>5.73</v>
      </c>
      <c r="H117" s="269">
        <v>0</v>
      </c>
      <c r="I117" s="266">
        <v>0</v>
      </c>
      <c r="J117" s="271">
        <v>0</v>
      </c>
    </row>
    <row r="118" spans="1:10" ht="27.75" customHeight="1">
      <c r="A118" s="160" t="s">
        <v>628</v>
      </c>
      <c r="B118" s="24"/>
      <c r="C118" s="161" t="s">
        <v>72</v>
      </c>
      <c r="D118" s="265">
        <v>2.5619999999999998</v>
      </c>
      <c r="E118" s="267">
        <v>0.128</v>
      </c>
      <c r="F118" s="270">
        <v>8.9999999999999993E-3</v>
      </c>
      <c r="G118" s="269">
        <v>0</v>
      </c>
      <c r="H118" s="269">
        <v>0</v>
      </c>
      <c r="I118" s="266">
        <v>0</v>
      </c>
      <c r="J118" s="271">
        <v>0</v>
      </c>
    </row>
    <row r="119" spans="1:10" ht="27.75" customHeight="1">
      <c r="A119" s="160" t="s">
        <v>629</v>
      </c>
      <c r="B119" s="24"/>
      <c r="C119" s="161" t="s">
        <v>423</v>
      </c>
      <c r="D119" s="265">
        <v>2.7469999999999999</v>
      </c>
      <c r="E119" s="267">
        <v>0.13700000000000001</v>
      </c>
      <c r="F119" s="270">
        <v>0.01</v>
      </c>
      <c r="G119" s="268">
        <v>2.73</v>
      </c>
      <c r="H119" s="269">
        <v>0</v>
      </c>
      <c r="I119" s="266">
        <v>0</v>
      </c>
      <c r="J119" s="271">
        <v>0</v>
      </c>
    </row>
    <row r="120" spans="1:10" ht="27.75" customHeight="1">
      <c r="A120" s="160" t="s">
        <v>630</v>
      </c>
      <c r="B120" s="24"/>
      <c r="C120" s="161" t="s">
        <v>423</v>
      </c>
      <c r="D120" s="265">
        <v>2.7469999999999999</v>
      </c>
      <c r="E120" s="267">
        <v>0.13700000000000001</v>
      </c>
      <c r="F120" s="270">
        <v>0.01</v>
      </c>
      <c r="G120" s="268">
        <v>4.13</v>
      </c>
      <c r="H120" s="269">
        <v>0</v>
      </c>
      <c r="I120" s="266">
        <v>0</v>
      </c>
      <c r="J120" s="271">
        <v>0</v>
      </c>
    </row>
    <row r="121" spans="1:10" ht="27.75" customHeight="1">
      <c r="A121" s="160" t="s">
        <v>631</v>
      </c>
      <c r="B121" s="24"/>
      <c r="C121" s="161" t="s">
        <v>423</v>
      </c>
      <c r="D121" s="265">
        <v>2.7469999999999999</v>
      </c>
      <c r="E121" s="267">
        <v>0.13700000000000001</v>
      </c>
      <c r="F121" s="270">
        <v>0.01</v>
      </c>
      <c r="G121" s="268">
        <v>10.97</v>
      </c>
      <c r="H121" s="269">
        <v>0</v>
      </c>
      <c r="I121" s="266">
        <v>0</v>
      </c>
      <c r="J121" s="271">
        <v>0</v>
      </c>
    </row>
    <row r="122" spans="1:10" ht="27.75" customHeight="1">
      <c r="A122" s="160" t="s">
        <v>632</v>
      </c>
      <c r="B122" s="24"/>
      <c r="C122" s="161" t="s">
        <v>423</v>
      </c>
      <c r="D122" s="265">
        <v>2.7469999999999999</v>
      </c>
      <c r="E122" s="267">
        <v>0.13700000000000001</v>
      </c>
      <c r="F122" s="270">
        <v>0.01</v>
      </c>
      <c r="G122" s="268">
        <v>22.48</v>
      </c>
      <c r="H122" s="269">
        <v>0</v>
      </c>
      <c r="I122" s="266">
        <v>0</v>
      </c>
      <c r="J122" s="271">
        <v>0</v>
      </c>
    </row>
    <row r="123" spans="1:10" ht="27.75" customHeight="1">
      <c r="A123" s="160" t="s">
        <v>633</v>
      </c>
      <c r="B123" s="24"/>
      <c r="C123" s="161" t="s">
        <v>423</v>
      </c>
      <c r="D123" s="265">
        <v>2.7469999999999999</v>
      </c>
      <c r="E123" s="267">
        <v>0.13700000000000001</v>
      </c>
      <c r="F123" s="270">
        <v>0.01</v>
      </c>
      <c r="G123" s="268">
        <v>67.150000000000006</v>
      </c>
      <c r="H123" s="269">
        <v>0</v>
      </c>
      <c r="I123" s="266">
        <v>0</v>
      </c>
      <c r="J123" s="271">
        <v>0</v>
      </c>
    </row>
    <row r="124" spans="1:10" ht="27.75" customHeight="1">
      <c r="A124" s="160" t="s">
        <v>634</v>
      </c>
      <c r="B124" s="24"/>
      <c r="C124" s="161" t="s">
        <v>85</v>
      </c>
      <c r="D124" s="265">
        <v>2.7469999999999999</v>
      </c>
      <c r="E124" s="267">
        <v>0.13700000000000001</v>
      </c>
      <c r="F124" s="270">
        <v>0.01</v>
      </c>
      <c r="G124" s="269">
        <v>0</v>
      </c>
      <c r="H124" s="269">
        <v>0</v>
      </c>
      <c r="I124" s="266">
        <v>0</v>
      </c>
      <c r="J124" s="271">
        <v>0</v>
      </c>
    </row>
    <row r="125" spans="1:10" ht="27.75" customHeight="1">
      <c r="A125" s="160" t="s">
        <v>635</v>
      </c>
      <c r="B125" s="24"/>
      <c r="C125" s="161">
        <v>0</v>
      </c>
      <c r="D125" s="265">
        <v>1.8560000000000001</v>
      </c>
      <c r="E125" s="267">
        <v>8.4000000000000005E-2</v>
      </c>
      <c r="F125" s="270">
        <v>6.0000000000000001E-3</v>
      </c>
      <c r="G125" s="268">
        <v>3.52</v>
      </c>
      <c r="H125" s="268">
        <v>0.87</v>
      </c>
      <c r="I125" s="272">
        <v>1.71</v>
      </c>
      <c r="J125" s="273">
        <v>2.4E-2</v>
      </c>
    </row>
    <row r="126" spans="1:10" ht="27.75" customHeight="1">
      <c r="A126" s="160" t="s">
        <v>636</v>
      </c>
      <c r="B126" s="24"/>
      <c r="C126" s="161">
        <v>0</v>
      </c>
      <c r="D126" s="265">
        <v>1.8560000000000001</v>
      </c>
      <c r="E126" s="267">
        <v>8.4000000000000005E-2</v>
      </c>
      <c r="F126" s="270">
        <v>6.0000000000000001E-3</v>
      </c>
      <c r="G126" s="268">
        <v>111.07</v>
      </c>
      <c r="H126" s="268">
        <v>0.87</v>
      </c>
      <c r="I126" s="272">
        <v>1.71</v>
      </c>
      <c r="J126" s="273">
        <v>2.4E-2</v>
      </c>
    </row>
    <row r="127" spans="1:10" ht="27.75" customHeight="1">
      <c r="A127" s="160" t="s">
        <v>637</v>
      </c>
      <c r="B127" s="24"/>
      <c r="C127" s="161">
        <v>0</v>
      </c>
      <c r="D127" s="265">
        <v>1.8560000000000001</v>
      </c>
      <c r="E127" s="267">
        <v>8.4000000000000005E-2</v>
      </c>
      <c r="F127" s="270">
        <v>6.0000000000000001E-3</v>
      </c>
      <c r="G127" s="268">
        <v>199.32</v>
      </c>
      <c r="H127" s="268">
        <v>0.87</v>
      </c>
      <c r="I127" s="272">
        <v>1.71</v>
      </c>
      <c r="J127" s="273">
        <v>2.4E-2</v>
      </c>
    </row>
    <row r="128" spans="1:10" ht="27.75" customHeight="1">
      <c r="A128" s="160" t="s">
        <v>638</v>
      </c>
      <c r="B128" s="24"/>
      <c r="C128" s="161">
        <v>0</v>
      </c>
      <c r="D128" s="265">
        <v>1.8560000000000001</v>
      </c>
      <c r="E128" s="267">
        <v>8.4000000000000005E-2</v>
      </c>
      <c r="F128" s="270">
        <v>6.0000000000000001E-3</v>
      </c>
      <c r="G128" s="268">
        <v>306.16000000000003</v>
      </c>
      <c r="H128" s="268">
        <v>0.87</v>
      </c>
      <c r="I128" s="272">
        <v>1.71</v>
      </c>
      <c r="J128" s="273">
        <v>2.4E-2</v>
      </c>
    </row>
    <row r="129" spans="1:10" ht="27.75" customHeight="1">
      <c r="A129" s="160" t="s">
        <v>639</v>
      </c>
      <c r="B129" s="24"/>
      <c r="C129" s="161">
        <v>0</v>
      </c>
      <c r="D129" s="265">
        <v>1.8560000000000001</v>
      </c>
      <c r="E129" s="267">
        <v>8.4000000000000005E-2</v>
      </c>
      <c r="F129" s="270">
        <v>6.0000000000000001E-3</v>
      </c>
      <c r="G129" s="268">
        <v>647</v>
      </c>
      <c r="H129" s="268">
        <v>0.87</v>
      </c>
      <c r="I129" s="272">
        <v>1.71</v>
      </c>
      <c r="J129" s="273">
        <v>2.4E-2</v>
      </c>
    </row>
    <row r="130" spans="1:10" ht="27.75" customHeight="1">
      <c r="A130" s="160" t="s">
        <v>640</v>
      </c>
      <c r="B130" s="24"/>
      <c r="C130" s="161">
        <v>0</v>
      </c>
      <c r="D130" s="265">
        <v>2.234</v>
      </c>
      <c r="E130" s="267">
        <v>0.08</v>
      </c>
      <c r="F130" s="270">
        <v>4.0000000000000001E-3</v>
      </c>
      <c r="G130" s="268">
        <v>4.33</v>
      </c>
      <c r="H130" s="268">
        <v>1.35</v>
      </c>
      <c r="I130" s="272">
        <v>2.4500000000000002</v>
      </c>
      <c r="J130" s="273">
        <v>2.5999999999999999E-2</v>
      </c>
    </row>
    <row r="131" spans="1:10" ht="27.75" customHeight="1">
      <c r="A131" s="160" t="s">
        <v>641</v>
      </c>
      <c r="B131" s="24"/>
      <c r="C131" s="161">
        <v>0</v>
      </c>
      <c r="D131" s="265">
        <v>2.234</v>
      </c>
      <c r="E131" s="267">
        <v>0.08</v>
      </c>
      <c r="F131" s="270">
        <v>4.0000000000000001E-3</v>
      </c>
      <c r="G131" s="268">
        <v>181.84</v>
      </c>
      <c r="H131" s="268">
        <v>1.35</v>
      </c>
      <c r="I131" s="272">
        <v>2.4500000000000002</v>
      </c>
      <c r="J131" s="273">
        <v>2.5999999999999999E-2</v>
      </c>
    </row>
    <row r="132" spans="1:10" ht="27.75" customHeight="1">
      <c r="A132" s="160" t="s">
        <v>642</v>
      </c>
      <c r="B132" s="24"/>
      <c r="C132" s="161">
        <v>0</v>
      </c>
      <c r="D132" s="265">
        <v>2.234</v>
      </c>
      <c r="E132" s="267">
        <v>0.08</v>
      </c>
      <c r="F132" s="270">
        <v>4.0000000000000001E-3</v>
      </c>
      <c r="G132" s="268">
        <v>327.49</v>
      </c>
      <c r="H132" s="268">
        <v>1.35</v>
      </c>
      <c r="I132" s="272">
        <v>2.4500000000000002</v>
      </c>
      <c r="J132" s="273">
        <v>2.5999999999999999E-2</v>
      </c>
    </row>
    <row r="133" spans="1:10" ht="27.75" customHeight="1">
      <c r="A133" s="160" t="s">
        <v>643</v>
      </c>
      <c r="B133" s="24"/>
      <c r="C133" s="161">
        <v>0</v>
      </c>
      <c r="D133" s="265">
        <v>2.234</v>
      </c>
      <c r="E133" s="267">
        <v>0.08</v>
      </c>
      <c r="F133" s="270">
        <v>4.0000000000000001E-3</v>
      </c>
      <c r="G133" s="268">
        <v>503.82</v>
      </c>
      <c r="H133" s="268">
        <v>1.35</v>
      </c>
      <c r="I133" s="272">
        <v>2.4500000000000002</v>
      </c>
      <c r="J133" s="273">
        <v>2.5999999999999999E-2</v>
      </c>
    </row>
    <row r="134" spans="1:10" ht="27.75" customHeight="1">
      <c r="A134" s="160" t="s">
        <v>644</v>
      </c>
      <c r="B134" s="24"/>
      <c r="C134" s="161">
        <v>0</v>
      </c>
      <c r="D134" s="265">
        <v>2.234</v>
      </c>
      <c r="E134" s="267">
        <v>0.08</v>
      </c>
      <c r="F134" s="270">
        <v>4.0000000000000001E-3</v>
      </c>
      <c r="G134" s="268">
        <v>1066.3499999999999</v>
      </c>
      <c r="H134" s="268">
        <v>1.35</v>
      </c>
      <c r="I134" s="272">
        <v>2.4500000000000002</v>
      </c>
      <c r="J134" s="273">
        <v>2.5999999999999999E-2</v>
      </c>
    </row>
    <row r="135" spans="1:10" ht="27.75" customHeight="1">
      <c r="A135" s="160" t="s">
        <v>645</v>
      </c>
      <c r="B135" s="24"/>
      <c r="C135" s="161">
        <v>0</v>
      </c>
      <c r="D135" s="265">
        <v>1.8520000000000001</v>
      </c>
      <c r="E135" s="267">
        <v>0.05</v>
      </c>
      <c r="F135" s="270">
        <v>2E-3</v>
      </c>
      <c r="G135" s="268">
        <v>39.9</v>
      </c>
      <c r="H135" s="268">
        <v>1.34</v>
      </c>
      <c r="I135" s="272">
        <v>2.77</v>
      </c>
      <c r="J135" s="273">
        <v>0.02</v>
      </c>
    </row>
    <row r="136" spans="1:10" ht="27.75" customHeight="1">
      <c r="A136" s="160" t="s">
        <v>646</v>
      </c>
      <c r="B136" s="24"/>
      <c r="C136" s="161">
        <v>0</v>
      </c>
      <c r="D136" s="265">
        <v>1.8520000000000001</v>
      </c>
      <c r="E136" s="267">
        <v>0.05</v>
      </c>
      <c r="F136" s="270">
        <v>2E-3</v>
      </c>
      <c r="G136" s="268">
        <v>1279.8699999999999</v>
      </c>
      <c r="H136" s="268">
        <v>1.34</v>
      </c>
      <c r="I136" s="272">
        <v>2.77</v>
      </c>
      <c r="J136" s="273">
        <v>0.02</v>
      </c>
    </row>
    <row r="137" spans="1:10" ht="27.75" customHeight="1">
      <c r="A137" s="160" t="s">
        <v>647</v>
      </c>
      <c r="B137" s="24"/>
      <c r="C137" s="161">
        <v>0</v>
      </c>
      <c r="D137" s="265">
        <v>1.8520000000000001</v>
      </c>
      <c r="E137" s="267">
        <v>0.05</v>
      </c>
      <c r="F137" s="270">
        <v>2E-3</v>
      </c>
      <c r="G137" s="268">
        <v>3109.02</v>
      </c>
      <c r="H137" s="268">
        <v>1.34</v>
      </c>
      <c r="I137" s="272">
        <v>2.77</v>
      </c>
      <c r="J137" s="273">
        <v>0.02</v>
      </c>
    </row>
    <row r="138" spans="1:10" ht="27.75" customHeight="1">
      <c r="A138" s="160" t="s">
        <v>648</v>
      </c>
      <c r="B138" s="24"/>
      <c r="C138" s="161">
        <v>0</v>
      </c>
      <c r="D138" s="265">
        <v>1.8520000000000001</v>
      </c>
      <c r="E138" s="267">
        <v>0.05</v>
      </c>
      <c r="F138" s="270">
        <v>2E-3</v>
      </c>
      <c r="G138" s="268">
        <v>6844.36</v>
      </c>
      <c r="H138" s="268">
        <v>1.34</v>
      </c>
      <c r="I138" s="272">
        <v>2.77</v>
      </c>
      <c r="J138" s="273">
        <v>0.02</v>
      </c>
    </row>
    <row r="139" spans="1:10" ht="27.75" customHeight="1">
      <c r="A139" s="160" t="s">
        <v>649</v>
      </c>
      <c r="B139" s="24"/>
      <c r="C139" s="161">
        <v>0</v>
      </c>
      <c r="D139" s="265">
        <v>1.8520000000000001</v>
      </c>
      <c r="E139" s="267">
        <v>0.05</v>
      </c>
      <c r="F139" s="270">
        <v>2E-3</v>
      </c>
      <c r="G139" s="268">
        <v>17243.990000000002</v>
      </c>
      <c r="H139" s="268">
        <v>1.34</v>
      </c>
      <c r="I139" s="272">
        <v>2.77</v>
      </c>
      <c r="J139" s="273">
        <v>0.02</v>
      </c>
    </row>
    <row r="140" spans="1:10" ht="27.75" customHeight="1">
      <c r="A140" s="160" t="s">
        <v>650</v>
      </c>
      <c r="B140" s="24"/>
      <c r="C140" s="161" t="s">
        <v>118</v>
      </c>
      <c r="D140" s="274">
        <v>7.4690000000000003</v>
      </c>
      <c r="E140" s="275">
        <v>0.75900000000000001</v>
      </c>
      <c r="F140" s="270">
        <v>0.60799999999999998</v>
      </c>
      <c r="G140" s="269">
        <v>0</v>
      </c>
      <c r="H140" s="269">
        <v>0</v>
      </c>
      <c r="I140" s="266">
        <v>0</v>
      </c>
      <c r="J140" s="271">
        <v>0</v>
      </c>
    </row>
    <row r="141" spans="1:10" ht="27.75" customHeight="1">
      <c r="A141" s="160" t="s">
        <v>651</v>
      </c>
      <c r="B141" s="24"/>
      <c r="C141" s="161">
        <v>0</v>
      </c>
      <c r="D141" s="265">
        <v>-2.9</v>
      </c>
      <c r="E141" s="267">
        <v>-0.14499999999999999</v>
      </c>
      <c r="F141" s="270">
        <v>-0.01</v>
      </c>
      <c r="G141" s="162">
        <v>0</v>
      </c>
      <c r="H141" s="269">
        <v>0</v>
      </c>
      <c r="I141" s="266">
        <v>0</v>
      </c>
      <c r="J141" s="271">
        <v>0</v>
      </c>
    </row>
    <row r="142" spans="1:10" ht="27.75" customHeight="1">
      <c r="A142" s="160" t="s">
        <v>652</v>
      </c>
      <c r="B142" s="24"/>
      <c r="C142" s="161">
        <v>0</v>
      </c>
      <c r="D142" s="265">
        <v>-3.0569999999999999</v>
      </c>
      <c r="E142" s="267">
        <v>-0.14399999999999999</v>
      </c>
      <c r="F142" s="270">
        <v>-0.01</v>
      </c>
      <c r="G142" s="162">
        <v>0</v>
      </c>
      <c r="H142" s="269">
        <v>0</v>
      </c>
      <c r="I142" s="266">
        <v>0</v>
      </c>
      <c r="J142" s="271">
        <v>0</v>
      </c>
    </row>
    <row r="143" spans="1:10" ht="27.75" customHeight="1">
      <c r="A143" s="160" t="s">
        <v>653</v>
      </c>
      <c r="B143" s="24"/>
      <c r="C143" s="161">
        <v>0</v>
      </c>
      <c r="D143" s="265">
        <v>-2.9</v>
      </c>
      <c r="E143" s="267">
        <v>-0.14499999999999999</v>
      </c>
      <c r="F143" s="270">
        <v>-0.01</v>
      </c>
      <c r="G143" s="162">
        <v>0</v>
      </c>
      <c r="H143" s="269">
        <v>0</v>
      </c>
      <c r="I143" s="266">
        <v>0</v>
      </c>
      <c r="J143" s="273">
        <v>4.2999999999999997E-2</v>
      </c>
    </row>
    <row r="144" spans="1:10" ht="27.75" customHeight="1">
      <c r="A144" s="160" t="s">
        <v>654</v>
      </c>
      <c r="B144" s="24"/>
      <c r="C144" s="161">
        <v>0</v>
      </c>
      <c r="D144" s="265">
        <v>-3.0569999999999999</v>
      </c>
      <c r="E144" s="267">
        <v>-0.14399999999999999</v>
      </c>
      <c r="F144" s="270">
        <v>-0.01</v>
      </c>
      <c r="G144" s="162">
        <v>0</v>
      </c>
      <c r="H144" s="269">
        <v>0</v>
      </c>
      <c r="I144" s="266">
        <v>0</v>
      </c>
      <c r="J144" s="273">
        <v>3.9E-2</v>
      </c>
    </row>
    <row r="145" spans="1:10" ht="27.75" customHeight="1">
      <c r="A145" s="160" t="s">
        <v>655</v>
      </c>
      <c r="B145" s="24"/>
      <c r="C145" s="161">
        <v>0</v>
      </c>
      <c r="D145" s="265">
        <v>-3.5209999999999999</v>
      </c>
      <c r="E145" s="267">
        <v>-0.114</v>
      </c>
      <c r="F145" s="270">
        <v>-6.0000000000000001E-3</v>
      </c>
      <c r="G145" s="268">
        <v>44.41</v>
      </c>
      <c r="H145" s="269">
        <v>0</v>
      </c>
      <c r="I145" s="266">
        <v>0</v>
      </c>
      <c r="J145" s="273">
        <v>5.3999999999999999E-2</v>
      </c>
    </row>
    <row r="146" spans="1:10" ht="27.75" customHeight="1">
      <c r="A146" s="160" t="s">
        <v>656</v>
      </c>
      <c r="B146" s="24"/>
      <c r="C146" s="161" t="s">
        <v>421</v>
      </c>
      <c r="D146" s="265">
        <v>1.782</v>
      </c>
      <c r="E146" s="267">
        <v>8.8999999999999996E-2</v>
      </c>
      <c r="F146" s="270">
        <v>6.0000000000000001E-3</v>
      </c>
      <c r="G146" s="268">
        <v>4.26</v>
      </c>
      <c r="H146" s="269">
        <v>0</v>
      </c>
      <c r="I146" s="266">
        <v>0</v>
      </c>
      <c r="J146" s="271">
        <v>0</v>
      </c>
    </row>
    <row r="147" spans="1:10" ht="27.75" customHeight="1">
      <c r="A147" s="160" t="s">
        <v>657</v>
      </c>
      <c r="B147" s="24"/>
      <c r="C147" s="161" t="s">
        <v>72</v>
      </c>
      <c r="D147" s="265">
        <v>1.782</v>
      </c>
      <c r="E147" s="267">
        <v>8.8999999999999996E-2</v>
      </c>
      <c r="F147" s="270">
        <v>6.0000000000000001E-3</v>
      </c>
      <c r="G147" s="269">
        <v>0</v>
      </c>
      <c r="H147" s="269">
        <v>0</v>
      </c>
      <c r="I147" s="266">
        <v>0</v>
      </c>
      <c r="J147" s="271">
        <v>0</v>
      </c>
    </row>
    <row r="148" spans="1:10" ht="27.75" customHeight="1">
      <c r="A148" s="160" t="s">
        <v>658</v>
      </c>
      <c r="B148" s="24"/>
      <c r="C148" s="161" t="s">
        <v>423</v>
      </c>
      <c r="D148" s="265">
        <v>1.91</v>
      </c>
      <c r="E148" s="267">
        <v>9.5000000000000001E-2</v>
      </c>
      <c r="F148" s="270">
        <v>7.0000000000000001E-3</v>
      </c>
      <c r="G148" s="268">
        <v>2.12</v>
      </c>
      <c r="H148" s="269">
        <v>0</v>
      </c>
      <c r="I148" s="266">
        <v>0</v>
      </c>
      <c r="J148" s="271">
        <v>0</v>
      </c>
    </row>
    <row r="149" spans="1:10" ht="27.75" customHeight="1">
      <c r="A149" s="160" t="s">
        <v>659</v>
      </c>
      <c r="B149" s="24"/>
      <c r="C149" s="161" t="s">
        <v>423</v>
      </c>
      <c r="D149" s="265">
        <v>1.91</v>
      </c>
      <c r="E149" s="267">
        <v>9.5000000000000001E-2</v>
      </c>
      <c r="F149" s="270">
        <v>7.0000000000000001E-3</v>
      </c>
      <c r="G149" s="268">
        <v>3.09</v>
      </c>
      <c r="H149" s="269">
        <v>0</v>
      </c>
      <c r="I149" s="266">
        <v>0</v>
      </c>
      <c r="J149" s="271">
        <v>0</v>
      </c>
    </row>
    <row r="150" spans="1:10" ht="27.75" customHeight="1">
      <c r="A150" s="160" t="s">
        <v>660</v>
      </c>
      <c r="B150" s="24"/>
      <c r="C150" s="161" t="s">
        <v>423</v>
      </c>
      <c r="D150" s="265">
        <v>1.91</v>
      </c>
      <c r="E150" s="267">
        <v>9.5000000000000001E-2</v>
      </c>
      <c r="F150" s="270">
        <v>7.0000000000000001E-3</v>
      </c>
      <c r="G150" s="268">
        <v>7.84</v>
      </c>
      <c r="H150" s="269">
        <v>0</v>
      </c>
      <c r="I150" s="266">
        <v>0</v>
      </c>
      <c r="J150" s="271">
        <v>0</v>
      </c>
    </row>
    <row r="151" spans="1:10" ht="27.75" customHeight="1">
      <c r="A151" s="160" t="s">
        <v>661</v>
      </c>
      <c r="B151" s="24"/>
      <c r="C151" s="161" t="s">
        <v>423</v>
      </c>
      <c r="D151" s="265">
        <v>1.91</v>
      </c>
      <c r="E151" s="267">
        <v>9.5000000000000001E-2</v>
      </c>
      <c r="F151" s="270">
        <v>7.0000000000000001E-3</v>
      </c>
      <c r="G151" s="268">
        <v>15.85</v>
      </c>
      <c r="H151" s="269">
        <v>0</v>
      </c>
      <c r="I151" s="266">
        <v>0</v>
      </c>
      <c r="J151" s="271">
        <v>0</v>
      </c>
    </row>
    <row r="152" spans="1:10" ht="27.75" customHeight="1">
      <c r="A152" s="160" t="s">
        <v>662</v>
      </c>
      <c r="B152" s="24"/>
      <c r="C152" s="161" t="s">
        <v>423</v>
      </c>
      <c r="D152" s="265">
        <v>1.91</v>
      </c>
      <c r="E152" s="267">
        <v>9.5000000000000001E-2</v>
      </c>
      <c r="F152" s="270">
        <v>7.0000000000000001E-3</v>
      </c>
      <c r="G152" s="268">
        <v>46.92</v>
      </c>
      <c r="H152" s="269">
        <v>0</v>
      </c>
      <c r="I152" s="266">
        <v>0</v>
      </c>
      <c r="J152" s="271">
        <v>0</v>
      </c>
    </row>
    <row r="153" spans="1:10" ht="27.75" customHeight="1">
      <c r="A153" s="160" t="s">
        <v>663</v>
      </c>
      <c r="B153" s="24"/>
      <c r="C153" s="161" t="s">
        <v>85</v>
      </c>
      <c r="D153" s="265">
        <v>1.91</v>
      </c>
      <c r="E153" s="267">
        <v>9.5000000000000001E-2</v>
      </c>
      <c r="F153" s="270">
        <v>7.0000000000000001E-3</v>
      </c>
      <c r="G153" s="269">
        <v>0</v>
      </c>
      <c r="H153" s="269">
        <v>0</v>
      </c>
      <c r="I153" s="266">
        <v>0</v>
      </c>
      <c r="J153" s="271">
        <v>0</v>
      </c>
    </row>
    <row r="154" spans="1:10" ht="27.75" customHeight="1">
      <c r="A154" s="160" t="s">
        <v>664</v>
      </c>
      <c r="B154" s="24"/>
      <c r="C154" s="161">
        <v>0</v>
      </c>
      <c r="D154" s="265">
        <v>1.29</v>
      </c>
      <c r="E154" s="267">
        <v>5.8999999999999997E-2</v>
      </c>
      <c r="F154" s="270">
        <v>4.0000000000000001E-3</v>
      </c>
      <c r="G154" s="268">
        <v>2.67</v>
      </c>
      <c r="H154" s="268">
        <v>0.61</v>
      </c>
      <c r="I154" s="272">
        <v>1.19</v>
      </c>
      <c r="J154" s="273">
        <v>1.7000000000000001E-2</v>
      </c>
    </row>
    <row r="155" spans="1:10" ht="27.75" customHeight="1">
      <c r="A155" s="160" t="s">
        <v>665</v>
      </c>
      <c r="B155" s="24"/>
      <c r="C155" s="161">
        <v>0</v>
      </c>
      <c r="D155" s="265">
        <v>1.29</v>
      </c>
      <c r="E155" s="267">
        <v>5.8999999999999997E-2</v>
      </c>
      <c r="F155" s="270">
        <v>4.0000000000000001E-3</v>
      </c>
      <c r="G155" s="268">
        <v>77.459999999999994</v>
      </c>
      <c r="H155" s="268">
        <v>0.61</v>
      </c>
      <c r="I155" s="272">
        <v>1.19</v>
      </c>
      <c r="J155" s="273">
        <v>1.7000000000000001E-2</v>
      </c>
    </row>
    <row r="156" spans="1:10" ht="27.75" customHeight="1">
      <c r="A156" s="160" t="s">
        <v>666</v>
      </c>
      <c r="B156" s="24"/>
      <c r="C156" s="161">
        <v>0</v>
      </c>
      <c r="D156" s="265">
        <v>1.29</v>
      </c>
      <c r="E156" s="267">
        <v>5.8999999999999997E-2</v>
      </c>
      <c r="F156" s="270">
        <v>4.0000000000000001E-3</v>
      </c>
      <c r="G156" s="268">
        <v>138.83000000000001</v>
      </c>
      <c r="H156" s="268">
        <v>0.61</v>
      </c>
      <c r="I156" s="272">
        <v>1.19</v>
      </c>
      <c r="J156" s="273">
        <v>1.7000000000000001E-2</v>
      </c>
    </row>
    <row r="157" spans="1:10" ht="27.75" customHeight="1">
      <c r="A157" s="160" t="s">
        <v>667</v>
      </c>
      <c r="B157" s="24"/>
      <c r="C157" s="161">
        <v>0</v>
      </c>
      <c r="D157" s="265">
        <v>1.29</v>
      </c>
      <c r="E157" s="267">
        <v>5.8999999999999997E-2</v>
      </c>
      <c r="F157" s="270">
        <v>4.0000000000000001E-3</v>
      </c>
      <c r="G157" s="268">
        <v>213.13</v>
      </c>
      <c r="H157" s="268">
        <v>0.61</v>
      </c>
      <c r="I157" s="272">
        <v>1.19</v>
      </c>
      <c r="J157" s="273">
        <v>1.7000000000000001E-2</v>
      </c>
    </row>
    <row r="158" spans="1:10" ht="27.75" customHeight="1">
      <c r="A158" s="160" t="s">
        <v>668</v>
      </c>
      <c r="B158" s="24"/>
      <c r="C158" s="161">
        <v>0</v>
      </c>
      <c r="D158" s="265">
        <v>1.29</v>
      </c>
      <c r="E158" s="267">
        <v>5.8999999999999997E-2</v>
      </c>
      <c r="F158" s="270">
        <v>4.0000000000000001E-3</v>
      </c>
      <c r="G158" s="268">
        <v>450.14</v>
      </c>
      <c r="H158" s="268">
        <v>0.61</v>
      </c>
      <c r="I158" s="272">
        <v>1.19</v>
      </c>
      <c r="J158" s="273">
        <v>1.7000000000000001E-2</v>
      </c>
    </row>
    <row r="159" spans="1:10" ht="27.75" customHeight="1">
      <c r="A159" s="160" t="s">
        <v>669</v>
      </c>
      <c r="B159" s="24"/>
      <c r="C159" s="161">
        <v>0</v>
      </c>
      <c r="D159" s="265">
        <v>1.554</v>
      </c>
      <c r="E159" s="267">
        <v>5.5E-2</v>
      </c>
      <c r="F159" s="270">
        <v>3.0000000000000001E-3</v>
      </c>
      <c r="G159" s="268">
        <v>3.23</v>
      </c>
      <c r="H159" s="268">
        <v>0.94</v>
      </c>
      <c r="I159" s="272">
        <v>1.7</v>
      </c>
      <c r="J159" s="273">
        <v>1.7999999999999999E-2</v>
      </c>
    </row>
    <row r="160" spans="1:10" ht="27.75" customHeight="1">
      <c r="A160" s="160" t="s">
        <v>670</v>
      </c>
      <c r="B160" s="24"/>
      <c r="C160" s="161">
        <v>0</v>
      </c>
      <c r="D160" s="265">
        <v>1.554</v>
      </c>
      <c r="E160" s="267">
        <v>5.5E-2</v>
      </c>
      <c r="F160" s="270">
        <v>3.0000000000000001E-3</v>
      </c>
      <c r="G160" s="268">
        <v>126.67</v>
      </c>
      <c r="H160" s="268">
        <v>0.94</v>
      </c>
      <c r="I160" s="272">
        <v>1.7</v>
      </c>
      <c r="J160" s="273">
        <v>1.7999999999999999E-2</v>
      </c>
    </row>
    <row r="161" spans="1:10" ht="27.75" customHeight="1">
      <c r="A161" s="160" t="s">
        <v>671</v>
      </c>
      <c r="B161" s="24"/>
      <c r="C161" s="161">
        <v>0</v>
      </c>
      <c r="D161" s="265">
        <v>1.554</v>
      </c>
      <c r="E161" s="267">
        <v>5.5E-2</v>
      </c>
      <c r="F161" s="270">
        <v>3.0000000000000001E-3</v>
      </c>
      <c r="G161" s="268">
        <v>227.95</v>
      </c>
      <c r="H161" s="268">
        <v>0.94</v>
      </c>
      <c r="I161" s="272">
        <v>1.7</v>
      </c>
      <c r="J161" s="273">
        <v>1.7999999999999999E-2</v>
      </c>
    </row>
    <row r="162" spans="1:10" ht="27.75" customHeight="1">
      <c r="A162" s="160" t="s">
        <v>672</v>
      </c>
      <c r="B162" s="24"/>
      <c r="C162" s="161">
        <v>0</v>
      </c>
      <c r="D162" s="265">
        <v>1.554</v>
      </c>
      <c r="E162" s="267">
        <v>5.5E-2</v>
      </c>
      <c r="F162" s="270">
        <v>3.0000000000000001E-3</v>
      </c>
      <c r="G162" s="268">
        <v>350.58</v>
      </c>
      <c r="H162" s="268">
        <v>0.94</v>
      </c>
      <c r="I162" s="272">
        <v>1.7</v>
      </c>
      <c r="J162" s="273">
        <v>1.7999999999999999E-2</v>
      </c>
    </row>
    <row r="163" spans="1:10" ht="27.75" customHeight="1">
      <c r="A163" s="160" t="s">
        <v>673</v>
      </c>
      <c r="B163" s="24"/>
      <c r="C163" s="161">
        <v>0</v>
      </c>
      <c r="D163" s="265">
        <v>1.554</v>
      </c>
      <c r="E163" s="267">
        <v>5.5E-2</v>
      </c>
      <c r="F163" s="270">
        <v>3.0000000000000001E-3</v>
      </c>
      <c r="G163" s="268">
        <v>741.76</v>
      </c>
      <c r="H163" s="268">
        <v>0.94</v>
      </c>
      <c r="I163" s="272">
        <v>1.7</v>
      </c>
      <c r="J163" s="273">
        <v>1.7999999999999999E-2</v>
      </c>
    </row>
    <row r="164" spans="1:10" ht="27.75" customHeight="1">
      <c r="A164" s="160" t="s">
        <v>674</v>
      </c>
      <c r="B164" s="24"/>
      <c r="C164" s="161">
        <v>0</v>
      </c>
      <c r="D164" s="265">
        <v>1.288</v>
      </c>
      <c r="E164" s="267">
        <v>3.5000000000000003E-2</v>
      </c>
      <c r="F164" s="270">
        <v>1E-3</v>
      </c>
      <c r="G164" s="268">
        <v>27.96</v>
      </c>
      <c r="H164" s="268">
        <v>0.93</v>
      </c>
      <c r="I164" s="272">
        <v>1.93</v>
      </c>
      <c r="J164" s="273">
        <v>1.4E-2</v>
      </c>
    </row>
    <row r="165" spans="1:10" ht="27.75" customHeight="1">
      <c r="A165" s="160" t="s">
        <v>675</v>
      </c>
      <c r="B165" s="24"/>
      <c r="C165" s="161">
        <v>0</v>
      </c>
      <c r="D165" s="265">
        <v>1.288</v>
      </c>
      <c r="E165" s="267">
        <v>3.5000000000000003E-2</v>
      </c>
      <c r="F165" s="270">
        <v>1E-3</v>
      </c>
      <c r="G165" s="268">
        <v>890.24</v>
      </c>
      <c r="H165" s="268">
        <v>0.93</v>
      </c>
      <c r="I165" s="272">
        <v>1.93</v>
      </c>
      <c r="J165" s="273">
        <v>1.4E-2</v>
      </c>
    </row>
    <row r="166" spans="1:10" ht="27.75" customHeight="1">
      <c r="A166" s="160" t="s">
        <v>676</v>
      </c>
      <c r="B166" s="24"/>
      <c r="C166" s="161">
        <v>0</v>
      </c>
      <c r="D166" s="265">
        <v>1.288</v>
      </c>
      <c r="E166" s="267">
        <v>3.5000000000000003E-2</v>
      </c>
      <c r="F166" s="270">
        <v>1E-3</v>
      </c>
      <c r="G166" s="268">
        <v>2162.23</v>
      </c>
      <c r="H166" s="268">
        <v>0.93</v>
      </c>
      <c r="I166" s="272">
        <v>1.93</v>
      </c>
      <c r="J166" s="273">
        <v>1.4E-2</v>
      </c>
    </row>
    <row r="167" spans="1:10" ht="27.75" customHeight="1">
      <c r="A167" s="160" t="s">
        <v>677</v>
      </c>
      <c r="B167" s="24"/>
      <c r="C167" s="161">
        <v>0</v>
      </c>
      <c r="D167" s="265">
        <v>1.288</v>
      </c>
      <c r="E167" s="267">
        <v>3.5000000000000003E-2</v>
      </c>
      <c r="F167" s="270">
        <v>1E-3</v>
      </c>
      <c r="G167" s="268">
        <v>4759.79</v>
      </c>
      <c r="H167" s="268">
        <v>0.93</v>
      </c>
      <c r="I167" s="272">
        <v>1.93</v>
      </c>
      <c r="J167" s="273">
        <v>1.4E-2</v>
      </c>
    </row>
    <row r="168" spans="1:10" ht="27.75" customHeight="1">
      <c r="A168" s="160" t="s">
        <v>678</v>
      </c>
      <c r="B168" s="24"/>
      <c r="C168" s="161">
        <v>0</v>
      </c>
      <c r="D168" s="265">
        <v>1.288</v>
      </c>
      <c r="E168" s="267">
        <v>3.5000000000000003E-2</v>
      </c>
      <c r="F168" s="270">
        <v>1E-3</v>
      </c>
      <c r="G168" s="268">
        <v>11991.69</v>
      </c>
      <c r="H168" s="268">
        <v>0.93</v>
      </c>
      <c r="I168" s="272">
        <v>1.93</v>
      </c>
      <c r="J168" s="273">
        <v>1.4E-2</v>
      </c>
    </row>
    <row r="169" spans="1:10" ht="27.75" customHeight="1">
      <c r="A169" s="160" t="s">
        <v>679</v>
      </c>
      <c r="B169" s="24"/>
      <c r="C169" s="161" t="s">
        <v>118</v>
      </c>
      <c r="D169" s="274">
        <v>5.194</v>
      </c>
      <c r="E169" s="275">
        <v>0.52800000000000002</v>
      </c>
      <c r="F169" s="270">
        <v>0.42299999999999999</v>
      </c>
      <c r="G169" s="269">
        <v>0</v>
      </c>
      <c r="H169" s="269">
        <v>0</v>
      </c>
      <c r="I169" s="266">
        <v>0</v>
      </c>
      <c r="J169" s="271">
        <v>0</v>
      </c>
    </row>
    <row r="170" spans="1:10" ht="27.75" customHeight="1">
      <c r="A170" s="160" t="s">
        <v>680</v>
      </c>
      <c r="B170" s="24"/>
      <c r="C170" s="161">
        <v>0</v>
      </c>
      <c r="D170" s="265">
        <v>-2.0169999999999999</v>
      </c>
      <c r="E170" s="267">
        <v>-0.10100000000000001</v>
      </c>
      <c r="F170" s="270">
        <v>-7.0000000000000001E-3</v>
      </c>
      <c r="G170" s="162">
        <v>0</v>
      </c>
      <c r="H170" s="269">
        <v>0</v>
      </c>
      <c r="I170" s="266">
        <v>0</v>
      </c>
      <c r="J170" s="271">
        <v>0</v>
      </c>
    </row>
    <row r="171" spans="1:10" ht="27.75" customHeight="1">
      <c r="A171" s="160" t="s">
        <v>681</v>
      </c>
      <c r="B171" s="24"/>
      <c r="C171" s="161">
        <v>0</v>
      </c>
      <c r="D171" s="265">
        <v>-2.1259999999999999</v>
      </c>
      <c r="E171" s="267">
        <v>-0.1</v>
      </c>
      <c r="F171" s="270">
        <v>-7.0000000000000001E-3</v>
      </c>
      <c r="G171" s="162">
        <v>0</v>
      </c>
      <c r="H171" s="269">
        <v>0</v>
      </c>
      <c r="I171" s="266">
        <v>0</v>
      </c>
      <c r="J171" s="271">
        <v>0</v>
      </c>
    </row>
    <row r="172" spans="1:10" ht="27.75" customHeight="1">
      <c r="A172" s="160" t="s">
        <v>682</v>
      </c>
      <c r="B172" s="24"/>
      <c r="C172" s="161">
        <v>0</v>
      </c>
      <c r="D172" s="265">
        <v>-2.0169999999999999</v>
      </c>
      <c r="E172" s="267">
        <v>-0.10100000000000001</v>
      </c>
      <c r="F172" s="270">
        <v>-7.0000000000000001E-3</v>
      </c>
      <c r="G172" s="162">
        <v>0</v>
      </c>
      <c r="H172" s="269">
        <v>0</v>
      </c>
      <c r="I172" s="266">
        <v>0</v>
      </c>
      <c r="J172" s="273">
        <v>0.03</v>
      </c>
    </row>
    <row r="173" spans="1:10" ht="27.75" customHeight="1">
      <c r="A173" s="160" t="s">
        <v>683</v>
      </c>
      <c r="B173" s="24"/>
      <c r="C173" s="161">
        <v>0</v>
      </c>
      <c r="D173" s="265">
        <v>-2.1259999999999999</v>
      </c>
      <c r="E173" s="267">
        <v>-0.1</v>
      </c>
      <c r="F173" s="270">
        <v>-7.0000000000000001E-3</v>
      </c>
      <c r="G173" s="162">
        <v>0</v>
      </c>
      <c r="H173" s="269">
        <v>0</v>
      </c>
      <c r="I173" s="266">
        <v>0</v>
      </c>
      <c r="J173" s="273">
        <v>2.7E-2</v>
      </c>
    </row>
    <row r="174" spans="1:10" ht="27.75" customHeight="1">
      <c r="A174" s="160" t="s">
        <v>684</v>
      </c>
      <c r="B174" s="24"/>
      <c r="C174" s="161">
        <v>0</v>
      </c>
      <c r="D174" s="265">
        <v>-2.448</v>
      </c>
      <c r="E174" s="267">
        <v>-7.9000000000000001E-2</v>
      </c>
      <c r="F174" s="270">
        <v>-4.0000000000000001E-3</v>
      </c>
      <c r="G174" s="268">
        <v>30.88</v>
      </c>
      <c r="H174" s="269">
        <v>0</v>
      </c>
      <c r="I174" s="266">
        <v>0</v>
      </c>
      <c r="J174" s="273">
        <v>3.7999999999999999E-2</v>
      </c>
    </row>
    <row r="175" spans="1:10" ht="27.75" customHeight="1">
      <c r="A175" s="160" t="s">
        <v>685</v>
      </c>
      <c r="B175" s="24"/>
      <c r="C175" s="161" t="s">
        <v>421</v>
      </c>
      <c r="D175" s="265">
        <v>0.73699999999999999</v>
      </c>
      <c r="E175" s="267">
        <v>3.6999999999999998E-2</v>
      </c>
      <c r="F175" s="270">
        <v>3.0000000000000001E-3</v>
      </c>
      <c r="G175" s="268">
        <v>2.2999999999999998</v>
      </c>
      <c r="H175" s="269">
        <v>0</v>
      </c>
      <c r="I175" s="266">
        <v>0</v>
      </c>
      <c r="J175" s="271">
        <v>0</v>
      </c>
    </row>
    <row r="176" spans="1:10" ht="27.75" customHeight="1">
      <c r="A176" s="160" t="s">
        <v>686</v>
      </c>
      <c r="B176" s="24"/>
      <c r="C176" s="161" t="s">
        <v>72</v>
      </c>
      <c r="D176" s="265">
        <v>0.73699999999999999</v>
      </c>
      <c r="E176" s="267">
        <v>3.6999999999999998E-2</v>
      </c>
      <c r="F176" s="270">
        <v>3.0000000000000001E-3</v>
      </c>
      <c r="G176" s="269">
        <v>0</v>
      </c>
      <c r="H176" s="269">
        <v>0</v>
      </c>
      <c r="I176" s="266">
        <v>0</v>
      </c>
      <c r="J176" s="271">
        <v>0</v>
      </c>
    </row>
    <row r="177" spans="1:10" ht="27.75" customHeight="1">
      <c r="A177" s="160" t="s">
        <v>687</v>
      </c>
      <c r="B177" s="24"/>
      <c r="C177" s="161" t="s">
        <v>423</v>
      </c>
      <c r="D177" s="265">
        <v>0.79</v>
      </c>
      <c r="E177" s="267">
        <v>0.04</v>
      </c>
      <c r="F177" s="270">
        <v>3.0000000000000001E-3</v>
      </c>
      <c r="G177" s="268">
        <v>1.3</v>
      </c>
      <c r="H177" s="269">
        <v>0</v>
      </c>
      <c r="I177" s="266">
        <v>0</v>
      </c>
      <c r="J177" s="271">
        <v>0</v>
      </c>
    </row>
    <row r="178" spans="1:10" ht="27.75" customHeight="1">
      <c r="A178" s="160" t="s">
        <v>688</v>
      </c>
      <c r="B178" s="24"/>
      <c r="C178" s="161" t="s">
        <v>423</v>
      </c>
      <c r="D178" s="265">
        <v>0.79</v>
      </c>
      <c r="E178" s="267">
        <v>0.04</v>
      </c>
      <c r="F178" s="270">
        <v>3.0000000000000001E-3</v>
      </c>
      <c r="G178" s="268">
        <v>1.7</v>
      </c>
      <c r="H178" s="269">
        <v>0</v>
      </c>
      <c r="I178" s="266">
        <v>0</v>
      </c>
      <c r="J178" s="271">
        <v>0</v>
      </c>
    </row>
    <row r="179" spans="1:10" ht="27.75" customHeight="1">
      <c r="A179" s="160" t="s">
        <v>689</v>
      </c>
      <c r="B179" s="24"/>
      <c r="C179" s="161" t="s">
        <v>423</v>
      </c>
      <c r="D179" s="265">
        <v>0.79</v>
      </c>
      <c r="E179" s="267">
        <v>0.04</v>
      </c>
      <c r="F179" s="270">
        <v>3.0000000000000001E-3</v>
      </c>
      <c r="G179" s="268">
        <v>3.67</v>
      </c>
      <c r="H179" s="269">
        <v>0</v>
      </c>
      <c r="I179" s="266">
        <v>0</v>
      </c>
      <c r="J179" s="271">
        <v>0</v>
      </c>
    </row>
    <row r="180" spans="1:10" ht="27.75" customHeight="1">
      <c r="A180" s="160" t="s">
        <v>690</v>
      </c>
      <c r="B180" s="24"/>
      <c r="C180" s="161" t="s">
        <v>423</v>
      </c>
      <c r="D180" s="265">
        <v>0.79</v>
      </c>
      <c r="E180" s="267">
        <v>0.04</v>
      </c>
      <c r="F180" s="270">
        <v>3.0000000000000001E-3</v>
      </c>
      <c r="G180" s="268">
        <v>6.98</v>
      </c>
      <c r="H180" s="269">
        <v>0</v>
      </c>
      <c r="I180" s="266">
        <v>0</v>
      </c>
      <c r="J180" s="271">
        <v>0</v>
      </c>
    </row>
    <row r="181" spans="1:10" ht="27.75" customHeight="1">
      <c r="A181" s="160" t="s">
        <v>691</v>
      </c>
      <c r="B181" s="24"/>
      <c r="C181" s="161" t="s">
        <v>423</v>
      </c>
      <c r="D181" s="265">
        <v>0.79</v>
      </c>
      <c r="E181" s="267">
        <v>0.04</v>
      </c>
      <c r="F181" s="270">
        <v>3.0000000000000001E-3</v>
      </c>
      <c r="G181" s="268">
        <v>19.829999999999998</v>
      </c>
      <c r="H181" s="269">
        <v>0</v>
      </c>
      <c r="I181" s="266">
        <v>0</v>
      </c>
      <c r="J181" s="271">
        <v>0</v>
      </c>
    </row>
    <row r="182" spans="1:10" ht="27.75" customHeight="1">
      <c r="A182" s="160" t="s">
        <v>692</v>
      </c>
      <c r="B182" s="24"/>
      <c r="C182" s="161" t="s">
        <v>85</v>
      </c>
      <c r="D182" s="265">
        <v>0.79</v>
      </c>
      <c r="E182" s="267">
        <v>0.04</v>
      </c>
      <c r="F182" s="270">
        <v>3.0000000000000001E-3</v>
      </c>
      <c r="G182" s="269">
        <v>0</v>
      </c>
      <c r="H182" s="269">
        <v>0</v>
      </c>
      <c r="I182" s="266">
        <v>0</v>
      </c>
      <c r="J182" s="271">
        <v>0</v>
      </c>
    </row>
    <row r="183" spans="1:10" ht="27.75" customHeight="1">
      <c r="A183" s="160" t="s">
        <v>693</v>
      </c>
      <c r="B183" s="24"/>
      <c r="C183" s="161">
        <v>0</v>
      </c>
      <c r="D183" s="265">
        <v>0.53400000000000003</v>
      </c>
      <c r="E183" s="267">
        <v>2.4E-2</v>
      </c>
      <c r="F183" s="270">
        <v>2E-3</v>
      </c>
      <c r="G183" s="268">
        <v>1.52</v>
      </c>
      <c r="H183" s="268">
        <v>0.25</v>
      </c>
      <c r="I183" s="272">
        <v>0.49</v>
      </c>
      <c r="J183" s="273">
        <v>7.0000000000000001E-3</v>
      </c>
    </row>
    <row r="184" spans="1:10" ht="27.75" customHeight="1">
      <c r="A184" s="160" t="s">
        <v>694</v>
      </c>
      <c r="B184" s="24"/>
      <c r="C184" s="161">
        <v>0</v>
      </c>
      <c r="D184" s="265">
        <v>0.53400000000000003</v>
      </c>
      <c r="E184" s="267">
        <v>2.4E-2</v>
      </c>
      <c r="F184" s="270">
        <v>2E-3</v>
      </c>
      <c r="G184" s="268">
        <v>32.47</v>
      </c>
      <c r="H184" s="268">
        <v>0.25</v>
      </c>
      <c r="I184" s="272">
        <v>0.49</v>
      </c>
      <c r="J184" s="273">
        <v>7.0000000000000001E-3</v>
      </c>
    </row>
    <row r="185" spans="1:10" ht="27.75" customHeight="1">
      <c r="A185" s="160" t="s">
        <v>695</v>
      </c>
      <c r="B185" s="24"/>
      <c r="C185" s="161">
        <v>0</v>
      </c>
      <c r="D185" s="265">
        <v>0.53400000000000003</v>
      </c>
      <c r="E185" s="267">
        <v>2.4E-2</v>
      </c>
      <c r="F185" s="270">
        <v>2E-3</v>
      </c>
      <c r="G185" s="268">
        <v>57.86</v>
      </c>
      <c r="H185" s="268">
        <v>0.25</v>
      </c>
      <c r="I185" s="272">
        <v>0.49</v>
      </c>
      <c r="J185" s="273">
        <v>7.0000000000000001E-3</v>
      </c>
    </row>
    <row r="186" spans="1:10" ht="27.75" customHeight="1">
      <c r="A186" s="160" t="s">
        <v>696</v>
      </c>
      <c r="B186" s="24"/>
      <c r="C186" s="161">
        <v>0</v>
      </c>
      <c r="D186" s="265">
        <v>0.53400000000000003</v>
      </c>
      <c r="E186" s="267">
        <v>2.4E-2</v>
      </c>
      <c r="F186" s="270">
        <v>2E-3</v>
      </c>
      <c r="G186" s="268">
        <v>88.59</v>
      </c>
      <c r="H186" s="268">
        <v>0.25</v>
      </c>
      <c r="I186" s="272">
        <v>0.49</v>
      </c>
      <c r="J186" s="273">
        <v>7.0000000000000001E-3</v>
      </c>
    </row>
    <row r="187" spans="1:10" ht="27.75" customHeight="1">
      <c r="A187" s="160" t="s">
        <v>697</v>
      </c>
      <c r="B187" s="24"/>
      <c r="C187" s="161">
        <v>0</v>
      </c>
      <c r="D187" s="265">
        <v>0.53400000000000003</v>
      </c>
      <c r="E187" s="267">
        <v>2.4E-2</v>
      </c>
      <c r="F187" s="270">
        <v>2E-3</v>
      </c>
      <c r="G187" s="268">
        <v>186.65</v>
      </c>
      <c r="H187" s="268">
        <v>0.25</v>
      </c>
      <c r="I187" s="272">
        <v>0.49</v>
      </c>
      <c r="J187" s="273">
        <v>7.0000000000000001E-3</v>
      </c>
    </row>
    <row r="188" spans="1:10" ht="27.75" customHeight="1">
      <c r="A188" s="160" t="s">
        <v>698</v>
      </c>
      <c r="B188" s="24"/>
      <c r="C188" s="161">
        <v>0</v>
      </c>
      <c r="D188" s="265">
        <v>0.64300000000000002</v>
      </c>
      <c r="E188" s="267">
        <v>2.3E-2</v>
      </c>
      <c r="F188" s="270">
        <v>1E-3</v>
      </c>
      <c r="G188" s="268">
        <v>1.76</v>
      </c>
      <c r="H188" s="268">
        <v>0.39</v>
      </c>
      <c r="I188" s="272">
        <v>0.7</v>
      </c>
      <c r="J188" s="273">
        <v>7.0000000000000001E-3</v>
      </c>
    </row>
    <row r="189" spans="1:10" ht="27.75" customHeight="1">
      <c r="A189" s="160" t="s">
        <v>699</v>
      </c>
      <c r="B189" s="24"/>
      <c r="C189" s="161">
        <v>0</v>
      </c>
      <c r="D189" s="265">
        <v>0.64300000000000002</v>
      </c>
      <c r="E189" s="267">
        <v>2.3E-2</v>
      </c>
      <c r="F189" s="270">
        <v>1E-3</v>
      </c>
      <c r="G189" s="268">
        <v>52.82</v>
      </c>
      <c r="H189" s="268">
        <v>0.39</v>
      </c>
      <c r="I189" s="272">
        <v>0.7</v>
      </c>
      <c r="J189" s="273">
        <v>7.0000000000000001E-3</v>
      </c>
    </row>
    <row r="190" spans="1:10" ht="27.75" customHeight="1">
      <c r="A190" s="160" t="s">
        <v>700</v>
      </c>
      <c r="B190" s="24"/>
      <c r="C190" s="161">
        <v>0</v>
      </c>
      <c r="D190" s="265">
        <v>0.64300000000000002</v>
      </c>
      <c r="E190" s="267">
        <v>2.3E-2</v>
      </c>
      <c r="F190" s="270">
        <v>1E-3</v>
      </c>
      <c r="G190" s="268">
        <v>94.73</v>
      </c>
      <c r="H190" s="268">
        <v>0.39</v>
      </c>
      <c r="I190" s="272">
        <v>0.7</v>
      </c>
      <c r="J190" s="273">
        <v>7.0000000000000001E-3</v>
      </c>
    </row>
    <row r="191" spans="1:10" ht="27.75" customHeight="1">
      <c r="A191" s="160" t="s">
        <v>701</v>
      </c>
      <c r="B191" s="24"/>
      <c r="C191" s="161">
        <v>0</v>
      </c>
      <c r="D191" s="265">
        <v>0.64300000000000002</v>
      </c>
      <c r="E191" s="267">
        <v>2.3E-2</v>
      </c>
      <c r="F191" s="270">
        <v>1E-3</v>
      </c>
      <c r="G191" s="268">
        <v>145.46</v>
      </c>
      <c r="H191" s="268">
        <v>0.39</v>
      </c>
      <c r="I191" s="272">
        <v>0.7</v>
      </c>
      <c r="J191" s="273">
        <v>7.0000000000000001E-3</v>
      </c>
    </row>
    <row r="192" spans="1:10" ht="27.75" customHeight="1">
      <c r="A192" s="160" t="s">
        <v>702</v>
      </c>
      <c r="B192" s="24"/>
      <c r="C192" s="161">
        <v>0</v>
      </c>
      <c r="D192" s="265">
        <v>0.64300000000000002</v>
      </c>
      <c r="E192" s="267">
        <v>2.3E-2</v>
      </c>
      <c r="F192" s="270">
        <v>1E-3</v>
      </c>
      <c r="G192" s="268">
        <v>307.3</v>
      </c>
      <c r="H192" s="268">
        <v>0.39</v>
      </c>
      <c r="I192" s="272">
        <v>0.7</v>
      </c>
      <c r="J192" s="273">
        <v>7.0000000000000001E-3</v>
      </c>
    </row>
    <row r="193" spans="1:10" ht="27.75" customHeight="1">
      <c r="A193" s="160" t="s">
        <v>703</v>
      </c>
      <c r="B193" s="24"/>
      <c r="C193" s="161">
        <v>0</v>
      </c>
      <c r="D193" s="265">
        <v>0.53300000000000003</v>
      </c>
      <c r="E193" s="267">
        <v>1.4E-2</v>
      </c>
      <c r="F193" s="270">
        <v>1E-3</v>
      </c>
      <c r="G193" s="268">
        <v>11.99</v>
      </c>
      <c r="H193" s="268">
        <v>0.39</v>
      </c>
      <c r="I193" s="272">
        <v>0.8</v>
      </c>
      <c r="J193" s="273">
        <v>6.0000000000000001E-3</v>
      </c>
    </row>
    <row r="194" spans="1:10" ht="27.75" customHeight="1">
      <c r="A194" s="160" t="s">
        <v>704</v>
      </c>
      <c r="B194" s="24"/>
      <c r="C194" s="161">
        <v>0</v>
      </c>
      <c r="D194" s="265">
        <v>0.53300000000000003</v>
      </c>
      <c r="E194" s="267">
        <v>1.4E-2</v>
      </c>
      <c r="F194" s="270">
        <v>1E-3</v>
      </c>
      <c r="G194" s="268">
        <v>368.72</v>
      </c>
      <c r="H194" s="268">
        <v>0.39</v>
      </c>
      <c r="I194" s="272">
        <v>0.8</v>
      </c>
      <c r="J194" s="273">
        <v>6.0000000000000001E-3</v>
      </c>
    </row>
    <row r="195" spans="1:10" ht="27.75" customHeight="1">
      <c r="A195" s="160" t="s">
        <v>705</v>
      </c>
      <c r="B195" s="24"/>
      <c r="C195" s="161">
        <v>0</v>
      </c>
      <c r="D195" s="265">
        <v>0.53300000000000003</v>
      </c>
      <c r="E195" s="267">
        <v>1.4E-2</v>
      </c>
      <c r="F195" s="270">
        <v>1E-3</v>
      </c>
      <c r="G195" s="268">
        <v>894.96</v>
      </c>
      <c r="H195" s="268">
        <v>0.39</v>
      </c>
      <c r="I195" s="272">
        <v>0.8</v>
      </c>
      <c r="J195" s="273">
        <v>6.0000000000000001E-3</v>
      </c>
    </row>
    <row r="196" spans="1:10" ht="27.75" customHeight="1">
      <c r="A196" s="160" t="s">
        <v>706</v>
      </c>
      <c r="B196" s="24"/>
      <c r="C196" s="161">
        <v>0</v>
      </c>
      <c r="D196" s="265">
        <v>0.53300000000000003</v>
      </c>
      <c r="E196" s="267">
        <v>1.4E-2</v>
      </c>
      <c r="F196" s="270">
        <v>1E-3</v>
      </c>
      <c r="G196" s="268">
        <v>1969.6</v>
      </c>
      <c r="H196" s="268">
        <v>0.39</v>
      </c>
      <c r="I196" s="272">
        <v>0.8</v>
      </c>
      <c r="J196" s="273">
        <v>6.0000000000000001E-3</v>
      </c>
    </row>
    <row r="197" spans="1:10" ht="27.75" customHeight="1">
      <c r="A197" s="160" t="s">
        <v>707</v>
      </c>
      <c r="B197" s="24"/>
      <c r="C197" s="161">
        <v>0</v>
      </c>
      <c r="D197" s="265">
        <v>0.53300000000000003</v>
      </c>
      <c r="E197" s="267">
        <v>1.4E-2</v>
      </c>
      <c r="F197" s="270">
        <v>1E-3</v>
      </c>
      <c r="G197" s="268">
        <v>4961.5200000000004</v>
      </c>
      <c r="H197" s="268">
        <v>0.39</v>
      </c>
      <c r="I197" s="272">
        <v>0.8</v>
      </c>
      <c r="J197" s="273">
        <v>6.0000000000000001E-3</v>
      </c>
    </row>
    <row r="198" spans="1:10" ht="27.75" customHeight="1">
      <c r="A198" s="160" t="s">
        <v>708</v>
      </c>
      <c r="B198" s="24"/>
      <c r="C198" s="161" t="s">
        <v>118</v>
      </c>
      <c r="D198" s="274">
        <v>2.149</v>
      </c>
      <c r="E198" s="275">
        <v>0.218</v>
      </c>
      <c r="F198" s="270">
        <v>0.17499999999999999</v>
      </c>
      <c r="G198" s="269">
        <v>0</v>
      </c>
      <c r="H198" s="269">
        <v>0</v>
      </c>
      <c r="I198" s="266">
        <v>0</v>
      </c>
      <c r="J198" s="271">
        <v>0</v>
      </c>
    </row>
    <row r="199" spans="1:10" ht="27.75" customHeight="1">
      <c r="A199" s="160" t="s">
        <v>709</v>
      </c>
      <c r="B199" s="24"/>
      <c r="C199" s="161">
        <v>0</v>
      </c>
      <c r="D199" s="265">
        <v>-0.83399999999999996</v>
      </c>
      <c r="E199" s="267">
        <v>-4.2000000000000003E-2</v>
      </c>
      <c r="F199" s="270">
        <v>-3.0000000000000001E-3</v>
      </c>
      <c r="G199" s="162">
        <v>0</v>
      </c>
      <c r="H199" s="269">
        <v>0</v>
      </c>
      <c r="I199" s="266">
        <v>0</v>
      </c>
      <c r="J199" s="271">
        <v>0</v>
      </c>
    </row>
    <row r="200" spans="1:10" ht="27.75" customHeight="1">
      <c r="A200" s="160" t="s">
        <v>710</v>
      </c>
      <c r="B200" s="24"/>
      <c r="C200" s="161">
        <v>0</v>
      </c>
      <c r="D200" s="265">
        <v>-0.879</v>
      </c>
      <c r="E200" s="267">
        <v>-4.2000000000000003E-2</v>
      </c>
      <c r="F200" s="270">
        <v>-3.0000000000000001E-3</v>
      </c>
      <c r="G200" s="162">
        <v>0</v>
      </c>
      <c r="H200" s="269">
        <v>0</v>
      </c>
      <c r="I200" s="266">
        <v>0</v>
      </c>
      <c r="J200" s="271">
        <v>0</v>
      </c>
    </row>
    <row r="201" spans="1:10" ht="27.75" customHeight="1">
      <c r="A201" s="160" t="s">
        <v>711</v>
      </c>
      <c r="B201" s="24"/>
      <c r="C201" s="161">
        <v>0</v>
      </c>
      <c r="D201" s="265">
        <v>-0.83399999999999996</v>
      </c>
      <c r="E201" s="267">
        <v>-4.2000000000000003E-2</v>
      </c>
      <c r="F201" s="270">
        <v>-3.0000000000000001E-3</v>
      </c>
      <c r="G201" s="162">
        <v>0</v>
      </c>
      <c r="H201" s="269">
        <v>0</v>
      </c>
      <c r="I201" s="266">
        <v>0</v>
      </c>
      <c r="J201" s="273">
        <v>1.2E-2</v>
      </c>
    </row>
    <row r="202" spans="1:10" ht="27.75" customHeight="1">
      <c r="A202" s="160" t="s">
        <v>712</v>
      </c>
      <c r="B202" s="24"/>
      <c r="C202" s="161">
        <v>0</v>
      </c>
      <c r="D202" s="265">
        <v>-0.879</v>
      </c>
      <c r="E202" s="267">
        <v>-4.2000000000000003E-2</v>
      </c>
      <c r="F202" s="270">
        <v>-3.0000000000000001E-3</v>
      </c>
      <c r="G202" s="162">
        <v>0</v>
      </c>
      <c r="H202" s="269">
        <v>0</v>
      </c>
      <c r="I202" s="266">
        <v>0</v>
      </c>
      <c r="J202" s="273">
        <v>1.0999999999999999E-2</v>
      </c>
    </row>
    <row r="203" spans="1:10" ht="27.75" customHeight="1">
      <c r="A203" s="160" t="s">
        <v>713</v>
      </c>
      <c r="B203" s="24"/>
      <c r="C203" s="161">
        <v>0</v>
      </c>
      <c r="D203" s="265">
        <v>-1.0129999999999999</v>
      </c>
      <c r="E203" s="267">
        <v>-3.3000000000000002E-2</v>
      </c>
      <c r="F203" s="270">
        <v>-2E-3</v>
      </c>
      <c r="G203" s="268">
        <v>12.78</v>
      </c>
      <c r="H203" s="269">
        <v>0</v>
      </c>
      <c r="I203" s="266">
        <v>0</v>
      </c>
      <c r="J203" s="273">
        <v>1.6E-2</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9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M203"/>
  <sheetViews>
    <sheetView zoomScale="70" zoomScaleNormal="70" zoomScaleSheetLayoutView="85" workbookViewId="0"/>
  </sheetViews>
  <sheetFormatPr defaultColWidth="9.1796875" defaultRowHeight="27.75" customHeight="1"/>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c r="A1" s="50" t="s">
        <v>37</v>
      </c>
      <c r="B1" s="2"/>
      <c r="E1" s="2"/>
      <c r="F1" s="2"/>
      <c r="G1" s="2"/>
      <c r="H1" s="2"/>
      <c r="I1" s="2"/>
      <c r="J1" s="2"/>
      <c r="K1" s="2"/>
    </row>
    <row r="2" spans="1:13" ht="31.5" customHeight="1">
      <c r="A2" s="418" t="str">
        <f>Overview!B4&amp; " - Effective from "&amp;Overview!D4&amp;" - "&amp;Overview!E4&amp;" LDNO tariffs in NPG Yorkshire Area (GSP Group _M)"</f>
        <v>Southern Electric Power Distribution plc - Effective from 1 April 2024 - Final LDNO tariffs in NPG Yorkshire Area (GSP Group _M)</v>
      </c>
      <c r="B2" s="418"/>
      <c r="C2" s="418"/>
      <c r="D2" s="418"/>
      <c r="E2" s="418"/>
      <c r="F2" s="418"/>
      <c r="G2" s="418"/>
      <c r="H2" s="418"/>
      <c r="I2" s="418"/>
      <c r="J2" s="418"/>
    </row>
    <row r="3" spans="1:13" ht="8.25" customHeight="1">
      <c r="A3" s="82"/>
      <c r="B3" s="82"/>
      <c r="C3" s="82"/>
      <c r="D3" s="82"/>
      <c r="E3" s="82"/>
      <c r="F3" s="82"/>
      <c r="G3" s="82"/>
      <c r="H3" s="82"/>
      <c r="I3" s="82"/>
      <c r="J3" s="82"/>
    </row>
    <row r="4" spans="1:13" ht="27" customHeight="1">
      <c r="A4" s="351" t="s">
        <v>38</v>
      </c>
      <c r="B4" s="351"/>
      <c r="C4" s="351"/>
      <c r="D4" s="351"/>
      <c r="E4" s="83"/>
      <c r="F4" s="351" t="s">
        <v>39</v>
      </c>
      <c r="G4" s="351"/>
      <c r="H4" s="351"/>
      <c r="I4" s="351"/>
      <c r="J4" s="351"/>
      <c r="L4" s="4"/>
    </row>
    <row r="5" spans="1:13" ht="30" customHeight="1">
      <c r="A5" s="171" t="s">
        <v>40</v>
      </c>
      <c r="B5" s="172" t="s">
        <v>41</v>
      </c>
      <c r="C5" s="173" t="s">
        <v>42</v>
      </c>
      <c r="D5" s="174" t="s">
        <v>43</v>
      </c>
      <c r="E5" s="82"/>
      <c r="F5" s="419"/>
      <c r="G5" s="420"/>
      <c r="H5" s="175" t="s">
        <v>44</v>
      </c>
      <c r="I5" s="176" t="s">
        <v>45</v>
      </c>
      <c r="J5" s="174" t="s">
        <v>43</v>
      </c>
      <c r="K5" s="169"/>
      <c r="L5" s="4"/>
      <c r="M5" s="4"/>
    </row>
    <row r="6" spans="1:13" ht="45" customHeight="1">
      <c r="A6" s="78" t="s">
        <v>46</v>
      </c>
      <c r="B6" s="231" t="s">
        <v>275</v>
      </c>
      <c r="C6" s="231" t="s">
        <v>276</v>
      </c>
      <c r="D6" s="231" t="s">
        <v>277</v>
      </c>
      <c r="E6" s="169"/>
      <c r="F6" s="384" t="s">
        <v>50</v>
      </c>
      <c r="G6" s="384"/>
      <c r="H6" s="20" t="s">
        <v>275</v>
      </c>
      <c r="I6" s="231" t="s">
        <v>276</v>
      </c>
      <c r="J6" s="231" t="s">
        <v>277</v>
      </c>
      <c r="K6" s="169"/>
      <c r="L6" s="4"/>
      <c r="M6" s="4"/>
    </row>
    <row r="7" spans="1:13" ht="57" customHeight="1">
      <c r="A7" s="78" t="s">
        <v>51</v>
      </c>
      <c r="B7" s="188">
        <v>0</v>
      </c>
      <c r="C7" s="188">
        <v>0</v>
      </c>
      <c r="D7" s="231" t="s">
        <v>141</v>
      </c>
      <c r="E7" s="169"/>
      <c r="F7" s="384" t="s">
        <v>278</v>
      </c>
      <c r="G7" s="384"/>
      <c r="H7" s="188">
        <v>0</v>
      </c>
      <c r="I7" s="231" t="s">
        <v>279</v>
      </c>
      <c r="J7" s="231" t="s">
        <v>277</v>
      </c>
      <c r="K7" s="169"/>
      <c r="L7" s="4"/>
      <c r="M7" s="4"/>
    </row>
    <row r="8" spans="1:13" ht="45" customHeight="1">
      <c r="A8" s="241" t="s">
        <v>55</v>
      </c>
      <c r="B8" s="379" t="s">
        <v>144</v>
      </c>
      <c r="C8" s="380"/>
      <c r="D8" s="381"/>
      <c r="E8" s="169"/>
      <c r="F8" s="384" t="s">
        <v>180</v>
      </c>
      <c r="G8" s="384"/>
      <c r="H8" s="188">
        <v>0</v>
      </c>
      <c r="I8" s="188">
        <v>0</v>
      </c>
      <c r="J8" s="231" t="s">
        <v>141</v>
      </c>
      <c r="K8" s="169"/>
      <c r="L8" s="4"/>
      <c r="M8" s="4"/>
    </row>
    <row r="9" spans="1:13" s="76" customFormat="1" ht="45" customHeight="1">
      <c r="B9" s="169"/>
      <c r="C9" s="169"/>
      <c r="D9" s="169"/>
      <c r="E9" s="196"/>
      <c r="F9" s="361" t="s">
        <v>55</v>
      </c>
      <c r="G9" s="361"/>
      <c r="H9" s="422" t="s">
        <v>144</v>
      </c>
      <c r="I9" s="422"/>
      <c r="J9" s="422"/>
      <c r="K9" s="169"/>
      <c r="L9" s="49"/>
      <c r="M9" s="49"/>
    </row>
    <row r="10" spans="1:13" ht="18.75" customHeight="1">
      <c r="A10" s="49"/>
      <c r="B10" s="49"/>
      <c r="C10" s="49"/>
      <c r="D10" s="49"/>
      <c r="E10" s="49"/>
      <c r="F10" s="49"/>
      <c r="G10" s="49"/>
      <c r="H10" s="49"/>
      <c r="I10" s="49"/>
      <c r="J10" s="49"/>
    </row>
    <row r="13" spans="1:13" ht="78.75" customHeight="1">
      <c r="A13" s="25" t="s">
        <v>57</v>
      </c>
      <c r="B13" s="25" t="s">
        <v>523</v>
      </c>
      <c r="C13" s="165" t="s">
        <v>59</v>
      </c>
      <c r="D13" s="54" t="s">
        <v>60</v>
      </c>
      <c r="E13" s="54" t="s">
        <v>61</v>
      </c>
      <c r="F13" s="54" t="s">
        <v>62</v>
      </c>
      <c r="G13" s="165" t="s">
        <v>63</v>
      </c>
      <c r="H13" s="165" t="s">
        <v>64</v>
      </c>
      <c r="I13" s="165" t="s">
        <v>65</v>
      </c>
      <c r="J13" s="165" t="s">
        <v>66</v>
      </c>
    </row>
    <row r="14" spans="1:13" ht="27.75" customHeight="1">
      <c r="A14" s="160" t="s">
        <v>524</v>
      </c>
      <c r="B14" s="24"/>
      <c r="C14" s="161" t="s">
        <v>70</v>
      </c>
      <c r="D14" s="290">
        <v>2.1</v>
      </c>
      <c r="E14" s="291">
        <v>0.65700000000000003</v>
      </c>
      <c r="F14" s="292">
        <v>9.5000000000000001E-2</v>
      </c>
      <c r="G14" s="162">
        <v>17.47</v>
      </c>
      <c r="H14" s="227">
        <v>0</v>
      </c>
      <c r="I14" s="227">
        <v>0</v>
      </c>
      <c r="J14" s="293">
        <v>0</v>
      </c>
    </row>
    <row r="15" spans="1:13" ht="27.75" customHeight="1">
      <c r="A15" s="160" t="s">
        <v>525</v>
      </c>
      <c r="B15" s="24"/>
      <c r="C15" s="161">
        <v>2</v>
      </c>
      <c r="D15" s="290">
        <v>2.1</v>
      </c>
      <c r="E15" s="291">
        <v>0.65700000000000003</v>
      </c>
      <c r="F15" s="292">
        <v>9.5000000000000001E-2</v>
      </c>
      <c r="G15" s="227">
        <v>0</v>
      </c>
      <c r="H15" s="227">
        <v>0</v>
      </c>
      <c r="I15" s="227">
        <v>0</v>
      </c>
      <c r="J15" s="293">
        <v>0</v>
      </c>
    </row>
    <row r="16" spans="1:13" ht="27.75" customHeight="1">
      <c r="A16" s="160" t="s">
        <v>526</v>
      </c>
      <c r="B16" s="24"/>
      <c r="C16" s="161" t="s">
        <v>75</v>
      </c>
      <c r="D16" s="290">
        <v>2.4590000000000001</v>
      </c>
      <c r="E16" s="291">
        <v>0.76900000000000002</v>
      </c>
      <c r="F16" s="292">
        <v>0.112</v>
      </c>
      <c r="G16" s="162">
        <v>5.77</v>
      </c>
      <c r="H16" s="227">
        <v>0</v>
      </c>
      <c r="I16" s="227">
        <v>0</v>
      </c>
      <c r="J16" s="293">
        <v>0</v>
      </c>
    </row>
    <row r="17" spans="1:10" ht="27.75" customHeight="1">
      <c r="A17" s="160" t="s">
        <v>527</v>
      </c>
      <c r="B17" s="24"/>
      <c r="C17" s="161" t="s">
        <v>75</v>
      </c>
      <c r="D17" s="290">
        <v>2.4590000000000001</v>
      </c>
      <c r="E17" s="291">
        <v>0.76900000000000002</v>
      </c>
      <c r="F17" s="292">
        <v>0.112</v>
      </c>
      <c r="G17" s="162">
        <v>13.4</v>
      </c>
      <c r="H17" s="227">
        <v>0</v>
      </c>
      <c r="I17" s="227">
        <v>0</v>
      </c>
      <c r="J17" s="293">
        <v>0</v>
      </c>
    </row>
    <row r="18" spans="1:10" ht="27.75" customHeight="1">
      <c r="A18" s="160" t="s">
        <v>528</v>
      </c>
      <c r="B18" s="24"/>
      <c r="C18" s="161" t="s">
        <v>75</v>
      </c>
      <c r="D18" s="290">
        <v>2.4590000000000001</v>
      </c>
      <c r="E18" s="291">
        <v>0.76900000000000002</v>
      </c>
      <c r="F18" s="292">
        <v>0.112</v>
      </c>
      <c r="G18" s="162">
        <v>32.869999999999997</v>
      </c>
      <c r="H18" s="227">
        <v>0</v>
      </c>
      <c r="I18" s="227">
        <v>0</v>
      </c>
      <c r="J18" s="293">
        <v>0</v>
      </c>
    </row>
    <row r="19" spans="1:10" ht="27.75" customHeight="1">
      <c r="A19" s="160" t="s">
        <v>529</v>
      </c>
      <c r="B19" s="24"/>
      <c r="C19" s="161" t="s">
        <v>75</v>
      </c>
      <c r="D19" s="290">
        <v>2.4590000000000001</v>
      </c>
      <c r="E19" s="291">
        <v>0.76900000000000002</v>
      </c>
      <c r="F19" s="292">
        <v>0.112</v>
      </c>
      <c r="G19" s="162">
        <v>64.87</v>
      </c>
      <c r="H19" s="227">
        <v>0</v>
      </c>
      <c r="I19" s="227">
        <v>0</v>
      </c>
      <c r="J19" s="293">
        <v>0</v>
      </c>
    </row>
    <row r="20" spans="1:10" ht="27.75" customHeight="1">
      <c r="A20" s="160" t="s">
        <v>530</v>
      </c>
      <c r="B20" s="24"/>
      <c r="C20" s="161" t="s">
        <v>75</v>
      </c>
      <c r="D20" s="290">
        <v>2.4590000000000001</v>
      </c>
      <c r="E20" s="291">
        <v>0.76900000000000002</v>
      </c>
      <c r="F20" s="292">
        <v>0.112</v>
      </c>
      <c r="G20" s="162">
        <v>205.59</v>
      </c>
      <c r="H20" s="227">
        <v>0</v>
      </c>
      <c r="I20" s="227">
        <v>0</v>
      </c>
      <c r="J20" s="293">
        <v>0</v>
      </c>
    </row>
    <row r="21" spans="1:10" ht="27.75" customHeight="1">
      <c r="A21" s="160" t="s">
        <v>531</v>
      </c>
      <c r="B21" s="24"/>
      <c r="C21" s="161">
        <v>4</v>
      </c>
      <c r="D21" s="290">
        <v>2.4590000000000001</v>
      </c>
      <c r="E21" s="291">
        <v>0.76900000000000002</v>
      </c>
      <c r="F21" s="292">
        <v>0.112</v>
      </c>
      <c r="G21" s="227">
        <v>0</v>
      </c>
      <c r="H21" s="227">
        <v>0</v>
      </c>
      <c r="I21" s="227">
        <v>0</v>
      </c>
      <c r="J21" s="293">
        <v>0</v>
      </c>
    </row>
    <row r="22" spans="1:10" ht="27.75" customHeight="1">
      <c r="A22" s="160" t="s">
        <v>532</v>
      </c>
      <c r="B22" s="24"/>
      <c r="C22" s="161">
        <v>0</v>
      </c>
      <c r="D22" s="290">
        <v>1.867</v>
      </c>
      <c r="E22" s="291">
        <v>0.57599999999999996</v>
      </c>
      <c r="F22" s="292">
        <v>8.3000000000000004E-2</v>
      </c>
      <c r="G22" s="162">
        <v>9.0299999999999994</v>
      </c>
      <c r="H22" s="162">
        <v>0.68</v>
      </c>
      <c r="I22" s="167">
        <v>1.59</v>
      </c>
      <c r="J22" s="40">
        <v>5.6000000000000001E-2</v>
      </c>
    </row>
    <row r="23" spans="1:10" ht="27.75" customHeight="1">
      <c r="A23" s="160" t="s">
        <v>533</v>
      </c>
      <c r="B23" s="24"/>
      <c r="C23" s="161">
        <v>0</v>
      </c>
      <c r="D23" s="290">
        <v>1.867</v>
      </c>
      <c r="E23" s="291">
        <v>0.57599999999999996</v>
      </c>
      <c r="F23" s="292">
        <v>8.3000000000000004E-2</v>
      </c>
      <c r="G23" s="162">
        <v>313.24</v>
      </c>
      <c r="H23" s="162">
        <v>0.68</v>
      </c>
      <c r="I23" s="167">
        <v>1.59</v>
      </c>
      <c r="J23" s="40">
        <v>5.6000000000000001E-2</v>
      </c>
    </row>
    <row r="24" spans="1:10" ht="27.75" customHeight="1">
      <c r="A24" s="160" t="s">
        <v>534</v>
      </c>
      <c r="B24" s="24"/>
      <c r="C24" s="161">
        <v>0</v>
      </c>
      <c r="D24" s="290">
        <v>1.867</v>
      </c>
      <c r="E24" s="291">
        <v>0.57599999999999996</v>
      </c>
      <c r="F24" s="292">
        <v>8.3000000000000004E-2</v>
      </c>
      <c r="G24" s="162">
        <v>620.5</v>
      </c>
      <c r="H24" s="162">
        <v>0.68</v>
      </c>
      <c r="I24" s="167">
        <v>1.59</v>
      </c>
      <c r="J24" s="40">
        <v>5.6000000000000001E-2</v>
      </c>
    </row>
    <row r="25" spans="1:10" ht="27.75" customHeight="1">
      <c r="A25" s="160" t="s">
        <v>535</v>
      </c>
      <c r="B25" s="24"/>
      <c r="C25" s="161">
        <v>0</v>
      </c>
      <c r="D25" s="290">
        <v>1.867</v>
      </c>
      <c r="E25" s="291">
        <v>0.57599999999999996</v>
      </c>
      <c r="F25" s="292">
        <v>8.3000000000000004E-2</v>
      </c>
      <c r="G25" s="162">
        <v>960.77</v>
      </c>
      <c r="H25" s="162">
        <v>0.68</v>
      </c>
      <c r="I25" s="167">
        <v>1.59</v>
      </c>
      <c r="J25" s="40">
        <v>5.6000000000000001E-2</v>
      </c>
    </row>
    <row r="26" spans="1:10" ht="27.75" customHeight="1">
      <c r="A26" s="160" t="s">
        <v>536</v>
      </c>
      <c r="B26" s="24"/>
      <c r="C26" s="161">
        <v>0</v>
      </c>
      <c r="D26" s="290">
        <v>1.867</v>
      </c>
      <c r="E26" s="291">
        <v>0.57599999999999996</v>
      </c>
      <c r="F26" s="292">
        <v>8.3000000000000004E-2</v>
      </c>
      <c r="G26" s="162">
        <v>2050.19</v>
      </c>
      <c r="H26" s="162">
        <v>0.68</v>
      </c>
      <c r="I26" s="167">
        <v>1.59</v>
      </c>
      <c r="J26" s="40">
        <v>5.6000000000000001E-2</v>
      </c>
    </row>
    <row r="27" spans="1:10" ht="27.75" customHeight="1">
      <c r="A27" s="160" t="s">
        <v>537</v>
      </c>
      <c r="B27" s="24"/>
      <c r="C27" s="161" t="s">
        <v>302</v>
      </c>
      <c r="D27" s="135">
        <v>6.9779999999999998</v>
      </c>
      <c r="E27" s="136">
        <v>1.9830000000000001</v>
      </c>
      <c r="F27" s="134">
        <v>1.5149999999999999</v>
      </c>
      <c r="G27" s="227">
        <v>0</v>
      </c>
      <c r="H27" s="227">
        <v>0</v>
      </c>
      <c r="I27" s="227">
        <v>0</v>
      </c>
      <c r="J27" s="293">
        <v>0</v>
      </c>
    </row>
    <row r="28" spans="1:10" ht="27.75" customHeight="1">
      <c r="A28" s="160" t="s">
        <v>538</v>
      </c>
      <c r="B28" s="24"/>
      <c r="C28" s="161" t="s">
        <v>717</v>
      </c>
      <c r="D28" s="290">
        <v>-2.6760000000000002</v>
      </c>
      <c r="E28" s="291">
        <v>-0.83699999999999997</v>
      </c>
      <c r="F28" s="292">
        <v>-0.121</v>
      </c>
      <c r="G28" s="227">
        <v>0</v>
      </c>
      <c r="H28" s="227">
        <v>0</v>
      </c>
      <c r="I28" s="227">
        <v>0</v>
      </c>
      <c r="J28" s="293">
        <v>0</v>
      </c>
    </row>
    <row r="29" spans="1:10" ht="27.75" customHeight="1">
      <c r="A29" s="160" t="s">
        <v>539</v>
      </c>
      <c r="B29" s="24"/>
      <c r="C29" s="161">
        <v>0</v>
      </c>
      <c r="D29" s="290">
        <v>-2.6760000000000002</v>
      </c>
      <c r="E29" s="291">
        <v>-0.83699999999999997</v>
      </c>
      <c r="F29" s="292">
        <v>-0.121</v>
      </c>
      <c r="G29" s="227">
        <v>0</v>
      </c>
      <c r="H29" s="227">
        <v>0</v>
      </c>
      <c r="I29" s="227">
        <v>0</v>
      </c>
      <c r="J29" s="40">
        <v>7.2999999999999995E-2</v>
      </c>
    </row>
    <row r="30" spans="1:10" ht="27.75" customHeight="1">
      <c r="A30" s="164" t="s">
        <v>540</v>
      </c>
      <c r="B30" s="24"/>
      <c r="C30" s="161" t="s">
        <v>70</v>
      </c>
      <c r="D30" s="290">
        <v>1.4590000000000001</v>
      </c>
      <c r="E30" s="291">
        <v>0.45600000000000002</v>
      </c>
      <c r="F30" s="292">
        <v>6.6000000000000003E-2</v>
      </c>
      <c r="G30" s="162">
        <v>12.34</v>
      </c>
      <c r="H30" s="227">
        <v>0</v>
      </c>
      <c r="I30" s="227">
        <v>0</v>
      </c>
      <c r="J30" s="293">
        <v>0</v>
      </c>
    </row>
    <row r="31" spans="1:10" ht="27.75" customHeight="1">
      <c r="A31" s="164" t="s">
        <v>541</v>
      </c>
      <c r="B31" s="24"/>
      <c r="C31" s="161">
        <v>2</v>
      </c>
      <c r="D31" s="290">
        <v>1.4590000000000001</v>
      </c>
      <c r="E31" s="291">
        <v>0.45600000000000002</v>
      </c>
      <c r="F31" s="292">
        <v>6.6000000000000003E-2</v>
      </c>
      <c r="G31" s="227">
        <v>0</v>
      </c>
      <c r="H31" s="227">
        <v>0</v>
      </c>
      <c r="I31" s="227">
        <v>0</v>
      </c>
      <c r="J31" s="293">
        <v>0</v>
      </c>
    </row>
    <row r="32" spans="1:10" ht="27.75" customHeight="1">
      <c r="A32" s="164" t="s">
        <v>542</v>
      </c>
      <c r="B32" s="24"/>
      <c r="C32" s="161" t="s">
        <v>75</v>
      </c>
      <c r="D32" s="290">
        <v>1.7090000000000001</v>
      </c>
      <c r="E32" s="291">
        <v>0.53400000000000003</v>
      </c>
      <c r="F32" s="292">
        <v>7.8E-2</v>
      </c>
      <c r="G32" s="162">
        <v>4.1500000000000004</v>
      </c>
      <c r="H32" s="227">
        <v>0</v>
      </c>
      <c r="I32" s="227">
        <v>0</v>
      </c>
      <c r="J32" s="293">
        <v>0</v>
      </c>
    </row>
    <row r="33" spans="1:10" ht="27.75" customHeight="1">
      <c r="A33" s="164" t="s">
        <v>543</v>
      </c>
      <c r="B33" s="24"/>
      <c r="C33" s="161" t="s">
        <v>75</v>
      </c>
      <c r="D33" s="290">
        <v>1.7090000000000001</v>
      </c>
      <c r="E33" s="291">
        <v>0.53400000000000003</v>
      </c>
      <c r="F33" s="292">
        <v>7.8E-2</v>
      </c>
      <c r="G33" s="162">
        <v>9.4499999999999993</v>
      </c>
      <c r="H33" s="227">
        <v>0</v>
      </c>
      <c r="I33" s="227">
        <v>0</v>
      </c>
      <c r="J33" s="293">
        <v>0</v>
      </c>
    </row>
    <row r="34" spans="1:10" ht="27.75" customHeight="1">
      <c r="A34" s="164" t="s">
        <v>544</v>
      </c>
      <c r="B34" s="24"/>
      <c r="C34" s="161" t="s">
        <v>75</v>
      </c>
      <c r="D34" s="290">
        <v>1.7090000000000001</v>
      </c>
      <c r="E34" s="291">
        <v>0.53400000000000003</v>
      </c>
      <c r="F34" s="292">
        <v>7.8E-2</v>
      </c>
      <c r="G34" s="162">
        <v>22.98</v>
      </c>
      <c r="H34" s="227">
        <v>0</v>
      </c>
      <c r="I34" s="227">
        <v>0</v>
      </c>
      <c r="J34" s="293">
        <v>0</v>
      </c>
    </row>
    <row r="35" spans="1:10" ht="27.75" customHeight="1">
      <c r="A35" s="164" t="s">
        <v>545</v>
      </c>
      <c r="B35" s="24"/>
      <c r="C35" s="161" t="s">
        <v>75</v>
      </c>
      <c r="D35" s="290">
        <v>1.7090000000000001</v>
      </c>
      <c r="E35" s="291">
        <v>0.53400000000000003</v>
      </c>
      <c r="F35" s="292">
        <v>7.8E-2</v>
      </c>
      <c r="G35" s="162">
        <v>45.21</v>
      </c>
      <c r="H35" s="227">
        <v>0</v>
      </c>
      <c r="I35" s="227">
        <v>0</v>
      </c>
      <c r="J35" s="293">
        <v>0</v>
      </c>
    </row>
    <row r="36" spans="1:10" ht="27.75" customHeight="1">
      <c r="A36" s="164" t="s">
        <v>546</v>
      </c>
      <c r="B36" s="24"/>
      <c r="C36" s="161" t="s">
        <v>75</v>
      </c>
      <c r="D36" s="290">
        <v>1.7090000000000001</v>
      </c>
      <c r="E36" s="291">
        <v>0.53400000000000003</v>
      </c>
      <c r="F36" s="292">
        <v>7.8E-2</v>
      </c>
      <c r="G36" s="162">
        <v>143</v>
      </c>
      <c r="H36" s="227">
        <v>0</v>
      </c>
      <c r="I36" s="227">
        <v>0</v>
      </c>
      <c r="J36" s="293">
        <v>0</v>
      </c>
    </row>
    <row r="37" spans="1:10" ht="27.75" customHeight="1">
      <c r="A37" s="164" t="s">
        <v>547</v>
      </c>
      <c r="B37" s="24"/>
      <c r="C37" s="161">
        <v>4</v>
      </c>
      <c r="D37" s="290">
        <v>1.7090000000000001</v>
      </c>
      <c r="E37" s="291">
        <v>0.53400000000000003</v>
      </c>
      <c r="F37" s="292">
        <v>7.8E-2</v>
      </c>
      <c r="G37" s="227">
        <v>0</v>
      </c>
      <c r="H37" s="227">
        <v>0</v>
      </c>
      <c r="I37" s="227">
        <v>0</v>
      </c>
      <c r="J37" s="293">
        <v>0</v>
      </c>
    </row>
    <row r="38" spans="1:10" ht="27.75" customHeight="1">
      <c r="A38" s="164" t="s">
        <v>548</v>
      </c>
      <c r="B38" s="24"/>
      <c r="C38" s="161">
        <v>0</v>
      </c>
      <c r="D38" s="290">
        <v>1.2969999999999999</v>
      </c>
      <c r="E38" s="291">
        <v>0.4</v>
      </c>
      <c r="F38" s="292">
        <v>5.7000000000000002E-2</v>
      </c>
      <c r="G38" s="162">
        <v>6.41</v>
      </c>
      <c r="H38" s="162">
        <v>0.47</v>
      </c>
      <c r="I38" s="167">
        <v>1.1000000000000001</v>
      </c>
      <c r="J38" s="40">
        <v>3.9E-2</v>
      </c>
    </row>
    <row r="39" spans="1:10" ht="27.75" customHeight="1">
      <c r="A39" s="164" t="s">
        <v>549</v>
      </c>
      <c r="B39" s="24"/>
      <c r="C39" s="161">
        <v>0</v>
      </c>
      <c r="D39" s="290">
        <v>1.2969999999999999</v>
      </c>
      <c r="E39" s="291">
        <v>0.4</v>
      </c>
      <c r="F39" s="292">
        <v>5.7000000000000002E-2</v>
      </c>
      <c r="G39" s="162">
        <v>217.81</v>
      </c>
      <c r="H39" s="162">
        <v>0.47</v>
      </c>
      <c r="I39" s="167">
        <v>1.1000000000000001</v>
      </c>
      <c r="J39" s="40">
        <v>3.9E-2</v>
      </c>
    </row>
    <row r="40" spans="1:10" ht="27.75" customHeight="1">
      <c r="A40" s="164" t="s">
        <v>550</v>
      </c>
      <c r="B40" s="24"/>
      <c r="C40" s="161">
        <v>0</v>
      </c>
      <c r="D40" s="290">
        <v>1.2969999999999999</v>
      </c>
      <c r="E40" s="291">
        <v>0.4</v>
      </c>
      <c r="F40" s="292">
        <v>5.7000000000000002E-2</v>
      </c>
      <c r="G40" s="162">
        <v>431.34</v>
      </c>
      <c r="H40" s="162">
        <v>0.47</v>
      </c>
      <c r="I40" s="167">
        <v>1.1000000000000001</v>
      </c>
      <c r="J40" s="40">
        <v>3.9E-2</v>
      </c>
    </row>
    <row r="41" spans="1:10" ht="27.75" customHeight="1">
      <c r="A41" s="164" t="s">
        <v>551</v>
      </c>
      <c r="B41" s="24"/>
      <c r="C41" s="161">
        <v>0</v>
      </c>
      <c r="D41" s="290">
        <v>1.2969999999999999</v>
      </c>
      <c r="E41" s="291">
        <v>0.4</v>
      </c>
      <c r="F41" s="292">
        <v>5.7000000000000002E-2</v>
      </c>
      <c r="G41" s="162">
        <v>667.8</v>
      </c>
      <c r="H41" s="162">
        <v>0.47</v>
      </c>
      <c r="I41" s="167">
        <v>1.1000000000000001</v>
      </c>
      <c r="J41" s="40">
        <v>3.9E-2</v>
      </c>
    </row>
    <row r="42" spans="1:10" ht="27.75" customHeight="1">
      <c r="A42" s="164" t="s">
        <v>552</v>
      </c>
      <c r="B42" s="24"/>
      <c r="C42" s="161">
        <v>0</v>
      </c>
      <c r="D42" s="290">
        <v>1.2969999999999999</v>
      </c>
      <c r="E42" s="291">
        <v>0.4</v>
      </c>
      <c r="F42" s="292">
        <v>5.7000000000000002E-2</v>
      </c>
      <c r="G42" s="162">
        <v>1424.86</v>
      </c>
      <c r="H42" s="162">
        <v>0.47</v>
      </c>
      <c r="I42" s="167">
        <v>1.1000000000000001</v>
      </c>
      <c r="J42" s="40">
        <v>3.9E-2</v>
      </c>
    </row>
    <row r="43" spans="1:10" ht="27.75" customHeight="1">
      <c r="A43" s="164" t="s">
        <v>553</v>
      </c>
      <c r="B43" s="24"/>
      <c r="C43" s="161">
        <v>0</v>
      </c>
      <c r="D43" s="290">
        <v>1.536</v>
      </c>
      <c r="E43" s="291">
        <v>0.45600000000000002</v>
      </c>
      <c r="F43" s="292">
        <v>6.4000000000000001E-2</v>
      </c>
      <c r="G43" s="162">
        <v>10.65</v>
      </c>
      <c r="H43" s="162">
        <v>0.95</v>
      </c>
      <c r="I43" s="167">
        <v>1.55</v>
      </c>
      <c r="J43" s="40">
        <v>4.1000000000000002E-2</v>
      </c>
    </row>
    <row r="44" spans="1:10" ht="27.75" customHeight="1">
      <c r="A44" s="164" t="s">
        <v>554</v>
      </c>
      <c r="B44" s="24"/>
      <c r="C44" s="161">
        <v>0</v>
      </c>
      <c r="D44" s="290">
        <v>1.536</v>
      </c>
      <c r="E44" s="291">
        <v>0.45600000000000002</v>
      </c>
      <c r="F44" s="292">
        <v>6.4000000000000001E-2</v>
      </c>
      <c r="G44" s="162">
        <v>372.16</v>
      </c>
      <c r="H44" s="162">
        <v>0.95</v>
      </c>
      <c r="I44" s="167">
        <v>1.55</v>
      </c>
      <c r="J44" s="40">
        <v>4.1000000000000002E-2</v>
      </c>
    </row>
    <row r="45" spans="1:10" ht="27.75" customHeight="1">
      <c r="A45" s="164" t="s">
        <v>555</v>
      </c>
      <c r="B45" s="24"/>
      <c r="C45" s="161">
        <v>0</v>
      </c>
      <c r="D45" s="290">
        <v>1.536</v>
      </c>
      <c r="E45" s="291">
        <v>0.45600000000000002</v>
      </c>
      <c r="F45" s="292">
        <v>6.4000000000000001E-2</v>
      </c>
      <c r="G45" s="162">
        <v>737.29</v>
      </c>
      <c r="H45" s="162">
        <v>0.95</v>
      </c>
      <c r="I45" s="167">
        <v>1.55</v>
      </c>
      <c r="J45" s="40">
        <v>4.1000000000000002E-2</v>
      </c>
    </row>
    <row r="46" spans="1:10" ht="27.75" customHeight="1">
      <c r="A46" s="164" t="s">
        <v>556</v>
      </c>
      <c r="B46" s="24"/>
      <c r="C46" s="161">
        <v>0</v>
      </c>
      <c r="D46" s="290">
        <v>1.536</v>
      </c>
      <c r="E46" s="291">
        <v>0.45600000000000002</v>
      </c>
      <c r="F46" s="292">
        <v>6.4000000000000001E-2</v>
      </c>
      <c r="G46" s="162">
        <v>1141.6400000000001</v>
      </c>
      <c r="H46" s="162">
        <v>0.95</v>
      </c>
      <c r="I46" s="167">
        <v>1.55</v>
      </c>
      <c r="J46" s="40">
        <v>4.1000000000000002E-2</v>
      </c>
    </row>
    <row r="47" spans="1:10" ht="27.75" customHeight="1">
      <c r="A47" s="164" t="s">
        <v>557</v>
      </c>
      <c r="B47" s="24"/>
      <c r="C47" s="161">
        <v>0</v>
      </c>
      <c r="D47" s="290">
        <v>1.536</v>
      </c>
      <c r="E47" s="291">
        <v>0.45600000000000002</v>
      </c>
      <c r="F47" s="292">
        <v>6.4000000000000001E-2</v>
      </c>
      <c r="G47" s="162">
        <v>2436.25</v>
      </c>
      <c r="H47" s="162">
        <v>0.95</v>
      </c>
      <c r="I47" s="167">
        <v>1.55</v>
      </c>
      <c r="J47" s="40">
        <v>4.1000000000000002E-2</v>
      </c>
    </row>
    <row r="48" spans="1:10" ht="27.75" customHeight="1">
      <c r="A48" s="164" t="s">
        <v>558</v>
      </c>
      <c r="B48" s="24"/>
      <c r="C48" s="161">
        <v>0</v>
      </c>
      <c r="D48" s="290">
        <v>1.35</v>
      </c>
      <c r="E48" s="291">
        <v>0.379</v>
      </c>
      <c r="F48" s="292">
        <v>5.0999999999999997E-2</v>
      </c>
      <c r="G48" s="162">
        <v>302.23</v>
      </c>
      <c r="H48" s="162">
        <v>1.43</v>
      </c>
      <c r="I48" s="167">
        <v>2.42</v>
      </c>
      <c r="J48" s="40">
        <v>3.1E-2</v>
      </c>
    </row>
    <row r="49" spans="1:10" ht="27.75" customHeight="1">
      <c r="A49" s="164" t="s">
        <v>559</v>
      </c>
      <c r="B49" s="24"/>
      <c r="C49" s="161">
        <v>0</v>
      </c>
      <c r="D49" s="290">
        <v>1.35</v>
      </c>
      <c r="E49" s="291">
        <v>0.379</v>
      </c>
      <c r="F49" s="292">
        <v>5.0999999999999997E-2</v>
      </c>
      <c r="G49" s="162">
        <v>3054.27</v>
      </c>
      <c r="H49" s="162">
        <v>1.43</v>
      </c>
      <c r="I49" s="167">
        <v>2.42</v>
      </c>
      <c r="J49" s="40">
        <v>3.1E-2</v>
      </c>
    </row>
    <row r="50" spans="1:10" ht="27.75" customHeight="1">
      <c r="A50" s="164" t="s">
        <v>560</v>
      </c>
      <c r="B50" s="24"/>
      <c r="C50" s="161">
        <v>0</v>
      </c>
      <c r="D50" s="290">
        <v>1.35</v>
      </c>
      <c r="E50" s="291">
        <v>0.379</v>
      </c>
      <c r="F50" s="292">
        <v>5.0999999999999997E-2</v>
      </c>
      <c r="G50" s="162">
        <v>8313.7099999999991</v>
      </c>
      <c r="H50" s="162">
        <v>1.43</v>
      </c>
      <c r="I50" s="167">
        <v>2.42</v>
      </c>
      <c r="J50" s="40">
        <v>3.1E-2</v>
      </c>
    </row>
    <row r="51" spans="1:10" ht="27.75" customHeight="1">
      <c r="A51" s="164" t="s">
        <v>561</v>
      </c>
      <c r="B51" s="24"/>
      <c r="C51" s="161">
        <v>0</v>
      </c>
      <c r="D51" s="290">
        <v>1.35</v>
      </c>
      <c r="E51" s="291">
        <v>0.379</v>
      </c>
      <c r="F51" s="292">
        <v>5.0999999999999997E-2</v>
      </c>
      <c r="G51" s="162">
        <v>17368.080000000002</v>
      </c>
      <c r="H51" s="162">
        <v>1.43</v>
      </c>
      <c r="I51" s="167">
        <v>2.42</v>
      </c>
      <c r="J51" s="40">
        <v>3.1E-2</v>
      </c>
    </row>
    <row r="52" spans="1:10" ht="27.75" customHeight="1">
      <c r="A52" s="164" t="s">
        <v>562</v>
      </c>
      <c r="B52" s="24"/>
      <c r="C52" s="161">
        <v>0</v>
      </c>
      <c r="D52" s="290">
        <v>1.35</v>
      </c>
      <c r="E52" s="291">
        <v>0.379</v>
      </c>
      <c r="F52" s="292">
        <v>5.0999999999999997E-2</v>
      </c>
      <c r="G52" s="162">
        <v>41313.96</v>
      </c>
      <c r="H52" s="162">
        <v>1.43</v>
      </c>
      <c r="I52" s="167">
        <v>2.42</v>
      </c>
      <c r="J52" s="40">
        <v>3.1E-2</v>
      </c>
    </row>
    <row r="53" spans="1:10" ht="27.75" customHeight="1">
      <c r="A53" s="164" t="s">
        <v>563</v>
      </c>
      <c r="B53" s="24"/>
      <c r="C53" s="161" t="s">
        <v>302</v>
      </c>
      <c r="D53" s="135">
        <v>4.8490000000000002</v>
      </c>
      <c r="E53" s="136">
        <v>1.3779999999999999</v>
      </c>
      <c r="F53" s="134">
        <v>1.0529999999999999</v>
      </c>
      <c r="G53" s="227">
        <v>0</v>
      </c>
      <c r="H53" s="227">
        <v>0</v>
      </c>
      <c r="I53" s="227">
        <v>0</v>
      </c>
      <c r="J53" s="293">
        <v>0</v>
      </c>
    </row>
    <row r="54" spans="1:10" ht="27.75" customHeight="1">
      <c r="A54" s="164" t="s">
        <v>564</v>
      </c>
      <c r="B54" s="24"/>
      <c r="C54" s="161" t="s">
        <v>717</v>
      </c>
      <c r="D54" s="290">
        <v>-2.6760000000000002</v>
      </c>
      <c r="E54" s="291">
        <v>-0.83699999999999997</v>
      </c>
      <c r="F54" s="292">
        <v>-0.121</v>
      </c>
      <c r="G54" s="227">
        <v>0</v>
      </c>
      <c r="H54" s="227">
        <v>0</v>
      </c>
      <c r="I54" s="227">
        <v>0</v>
      </c>
      <c r="J54" s="293">
        <v>0</v>
      </c>
    </row>
    <row r="55" spans="1:10" ht="27.75" customHeight="1">
      <c r="A55" s="164" t="s">
        <v>565</v>
      </c>
      <c r="B55" s="24"/>
      <c r="C55" s="161">
        <v>8</v>
      </c>
      <c r="D55" s="290">
        <v>-2.3719999999999999</v>
      </c>
      <c r="E55" s="291">
        <v>-0.73699999999999999</v>
      </c>
      <c r="F55" s="292">
        <v>-0.106</v>
      </c>
      <c r="G55" s="227">
        <v>0</v>
      </c>
      <c r="H55" s="227">
        <v>0</v>
      </c>
      <c r="I55" s="227">
        <v>0</v>
      </c>
      <c r="J55" s="293">
        <v>0</v>
      </c>
    </row>
    <row r="56" spans="1:10" ht="27.75" customHeight="1">
      <c r="A56" s="164" t="s">
        <v>566</v>
      </c>
      <c r="B56" s="24"/>
      <c r="C56" s="161">
        <v>0</v>
      </c>
      <c r="D56" s="290">
        <v>-2.6760000000000002</v>
      </c>
      <c r="E56" s="291">
        <v>-0.83699999999999997</v>
      </c>
      <c r="F56" s="292">
        <v>-0.121</v>
      </c>
      <c r="G56" s="227">
        <v>0</v>
      </c>
      <c r="H56" s="227">
        <v>0</v>
      </c>
      <c r="I56" s="227">
        <v>0</v>
      </c>
      <c r="J56" s="40">
        <v>7.2999999999999995E-2</v>
      </c>
    </row>
    <row r="57" spans="1:10" ht="27.75" customHeight="1">
      <c r="A57" s="164" t="s">
        <v>567</v>
      </c>
      <c r="B57" s="24"/>
      <c r="C57" s="161">
        <v>0</v>
      </c>
      <c r="D57" s="290">
        <v>-2.3719999999999999</v>
      </c>
      <c r="E57" s="291">
        <v>-0.73699999999999999</v>
      </c>
      <c r="F57" s="292">
        <v>-0.106</v>
      </c>
      <c r="G57" s="227">
        <v>0</v>
      </c>
      <c r="H57" s="227">
        <v>0</v>
      </c>
      <c r="I57" s="227">
        <v>0</v>
      </c>
      <c r="J57" s="40">
        <v>6.8000000000000005E-2</v>
      </c>
    </row>
    <row r="58" spans="1:10" ht="27.75" customHeight="1">
      <c r="A58" s="164" t="s">
        <v>568</v>
      </c>
      <c r="B58" s="24"/>
      <c r="C58" s="161">
        <v>0</v>
      </c>
      <c r="D58" s="290">
        <v>-1.734</v>
      </c>
      <c r="E58" s="291">
        <v>-0.51100000000000001</v>
      </c>
      <c r="F58" s="292">
        <v>-7.0999999999999994E-2</v>
      </c>
      <c r="G58" s="227">
        <v>0</v>
      </c>
      <c r="H58" s="227">
        <v>0</v>
      </c>
      <c r="I58" s="227">
        <v>0</v>
      </c>
      <c r="J58" s="40">
        <v>5.3999999999999999E-2</v>
      </c>
    </row>
    <row r="59" spans="1:10" ht="27.75" customHeight="1">
      <c r="A59" s="160" t="s">
        <v>569</v>
      </c>
      <c r="B59" s="24"/>
      <c r="C59" s="161" t="s">
        <v>70</v>
      </c>
      <c r="D59" s="290">
        <v>0.999</v>
      </c>
      <c r="E59" s="291">
        <v>0.312</v>
      </c>
      <c r="F59" s="292">
        <v>4.4999999999999998E-2</v>
      </c>
      <c r="G59" s="162">
        <v>8.65</v>
      </c>
      <c r="H59" s="227">
        <v>0</v>
      </c>
      <c r="I59" s="227">
        <v>0</v>
      </c>
      <c r="J59" s="293">
        <v>0</v>
      </c>
    </row>
    <row r="60" spans="1:10" ht="27.75" customHeight="1">
      <c r="A60" s="160" t="s">
        <v>570</v>
      </c>
      <c r="B60" s="24"/>
      <c r="C60" s="161">
        <v>2</v>
      </c>
      <c r="D60" s="290">
        <v>0.999</v>
      </c>
      <c r="E60" s="291">
        <v>0.312</v>
      </c>
      <c r="F60" s="292">
        <v>4.4999999999999998E-2</v>
      </c>
      <c r="G60" s="227">
        <v>0</v>
      </c>
      <c r="H60" s="227">
        <v>0</v>
      </c>
      <c r="I60" s="227">
        <v>0</v>
      </c>
      <c r="J60" s="293">
        <v>0</v>
      </c>
    </row>
    <row r="61" spans="1:10" ht="27.75" customHeight="1">
      <c r="A61" s="160" t="s">
        <v>571</v>
      </c>
      <c r="B61" s="24"/>
      <c r="C61" s="161" t="s">
        <v>75</v>
      </c>
      <c r="D61" s="290">
        <v>1.17</v>
      </c>
      <c r="E61" s="291">
        <v>0.36599999999999999</v>
      </c>
      <c r="F61" s="292">
        <v>5.2999999999999999E-2</v>
      </c>
      <c r="G61" s="162">
        <v>2.98</v>
      </c>
      <c r="H61" s="227">
        <v>0</v>
      </c>
      <c r="I61" s="227">
        <v>0</v>
      </c>
      <c r="J61" s="293">
        <v>0</v>
      </c>
    </row>
    <row r="62" spans="1:10" ht="27.75" customHeight="1">
      <c r="A62" s="160" t="s">
        <v>572</v>
      </c>
      <c r="B62" s="24"/>
      <c r="C62" s="161" t="s">
        <v>75</v>
      </c>
      <c r="D62" s="290">
        <v>1.17</v>
      </c>
      <c r="E62" s="291">
        <v>0.36599999999999999</v>
      </c>
      <c r="F62" s="292">
        <v>5.2999999999999999E-2</v>
      </c>
      <c r="G62" s="162">
        <v>6.61</v>
      </c>
      <c r="H62" s="227">
        <v>0</v>
      </c>
      <c r="I62" s="227">
        <v>0</v>
      </c>
      <c r="J62" s="293">
        <v>0</v>
      </c>
    </row>
    <row r="63" spans="1:10" ht="27.75" customHeight="1">
      <c r="A63" s="160" t="s">
        <v>573</v>
      </c>
      <c r="B63" s="24"/>
      <c r="C63" s="161" t="s">
        <v>75</v>
      </c>
      <c r="D63" s="290">
        <v>1.17</v>
      </c>
      <c r="E63" s="291">
        <v>0.36599999999999999</v>
      </c>
      <c r="F63" s="292">
        <v>5.2999999999999999E-2</v>
      </c>
      <c r="G63" s="162">
        <v>15.86</v>
      </c>
      <c r="H63" s="227">
        <v>0</v>
      </c>
      <c r="I63" s="227">
        <v>0</v>
      </c>
      <c r="J63" s="293">
        <v>0</v>
      </c>
    </row>
    <row r="64" spans="1:10" ht="27.75" customHeight="1">
      <c r="A64" s="160" t="s">
        <v>574</v>
      </c>
      <c r="B64" s="24"/>
      <c r="C64" s="161" t="s">
        <v>75</v>
      </c>
      <c r="D64" s="290">
        <v>1.17</v>
      </c>
      <c r="E64" s="291">
        <v>0.36599999999999999</v>
      </c>
      <c r="F64" s="292">
        <v>5.2999999999999999E-2</v>
      </c>
      <c r="G64" s="162">
        <v>31.08</v>
      </c>
      <c r="H64" s="227">
        <v>0</v>
      </c>
      <c r="I64" s="227">
        <v>0</v>
      </c>
      <c r="J64" s="293">
        <v>0</v>
      </c>
    </row>
    <row r="65" spans="1:10" ht="27.75" customHeight="1">
      <c r="A65" s="160" t="s">
        <v>575</v>
      </c>
      <c r="B65" s="24"/>
      <c r="C65" s="161" t="s">
        <v>75</v>
      </c>
      <c r="D65" s="290">
        <v>1.17</v>
      </c>
      <c r="E65" s="291">
        <v>0.36599999999999999</v>
      </c>
      <c r="F65" s="292">
        <v>5.2999999999999999E-2</v>
      </c>
      <c r="G65" s="162">
        <v>98</v>
      </c>
      <c r="H65" s="227">
        <v>0</v>
      </c>
      <c r="I65" s="227">
        <v>0</v>
      </c>
      <c r="J65" s="293">
        <v>0</v>
      </c>
    </row>
    <row r="66" spans="1:10" ht="27.75" customHeight="1">
      <c r="A66" s="160" t="s">
        <v>576</v>
      </c>
      <c r="B66" s="24"/>
      <c r="C66" s="161">
        <v>4</v>
      </c>
      <c r="D66" s="290">
        <v>1.17</v>
      </c>
      <c r="E66" s="291">
        <v>0.36599999999999999</v>
      </c>
      <c r="F66" s="292">
        <v>5.2999999999999999E-2</v>
      </c>
      <c r="G66" s="227">
        <v>0</v>
      </c>
      <c r="H66" s="227">
        <v>0</v>
      </c>
      <c r="I66" s="227">
        <v>0</v>
      </c>
      <c r="J66" s="293">
        <v>0</v>
      </c>
    </row>
    <row r="67" spans="1:10" ht="27.75" customHeight="1">
      <c r="A67" s="160" t="s">
        <v>577</v>
      </c>
      <c r="B67" s="24"/>
      <c r="C67" s="161">
        <v>0</v>
      </c>
      <c r="D67" s="290">
        <v>0.88800000000000001</v>
      </c>
      <c r="E67" s="291">
        <v>0.27400000000000002</v>
      </c>
      <c r="F67" s="292">
        <v>3.9E-2</v>
      </c>
      <c r="G67" s="162">
        <v>4.53</v>
      </c>
      <c r="H67" s="162">
        <v>0.32</v>
      </c>
      <c r="I67" s="167">
        <v>0.75</v>
      </c>
      <c r="J67" s="40">
        <v>2.7E-2</v>
      </c>
    </row>
    <row r="68" spans="1:10" ht="27.75" customHeight="1">
      <c r="A68" s="160" t="s">
        <v>578</v>
      </c>
      <c r="B68" s="24"/>
      <c r="C68" s="161">
        <v>0</v>
      </c>
      <c r="D68" s="290">
        <v>0.88800000000000001</v>
      </c>
      <c r="E68" s="291">
        <v>0.27400000000000002</v>
      </c>
      <c r="F68" s="292">
        <v>3.9E-2</v>
      </c>
      <c r="G68" s="162">
        <v>149.19999999999999</v>
      </c>
      <c r="H68" s="162">
        <v>0.32</v>
      </c>
      <c r="I68" s="167">
        <v>0.75</v>
      </c>
      <c r="J68" s="40">
        <v>2.7E-2</v>
      </c>
    </row>
    <row r="69" spans="1:10" ht="27.75" customHeight="1">
      <c r="A69" s="160" t="s">
        <v>579</v>
      </c>
      <c r="B69" s="24"/>
      <c r="C69" s="161">
        <v>0</v>
      </c>
      <c r="D69" s="290">
        <v>0.88800000000000001</v>
      </c>
      <c r="E69" s="291">
        <v>0.27400000000000002</v>
      </c>
      <c r="F69" s="292">
        <v>3.9E-2</v>
      </c>
      <c r="G69" s="162">
        <v>295.33</v>
      </c>
      <c r="H69" s="162">
        <v>0.32</v>
      </c>
      <c r="I69" s="167">
        <v>0.75</v>
      </c>
      <c r="J69" s="40">
        <v>2.7E-2</v>
      </c>
    </row>
    <row r="70" spans="1:10" ht="27.75" customHeight="1">
      <c r="A70" s="160" t="s">
        <v>580</v>
      </c>
      <c r="B70" s="24"/>
      <c r="C70" s="161">
        <v>0</v>
      </c>
      <c r="D70" s="290">
        <v>0.88800000000000001</v>
      </c>
      <c r="E70" s="291">
        <v>0.27400000000000002</v>
      </c>
      <c r="F70" s="292">
        <v>3.9E-2</v>
      </c>
      <c r="G70" s="162">
        <v>457.15</v>
      </c>
      <c r="H70" s="162">
        <v>0.32</v>
      </c>
      <c r="I70" s="167">
        <v>0.75</v>
      </c>
      <c r="J70" s="40">
        <v>2.7E-2</v>
      </c>
    </row>
    <row r="71" spans="1:10" ht="27.75" customHeight="1">
      <c r="A71" s="160" t="s">
        <v>581</v>
      </c>
      <c r="B71" s="24"/>
      <c r="C71" s="161">
        <v>0</v>
      </c>
      <c r="D71" s="290">
        <v>0.88800000000000001</v>
      </c>
      <c r="E71" s="291">
        <v>0.27400000000000002</v>
      </c>
      <c r="F71" s="292">
        <v>3.9E-2</v>
      </c>
      <c r="G71" s="162">
        <v>975.24</v>
      </c>
      <c r="H71" s="162">
        <v>0.32</v>
      </c>
      <c r="I71" s="167">
        <v>0.75</v>
      </c>
      <c r="J71" s="40">
        <v>2.7E-2</v>
      </c>
    </row>
    <row r="72" spans="1:10" ht="27.75" customHeight="1">
      <c r="A72" s="160" t="s">
        <v>582</v>
      </c>
      <c r="B72" s="24"/>
      <c r="C72" s="161">
        <v>0</v>
      </c>
      <c r="D72" s="290">
        <v>1.0369999999999999</v>
      </c>
      <c r="E72" s="291">
        <v>0.308</v>
      </c>
      <c r="F72" s="292">
        <v>4.2999999999999997E-2</v>
      </c>
      <c r="G72" s="162">
        <v>7.34</v>
      </c>
      <c r="H72" s="162">
        <v>0.64</v>
      </c>
      <c r="I72" s="167">
        <v>1.05</v>
      </c>
      <c r="J72" s="40">
        <v>2.8000000000000001E-2</v>
      </c>
    </row>
    <row r="73" spans="1:10" ht="27.75" customHeight="1">
      <c r="A73" s="160" t="s">
        <v>583</v>
      </c>
      <c r="B73" s="24"/>
      <c r="C73" s="161">
        <v>0</v>
      </c>
      <c r="D73" s="290">
        <v>1.0369999999999999</v>
      </c>
      <c r="E73" s="291">
        <v>0.308</v>
      </c>
      <c r="F73" s="292">
        <v>4.2999999999999997E-2</v>
      </c>
      <c r="G73" s="162">
        <v>251.53</v>
      </c>
      <c r="H73" s="162">
        <v>0.64</v>
      </c>
      <c r="I73" s="167">
        <v>1.05</v>
      </c>
      <c r="J73" s="40">
        <v>2.8000000000000001E-2</v>
      </c>
    </row>
    <row r="74" spans="1:10" ht="27.75" customHeight="1">
      <c r="A74" s="160" t="s">
        <v>584</v>
      </c>
      <c r="B74" s="24"/>
      <c r="C74" s="161">
        <v>0</v>
      </c>
      <c r="D74" s="290">
        <v>1.0369999999999999</v>
      </c>
      <c r="E74" s="291">
        <v>0.308</v>
      </c>
      <c r="F74" s="292">
        <v>4.2999999999999997E-2</v>
      </c>
      <c r="G74" s="162">
        <v>498.17</v>
      </c>
      <c r="H74" s="162">
        <v>0.64</v>
      </c>
      <c r="I74" s="167">
        <v>1.05</v>
      </c>
      <c r="J74" s="40">
        <v>2.8000000000000001E-2</v>
      </c>
    </row>
    <row r="75" spans="1:10" ht="27.75" customHeight="1">
      <c r="A75" s="160" t="s">
        <v>585</v>
      </c>
      <c r="B75" s="24"/>
      <c r="C75" s="161">
        <v>0</v>
      </c>
      <c r="D75" s="290">
        <v>1.0369999999999999</v>
      </c>
      <c r="E75" s="291">
        <v>0.308</v>
      </c>
      <c r="F75" s="292">
        <v>4.2999999999999997E-2</v>
      </c>
      <c r="G75" s="162">
        <v>771.3</v>
      </c>
      <c r="H75" s="162">
        <v>0.64</v>
      </c>
      <c r="I75" s="167">
        <v>1.05</v>
      </c>
      <c r="J75" s="40">
        <v>2.8000000000000001E-2</v>
      </c>
    </row>
    <row r="76" spans="1:10" ht="27.75" customHeight="1">
      <c r="A76" s="160" t="s">
        <v>586</v>
      </c>
      <c r="B76" s="24"/>
      <c r="C76" s="161">
        <v>0</v>
      </c>
      <c r="D76" s="290">
        <v>1.0369999999999999</v>
      </c>
      <c r="E76" s="291">
        <v>0.308</v>
      </c>
      <c r="F76" s="292">
        <v>4.2999999999999997E-2</v>
      </c>
      <c r="G76" s="162">
        <v>1645.79</v>
      </c>
      <c r="H76" s="162">
        <v>0.64</v>
      </c>
      <c r="I76" s="167">
        <v>1.05</v>
      </c>
      <c r="J76" s="40">
        <v>2.8000000000000001E-2</v>
      </c>
    </row>
    <row r="77" spans="1:10" ht="27.75" customHeight="1">
      <c r="A77" s="160" t="s">
        <v>587</v>
      </c>
      <c r="B77" s="24"/>
      <c r="C77" s="161">
        <v>0</v>
      </c>
      <c r="D77" s="290">
        <v>0.90200000000000002</v>
      </c>
      <c r="E77" s="291">
        <v>0.253</v>
      </c>
      <c r="F77" s="292">
        <v>3.4000000000000002E-2</v>
      </c>
      <c r="G77" s="162">
        <v>202.08</v>
      </c>
      <c r="H77" s="162">
        <v>0.96</v>
      </c>
      <c r="I77" s="167">
        <v>1.62</v>
      </c>
      <c r="J77" s="40">
        <v>2.1000000000000001E-2</v>
      </c>
    </row>
    <row r="78" spans="1:10" ht="27.75" customHeight="1">
      <c r="A78" s="160" t="s">
        <v>588</v>
      </c>
      <c r="B78" s="24"/>
      <c r="C78" s="161">
        <v>0</v>
      </c>
      <c r="D78" s="290">
        <v>0.90200000000000002</v>
      </c>
      <c r="E78" s="291">
        <v>0.253</v>
      </c>
      <c r="F78" s="292">
        <v>3.4000000000000002E-2</v>
      </c>
      <c r="G78" s="162">
        <v>2040.82</v>
      </c>
      <c r="H78" s="162">
        <v>0.96</v>
      </c>
      <c r="I78" s="167">
        <v>1.62</v>
      </c>
      <c r="J78" s="40">
        <v>2.1000000000000001E-2</v>
      </c>
    </row>
    <row r="79" spans="1:10" ht="27.75" customHeight="1">
      <c r="A79" s="160" t="s">
        <v>589</v>
      </c>
      <c r="B79" s="24"/>
      <c r="C79" s="161">
        <v>0</v>
      </c>
      <c r="D79" s="290">
        <v>0.90200000000000002</v>
      </c>
      <c r="E79" s="291">
        <v>0.253</v>
      </c>
      <c r="F79" s="292">
        <v>3.4000000000000002E-2</v>
      </c>
      <c r="G79" s="162">
        <v>5554.85</v>
      </c>
      <c r="H79" s="162">
        <v>0.96</v>
      </c>
      <c r="I79" s="167">
        <v>1.62</v>
      </c>
      <c r="J79" s="40">
        <v>2.1000000000000001E-2</v>
      </c>
    </row>
    <row r="80" spans="1:10" ht="27.75" customHeight="1">
      <c r="A80" s="160" t="s">
        <v>590</v>
      </c>
      <c r="B80" s="24"/>
      <c r="C80" s="161">
        <v>0</v>
      </c>
      <c r="D80" s="290">
        <v>0.90200000000000002</v>
      </c>
      <c r="E80" s="291">
        <v>0.253</v>
      </c>
      <c r="F80" s="292">
        <v>3.4000000000000002E-2</v>
      </c>
      <c r="G80" s="162">
        <v>11604.42</v>
      </c>
      <c r="H80" s="162">
        <v>0.96</v>
      </c>
      <c r="I80" s="167">
        <v>1.62</v>
      </c>
      <c r="J80" s="40">
        <v>2.1000000000000001E-2</v>
      </c>
    </row>
    <row r="81" spans="1:10" ht="27.75" customHeight="1">
      <c r="A81" s="160" t="s">
        <v>591</v>
      </c>
      <c r="B81" s="24"/>
      <c r="C81" s="161">
        <v>0</v>
      </c>
      <c r="D81" s="290">
        <v>0.90200000000000002</v>
      </c>
      <c r="E81" s="291">
        <v>0.253</v>
      </c>
      <c r="F81" s="292">
        <v>3.4000000000000002E-2</v>
      </c>
      <c r="G81" s="162">
        <v>27603.57</v>
      </c>
      <c r="H81" s="162">
        <v>0.96</v>
      </c>
      <c r="I81" s="167">
        <v>1.62</v>
      </c>
      <c r="J81" s="40">
        <v>2.1000000000000001E-2</v>
      </c>
    </row>
    <row r="82" spans="1:10" ht="27.75" customHeight="1">
      <c r="A82" s="160" t="s">
        <v>592</v>
      </c>
      <c r="B82" s="24"/>
      <c r="C82" s="161" t="s">
        <v>302</v>
      </c>
      <c r="D82" s="135">
        <v>3.3180000000000001</v>
      </c>
      <c r="E82" s="136">
        <v>0.94299999999999995</v>
      </c>
      <c r="F82" s="134">
        <v>0.72099999999999997</v>
      </c>
      <c r="G82" s="227">
        <v>0</v>
      </c>
      <c r="H82" s="227">
        <v>0</v>
      </c>
      <c r="I82" s="227">
        <v>0</v>
      </c>
      <c r="J82" s="293">
        <v>0</v>
      </c>
    </row>
    <row r="83" spans="1:10" ht="27.75" customHeight="1">
      <c r="A83" s="160" t="s">
        <v>593</v>
      </c>
      <c r="B83" s="24"/>
      <c r="C83" s="161" t="s">
        <v>717</v>
      </c>
      <c r="D83" s="290">
        <v>-1.262</v>
      </c>
      <c r="E83" s="291">
        <v>-0.39500000000000002</v>
      </c>
      <c r="F83" s="292">
        <v>-5.7000000000000002E-2</v>
      </c>
      <c r="G83" s="227">
        <v>0</v>
      </c>
      <c r="H83" s="227">
        <v>0</v>
      </c>
      <c r="I83" s="227">
        <v>0</v>
      </c>
      <c r="J83" s="293">
        <v>0</v>
      </c>
    </row>
    <row r="84" spans="1:10" ht="27.75" customHeight="1">
      <c r="A84" s="160" t="s">
        <v>594</v>
      </c>
      <c r="B84" s="24"/>
      <c r="C84" s="161">
        <v>8</v>
      </c>
      <c r="D84" s="290">
        <v>-1.385</v>
      </c>
      <c r="E84" s="291">
        <v>-0.43</v>
      </c>
      <c r="F84" s="292">
        <v>-6.2E-2</v>
      </c>
      <c r="G84" s="227">
        <v>0</v>
      </c>
      <c r="H84" s="227">
        <v>0</v>
      </c>
      <c r="I84" s="227">
        <v>0</v>
      </c>
      <c r="J84" s="293">
        <v>0</v>
      </c>
    </row>
    <row r="85" spans="1:10" ht="27.75" customHeight="1">
      <c r="A85" s="160" t="s">
        <v>595</v>
      </c>
      <c r="B85" s="24"/>
      <c r="C85" s="161">
        <v>0</v>
      </c>
      <c r="D85" s="290">
        <v>-1.262</v>
      </c>
      <c r="E85" s="291">
        <v>-0.39500000000000002</v>
      </c>
      <c r="F85" s="292">
        <v>-5.7000000000000002E-2</v>
      </c>
      <c r="G85" s="227">
        <v>0</v>
      </c>
      <c r="H85" s="227">
        <v>0</v>
      </c>
      <c r="I85" s="227">
        <v>0</v>
      </c>
      <c r="J85" s="40">
        <v>3.4000000000000002E-2</v>
      </c>
    </row>
    <row r="86" spans="1:10" ht="27.75" customHeight="1">
      <c r="A86" s="160" t="s">
        <v>596</v>
      </c>
      <c r="B86" s="24"/>
      <c r="C86" s="161">
        <v>0</v>
      </c>
      <c r="D86" s="290">
        <v>-1.385</v>
      </c>
      <c r="E86" s="291">
        <v>-0.43</v>
      </c>
      <c r="F86" s="292">
        <v>-6.2E-2</v>
      </c>
      <c r="G86" s="227">
        <v>0</v>
      </c>
      <c r="H86" s="227">
        <v>0</v>
      </c>
      <c r="I86" s="227">
        <v>0</v>
      </c>
      <c r="J86" s="40">
        <v>3.9E-2</v>
      </c>
    </row>
    <row r="87" spans="1:10" ht="27.75" customHeight="1">
      <c r="A87" s="160" t="s">
        <v>597</v>
      </c>
      <c r="B87" s="24"/>
      <c r="C87" s="161">
        <v>0</v>
      </c>
      <c r="D87" s="290">
        <v>-1.734</v>
      </c>
      <c r="E87" s="291">
        <v>-0.51100000000000001</v>
      </c>
      <c r="F87" s="292">
        <v>-7.0999999999999994E-2</v>
      </c>
      <c r="G87" s="162">
        <v>77.83</v>
      </c>
      <c r="H87" s="227">
        <v>0</v>
      </c>
      <c r="I87" s="227">
        <v>0</v>
      </c>
      <c r="J87" s="40">
        <v>5.3999999999999999E-2</v>
      </c>
    </row>
    <row r="88" spans="1:10" ht="27.75" customHeight="1">
      <c r="A88" s="160" t="s">
        <v>598</v>
      </c>
      <c r="B88" s="24"/>
      <c r="C88" s="161" t="s">
        <v>70</v>
      </c>
      <c r="D88" s="290">
        <v>0.69199999999999995</v>
      </c>
      <c r="E88" s="291">
        <v>0.216</v>
      </c>
      <c r="F88" s="292">
        <v>3.1E-2</v>
      </c>
      <c r="G88" s="162">
        <v>6.19</v>
      </c>
      <c r="H88" s="227">
        <v>0</v>
      </c>
      <c r="I88" s="227">
        <v>0</v>
      </c>
      <c r="J88" s="293">
        <v>0</v>
      </c>
    </row>
    <row r="89" spans="1:10" ht="27.75" customHeight="1">
      <c r="A89" s="160" t="s">
        <v>599</v>
      </c>
      <c r="B89" s="24"/>
      <c r="C89" s="161">
        <v>2</v>
      </c>
      <c r="D89" s="290">
        <v>0.69199999999999995</v>
      </c>
      <c r="E89" s="291">
        <v>0.216</v>
      </c>
      <c r="F89" s="292">
        <v>3.1E-2</v>
      </c>
      <c r="G89" s="227">
        <v>0</v>
      </c>
      <c r="H89" s="227">
        <v>0</v>
      </c>
      <c r="I89" s="227">
        <v>0</v>
      </c>
      <c r="J89" s="293">
        <v>0</v>
      </c>
    </row>
    <row r="90" spans="1:10" ht="27.75" customHeight="1">
      <c r="A90" s="160" t="s">
        <v>600</v>
      </c>
      <c r="B90" s="24"/>
      <c r="C90" s="161" t="s">
        <v>75</v>
      </c>
      <c r="D90" s="290">
        <v>0.81</v>
      </c>
      <c r="E90" s="291">
        <v>0.253</v>
      </c>
      <c r="F90" s="292">
        <v>3.6999999999999998E-2</v>
      </c>
      <c r="G90" s="162">
        <v>2.2000000000000002</v>
      </c>
      <c r="H90" s="227">
        <v>0</v>
      </c>
      <c r="I90" s="227">
        <v>0</v>
      </c>
      <c r="J90" s="293">
        <v>0</v>
      </c>
    </row>
    <row r="91" spans="1:10" ht="27.75" customHeight="1">
      <c r="A91" s="160" t="s">
        <v>601</v>
      </c>
      <c r="B91" s="24"/>
      <c r="C91" s="161" t="s">
        <v>75</v>
      </c>
      <c r="D91" s="290">
        <v>0.81</v>
      </c>
      <c r="E91" s="291">
        <v>0.253</v>
      </c>
      <c r="F91" s="292">
        <v>3.6999999999999998E-2</v>
      </c>
      <c r="G91" s="162">
        <v>4.71</v>
      </c>
      <c r="H91" s="227">
        <v>0</v>
      </c>
      <c r="I91" s="227">
        <v>0</v>
      </c>
      <c r="J91" s="293">
        <v>0</v>
      </c>
    </row>
    <row r="92" spans="1:10" ht="27.75" customHeight="1">
      <c r="A92" s="160" t="s">
        <v>602</v>
      </c>
      <c r="B92" s="24"/>
      <c r="C92" s="161" t="s">
        <v>75</v>
      </c>
      <c r="D92" s="290">
        <v>0.81</v>
      </c>
      <c r="E92" s="291">
        <v>0.253</v>
      </c>
      <c r="F92" s="292">
        <v>3.6999999999999998E-2</v>
      </c>
      <c r="G92" s="162">
        <v>11.13</v>
      </c>
      <c r="H92" s="227">
        <v>0</v>
      </c>
      <c r="I92" s="227">
        <v>0</v>
      </c>
      <c r="J92" s="293">
        <v>0</v>
      </c>
    </row>
    <row r="93" spans="1:10" ht="27.75" customHeight="1">
      <c r="A93" s="160" t="s">
        <v>603</v>
      </c>
      <c r="B93" s="24"/>
      <c r="C93" s="161" t="s">
        <v>75</v>
      </c>
      <c r="D93" s="290">
        <v>0.81</v>
      </c>
      <c r="E93" s="291">
        <v>0.253</v>
      </c>
      <c r="F93" s="292">
        <v>3.6999999999999998E-2</v>
      </c>
      <c r="G93" s="162">
        <v>21.67</v>
      </c>
      <c r="H93" s="227">
        <v>0</v>
      </c>
      <c r="I93" s="227">
        <v>0</v>
      </c>
      <c r="J93" s="293">
        <v>0</v>
      </c>
    </row>
    <row r="94" spans="1:10" ht="27.75" customHeight="1">
      <c r="A94" s="160" t="s">
        <v>604</v>
      </c>
      <c r="B94" s="24"/>
      <c r="C94" s="161" t="s">
        <v>75</v>
      </c>
      <c r="D94" s="290">
        <v>0.81</v>
      </c>
      <c r="E94" s="291">
        <v>0.253</v>
      </c>
      <c r="F94" s="292">
        <v>3.6999999999999998E-2</v>
      </c>
      <c r="G94" s="162">
        <v>68.02</v>
      </c>
      <c r="H94" s="227">
        <v>0</v>
      </c>
      <c r="I94" s="227">
        <v>0</v>
      </c>
      <c r="J94" s="293">
        <v>0</v>
      </c>
    </row>
    <row r="95" spans="1:10" ht="27.75" customHeight="1">
      <c r="A95" s="160" t="s">
        <v>605</v>
      </c>
      <c r="B95" s="24"/>
      <c r="C95" s="161">
        <v>4</v>
      </c>
      <c r="D95" s="290">
        <v>0.81</v>
      </c>
      <c r="E95" s="291">
        <v>0.253</v>
      </c>
      <c r="F95" s="292">
        <v>3.6999999999999998E-2</v>
      </c>
      <c r="G95" s="227">
        <v>0</v>
      </c>
      <c r="H95" s="227">
        <v>0</v>
      </c>
      <c r="I95" s="227">
        <v>0</v>
      </c>
      <c r="J95" s="293">
        <v>0</v>
      </c>
    </row>
    <row r="96" spans="1:10" ht="27.75" customHeight="1">
      <c r="A96" s="160" t="s">
        <v>606</v>
      </c>
      <c r="B96" s="24"/>
      <c r="C96" s="161">
        <v>0</v>
      </c>
      <c r="D96" s="290">
        <v>0.61499999999999999</v>
      </c>
      <c r="E96" s="291">
        <v>0.19</v>
      </c>
      <c r="F96" s="292">
        <v>2.7E-2</v>
      </c>
      <c r="G96" s="162">
        <v>3.27</v>
      </c>
      <c r="H96" s="162">
        <v>0.22</v>
      </c>
      <c r="I96" s="167">
        <v>0.52</v>
      </c>
      <c r="J96" s="40">
        <v>1.7999999999999999E-2</v>
      </c>
    </row>
    <row r="97" spans="1:10" ht="27.75" customHeight="1">
      <c r="A97" s="160" t="s">
        <v>607</v>
      </c>
      <c r="B97" s="24"/>
      <c r="C97" s="161">
        <v>0</v>
      </c>
      <c r="D97" s="290">
        <v>0.61499999999999999</v>
      </c>
      <c r="E97" s="291">
        <v>0.19</v>
      </c>
      <c r="F97" s="292">
        <v>2.7E-2</v>
      </c>
      <c r="G97" s="162">
        <v>103.48</v>
      </c>
      <c r="H97" s="162">
        <v>0.22</v>
      </c>
      <c r="I97" s="167">
        <v>0.52</v>
      </c>
      <c r="J97" s="40">
        <v>1.7999999999999999E-2</v>
      </c>
    </row>
    <row r="98" spans="1:10" ht="27.75" customHeight="1">
      <c r="A98" s="160" t="s">
        <v>608</v>
      </c>
      <c r="B98" s="24"/>
      <c r="C98" s="161">
        <v>0</v>
      </c>
      <c r="D98" s="290">
        <v>0.61499999999999999</v>
      </c>
      <c r="E98" s="291">
        <v>0.19</v>
      </c>
      <c r="F98" s="292">
        <v>2.7E-2</v>
      </c>
      <c r="G98" s="162">
        <v>204.7</v>
      </c>
      <c r="H98" s="162">
        <v>0.22</v>
      </c>
      <c r="I98" s="167">
        <v>0.52</v>
      </c>
      <c r="J98" s="40">
        <v>1.7999999999999999E-2</v>
      </c>
    </row>
    <row r="99" spans="1:10" ht="27.75" customHeight="1">
      <c r="A99" s="160" t="s">
        <v>609</v>
      </c>
      <c r="B99" s="24"/>
      <c r="C99" s="161">
        <v>0</v>
      </c>
      <c r="D99" s="290">
        <v>0.61499999999999999</v>
      </c>
      <c r="E99" s="291">
        <v>0.19</v>
      </c>
      <c r="F99" s="292">
        <v>2.7E-2</v>
      </c>
      <c r="G99" s="162">
        <v>316.79000000000002</v>
      </c>
      <c r="H99" s="162">
        <v>0.22</v>
      </c>
      <c r="I99" s="167">
        <v>0.52</v>
      </c>
      <c r="J99" s="40">
        <v>1.7999999999999999E-2</v>
      </c>
    </row>
    <row r="100" spans="1:10" ht="27.75" customHeight="1">
      <c r="A100" s="160" t="s">
        <v>610</v>
      </c>
      <c r="B100" s="24"/>
      <c r="C100" s="161">
        <v>0</v>
      </c>
      <c r="D100" s="290">
        <v>0.61499999999999999</v>
      </c>
      <c r="E100" s="291">
        <v>0.19</v>
      </c>
      <c r="F100" s="292">
        <v>2.7E-2</v>
      </c>
      <c r="G100" s="162">
        <v>675.66</v>
      </c>
      <c r="H100" s="162">
        <v>0.22</v>
      </c>
      <c r="I100" s="167">
        <v>0.52</v>
      </c>
      <c r="J100" s="40">
        <v>1.7999999999999999E-2</v>
      </c>
    </row>
    <row r="101" spans="1:10" ht="27.75" customHeight="1">
      <c r="A101" s="160" t="s">
        <v>611</v>
      </c>
      <c r="B101" s="24"/>
      <c r="C101" s="161">
        <v>0</v>
      </c>
      <c r="D101" s="290">
        <v>0.71899999999999997</v>
      </c>
      <c r="E101" s="291">
        <v>0.21299999999999999</v>
      </c>
      <c r="F101" s="292">
        <v>0.03</v>
      </c>
      <c r="G101" s="162">
        <v>5.22</v>
      </c>
      <c r="H101" s="162">
        <v>0.45</v>
      </c>
      <c r="I101" s="167">
        <v>0.73</v>
      </c>
      <c r="J101" s="40">
        <v>1.9E-2</v>
      </c>
    </row>
    <row r="102" spans="1:10" ht="27.75" customHeight="1">
      <c r="A102" s="160" t="s">
        <v>612</v>
      </c>
      <c r="B102" s="24"/>
      <c r="C102" s="161">
        <v>0</v>
      </c>
      <c r="D102" s="290">
        <v>0.71899999999999997</v>
      </c>
      <c r="E102" s="291">
        <v>0.21299999999999999</v>
      </c>
      <c r="F102" s="292">
        <v>0.03</v>
      </c>
      <c r="G102" s="162">
        <v>174.36</v>
      </c>
      <c r="H102" s="162">
        <v>0.45</v>
      </c>
      <c r="I102" s="167">
        <v>0.73</v>
      </c>
      <c r="J102" s="40">
        <v>1.9E-2</v>
      </c>
    </row>
    <row r="103" spans="1:10" ht="27.75" customHeight="1">
      <c r="A103" s="160" t="s">
        <v>613</v>
      </c>
      <c r="B103" s="24"/>
      <c r="C103" s="161">
        <v>0</v>
      </c>
      <c r="D103" s="290">
        <v>0.71899999999999997</v>
      </c>
      <c r="E103" s="291">
        <v>0.21299999999999999</v>
      </c>
      <c r="F103" s="292">
        <v>0.03</v>
      </c>
      <c r="G103" s="162">
        <v>345.2</v>
      </c>
      <c r="H103" s="162">
        <v>0.45</v>
      </c>
      <c r="I103" s="167">
        <v>0.73</v>
      </c>
      <c r="J103" s="40">
        <v>1.9E-2</v>
      </c>
    </row>
    <row r="104" spans="1:10" ht="27.75" customHeight="1">
      <c r="A104" s="160" t="s">
        <v>614</v>
      </c>
      <c r="B104" s="24"/>
      <c r="C104" s="161">
        <v>0</v>
      </c>
      <c r="D104" s="290">
        <v>0.71899999999999997</v>
      </c>
      <c r="E104" s="291">
        <v>0.21299999999999999</v>
      </c>
      <c r="F104" s="292">
        <v>0.03</v>
      </c>
      <c r="G104" s="162">
        <v>534.39</v>
      </c>
      <c r="H104" s="162">
        <v>0.45</v>
      </c>
      <c r="I104" s="167">
        <v>0.73</v>
      </c>
      <c r="J104" s="40">
        <v>1.9E-2</v>
      </c>
    </row>
    <row r="105" spans="1:10" ht="27.75" customHeight="1">
      <c r="A105" s="160" t="s">
        <v>615</v>
      </c>
      <c r="B105" s="24"/>
      <c r="C105" s="161">
        <v>0</v>
      </c>
      <c r="D105" s="290">
        <v>0.71899999999999997</v>
      </c>
      <c r="E105" s="291">
        <v>0.21299999999999999</v>
      </c>
      <c r="F105" s="292">
        <v>0.03</v>
      </c>
      <c r="G105" s="162">
        <v>1140.1199999999999</v>
      </c>
      <c r="H105" s="162">
        <v>0.45</v>
      </c>
      <c r="I105" s="167">
        <v>0.73</v>
      </c>
      <c r="J105" s="40">
        <v>1.9E-2</v>
      </c>
    </row>
    <row r="106" spans="1:10" ht="27.75" customHeight="1">
      <c r="A106" s="160" t="s">
        <v>616</v>
      </c>
      <c r="B106" s="24"/>
      <c r="C106" s="161">
        <v>0</v>
      </c>
      <c r="D106" s="290">
        <v>0.625</v>
      </c>
      <c r="E106" s="291">
        <v>0.17499999999999999</v>
      </c>
      <c r="F106" s="292">
        <v>2.3E-2</v>
      </c>
      <c r="G106" s="162">
        <v>140.11000000000001</v>
      </c>
      <c r="H106" s="162">
        <v>0.66</v>
      </c>
      <c r="I106" s="167">
        <v>1.1200000000000001</v>
      </c>
      <c r="J106" s="40">
        <v>1.4E-2</v>
      </c>
    </row>
    <row r="107" spans="1:10" ht="27.75" customHeight="1">
      <c r="A107" s="160" t="s">
        <v>617</v>
      </c>
      <c r="B107" s="24"/>
      <c r="C107" s="161">
        <v>0</v>
      </c>
      <c r="D107" s="290">
        <v>0.625</v>
      </c>
      <c r="E107" s="291">
        <v>0.17499999999999999</v>
      </c>
      <c r="F107" s="292">
        <v>2.3E-2</v>
      </c>
      <c r="G107" s="162">
        <v>1413.75</v>
      </c>
      <c r="H107" s="162">
        <v>0.66</v>
      </c>
      <c r="I107" s="167">
        <v>1.1200000000000001</v>
      </c>
      <c r="J107" s="40">
        <v>1.4E-2</v>
      </c>
    </row>
    <row r="108" spans="1:10" ht="27.75" customHeight="1">
      <c r="A108" s="160" t="s">
        <v>618</v>
      </c>
      <c r="B108" s="24"/>
      <c r="C108" s="161">
        <v>0</v>
      </c>
      <c r="D108" s="290">
        <v>0.625</v>
      </c>
      <c r="E108" s="291">
        <v>0.17499999999999999</v>
      </c>
      <c r="F108" s="292">
        <v>2.3E-2</v>
      </c>
      <c r="G108" s="162">
        <v>3847.81</v>
      </c>
      <c r="H108" s="162">
        <v>0.66</v>
      </c>
      <c r="I108" s="167">
        <v>1.1200000000000001</v>
      </c>
      <c r="J108" s="40">
        <v>1.4E-2</v>
      </c>
    </row>
    <row r="109" spans="1:10" ht="27.75" customHeight="1">
      <c r="A109" s="160" t="s">
        <v>619</v>
      </c>
      <c r="B109" s="24"/>
      <c r="C109" s="161">
        <v>0</v>
      </c>
      <c r="D109" s="290">
        <v>0.625</v>
      </c>
      <c r="E109" s="291">
        <v>0.17499999999999999</v>
      </c>
      <c r="F109" s="292">
        <v>2.3E-2</v>
      </c>
      <c r="G109" s="162">
        <v>8038.16</v>
      </c>
      <c r="H109" s="162">
        <v>0.66</v>
      </c>
      <c r="I109" s="167">
        <v>1.1200000000000001</v>
      </c>
      <c r="J109" s="40">
        <v>1.4E-2</v>
      </c>
    </row>
    <row r="110" spans="1:10" ht="27.75" customHeight="1">
      <c r="A110" s="160" t="s">
        <v>620</v>
      </c>
      <c r="B110" s="24"/>
      <c r="C110" s="161">
        <v>0</v>
      </c>
      <c r="D110" s="290">
        <v>0.625</v>
      </c>
      <c r="E110" s="291">
        <v>0.17499999999999999</v>
      </c>
      <c r="F110" s="292">
        <v>2.3E-2</v>
      </c>
      <c r="G110" s="162">
        <v>19120.27</v>
      </c>
      <c r="H110" s="162">
        <v>0.66</v>
      </c>
      <c r="I110" s="167">
        <v>1.1200000000000001</v>
      </c>
      <c r="J110" s="40">
        <v>1.4E-2</v>
      </c>
    </row>
    <row r="111" spans="1:10" ht="27.75" customHeight="1">
      <c r="A111" s="160" t="s">
        <v>621</v>
      </c>
      <c r="B111" s="24"/>
      <c r="C111" s="161" t="s">
        <v>302</v>
      </c>
      <c r="D111" s="135">
        <v>2.298</v>
      </c>
      <c r="E111" s="136">
        <v>0.65300000000000002</v>
      </c>
      <c r="F111" s="134">
        <v>0.499</v>
      </c>
      <c r="G111" s="227">
        <v>0</v>
      </c>
      <c r="H111" s="227">
        <v>0</v>
      </c>
      <c r="I111" s="227">
        <v>0</v>
      </c>
      <c r="J111" s="293">
        <v>0</v>
      </c>
    </row>
    <row r="112" spans="1:10" ht="27.75" customHeight="1">
      <c r="A112" s="160" t="s">
        <v>622</v>
      </c>
      <c r="B112" s="24"/>
      <c r="C112" s="161" t="s">
        <v>717</v>
      </c>
      <c r="D112" s="290">
        <v>-0.874</v>
      </c>
      <c r="E112" s="291">
        <v>-0.27300000000000002</v>
      </c>
      <c r="F112" s="292">
        <v>-0.04</v>
      </c>
      <c r="G112" s="227">
        <v>0</v>
      </c>
      <c r="H112" s="227">
        <v>0</v>
      </c>
      <c r="I112" s="227">
        <v>0</v>
      </c>
      <c r="J112" s="293">
        <v>0</v>
      </c>
    </row>
    <row r="113" spans="1:10" ht="27.75" customHeight="1">
      <c r="A113" s="160" t="s">
        <v>623</v>
      </c>
      <c r="B113" s="24"/>
      <c r="C113" s="161">
        <v>8</v>
      </c>
      <c r="D113" s="290">
        <v>-0.95899999999999996</v>
      </c>
      <c r="E113" s="291">
        <v>-0.29799999999999999</v>
      </c>
      <c r="F113" s="292">
        <v>-4.2999999999999997E-2</v>
      </c>
      <c r="G113" s="227">
        <v>0</v>
      </c>
      <c r="H113" s="227">
        <v>0</v>
      </c>
      <c r="I113" s="227">
        <v>0</v>
      </c>
      <c r="J113" s="293">
        <v>0</v>
      </c>
    </row>
    <row r="114" spans="1:10" ht="27.75" customHeight="1">
      <c r="A114" s="160" t="s">
        <v>624</v>
      </c>
      <c r="B114" s="24"/>
      <c r="C114" s="161">
        <v>0</v>
      </c>
      <c r="D114" s="290">
        <v>-0.874</v>
      </c>
      <c r="E114" s="291">
        <v>-0.27300000000000002</v>
      </c>
      <c r="F114" s="292">
        <v>-0.04</v>
      </c>
      <c r="G114" s="227">
        <v>0</v>
      </c>
      <c r="H114" s="227">
        <v>0</v>
      </c>
      <c r="I114" s="227">
        <v>0</v>
      </c>
      <c r="J114" s="40">
        <v>2.4E-2</v>
      </c>
    </row>
    <row r="115" spans="1:10" ht="27.75" customHeight="1">
      <c r="A115" s="160" t="s">
        <v>625</v>
      </c>
      <c r="B115" s="24"/>
      <c r="C115" s="161">
        <v>0</v>
      </c>
      <c r="D115" s="290">
        <v>-0.95899999999999996</v>
      </c>
      <c r="E115" s="291">
        <v>-0.29799999999999999</v>
      </c>
      <c r="F115" s="292">
        <v>-4.2999999999999997E-2</v>
      </c>
      <c r="G115" s="227">
        <v>0</v>
      </c>
      <c r="H115" s="227">
        <v>0</v>
      </c>
      <c r="I115" s="227">
        <v>0</v>
      </c>
      <c r="J115" s="40">
        <v>2.7E-2</v>
      </c>
    </row>
    <row r="116" spans="1:10" ht="27.75" customHeight="1">
      <c r="A116" s="160" t="s">
        <v>626</v>
      </c>
      <c r="B116" s="24"/>
      <c r="C116" s="161">
        <v>0</v>
      </c>
      <c r="D116" s="290">
        <v>-1.2010000000000001</v>
      </c>
      <c r="E116" s="291">
        <v>-0.35399999999999998</v>
      </c>
      <c r="F116" s="292">
        <v>-4.9000000000000002E-2</v>
      </c>
      <c r="G116" s="162">
        <v>53.91</v>
      </c>
      <c r="H116" s="227">
        <v>0</v>
      </c>
      <c r="I116" s="227">
        <v>0</v>
      </c>
      <c r="J116" s="40">
        <v>3.6999999999999998E-2</v>
      </c>
    </row>
    <row r="117" spans="1:10" ht="27.75" customHeight="1">
      <c r="A117" s="160" t="s">
        <v>627</v>
      </c>
      <c r="B117" s="24"/>
      <c r="C117" s="161" t="s">
        <v>70</v>
      </c>
      <c r="D117" s="290">
        <v>0.46600000000000003</v>
      </c>
      <c r="E117" s="291">
        <v>0.14599999999999999</v>
      </c>
      <c r="F117" s="292">
        <v>2.1000000000000001E-2</v>
      </c>
      <c r="G117" s="162">
        <v>4.38</v>
      </c>
      <c r="H117" s="227">
        <v>0</v>
      </c>
      <c r="I117" s="227">
        <v>0</v>
      </c>
      <c r="J117" s="293">
        <v>0</v>
      </c>
    </row>
    <row r="118" spans="1:10" ht="27.75" customHeight="1">
      <c r="A118" s="160" t="s">
        <v>628</v>
      </c>
      <c r="B118" s="24"/>
      <c r="C118" s="161">
        <v>2</v>
      </c>
      <c r="D118" s="290">
        <v>0.46600000000000003</v>
      </c>
      <c r="E118" s="291">
        <v>0.14599999999999999</v>
      </c>
      <c r="F118" s="292">
        <v>2.1000000000000001E-2</v>
      </c>
      <c r="G118" s="227">
        <v>0</v>
      </c>
      <c r="H118" s="227">
        <v>0</v>
      </c>
      <c r="I118" s="227">
        <v>0</v>
      </c>
      <c r="J118" s="293">
        <v>0</v>
      </c>
    </row>
    <row r="119" spans="1:10" ht="27.75" customHeight="1">
      <c r="A119" s="160" t="s">
        <v>629</v>
      </c>
      <c r="B119" s="24"/>
      <c r="C119" s="161" t="s">
        <v>75</v>
      </c>
      <c r="D119" s="290">
        <v>0.54600000000000004</v>
      </c>
      <c r="E119" s="291">
        <v>0.17100000000000001</v>
      </c>
      <c r="F119" s="292">
        <v>2.5000000000000001E-2</v>
      </c>
      <c r="G119" s="162">
        <v>1.63</v>
      </c>
      <c r="H119" s="227">
        <v>0</v>
      </c>
      <c r="I119" s="227">
        <v>0</v>
      </c>
      <c r="J119" s="293">
        <v>0</v>
      </c>
    </row>
    <row r="120" spans="1:10" ht="27.75" customHeight="1">
      <c r="A120" s="160" t="s">
        <v>630</v>
      </c>
      <c r="B120" s="24"/>
      <c r="C120" s="161" t="s">
        <v>75</v>
      </c>
      <c r="D120" s="290">
        <v>0.54600000000000004</v>
      </c>
      <c r="E120" s="291">
        <v>0.17100000000000001</v>
      </c>
      <c r="F120" s="292">
        <v>2.5000000000000001E-2</v>
      </c>
      <c r="G120" s="162">
        <v>3.32</v>
      </c>
      <c r="H120" s="227">
        <v>0</v>
      </c>
      <c r="I120" s="227">
        <v>0</v>
      </c>
      <c r="J120" s="293">
        <v>0</v>
      </c>
    </row>
    <row r="121" spans="1:10" ht="27.75" customHeight="1">
      <c r="A121" s="160" t="s">
        <v>631</v>
      </c>
      <c r="B121" s="24"/>
      <c r="C121" s="161" t="s">
        <v>75</v>
      </c>
      <c r="D121" s="290">
        <v>0.54600000000000004</v>
      </c>
      <c r="E121" s="291">
        <v>0.17100000000000001</v>
      </c>
      <c r="F121" s="292">
        <v>2.5000000000000001E-2</v>
      </c>
      <c r="G121" s="162">
        <v>7.64</v>
      </c>
      <c r="H121" s="227">
        <v>0</v>
      </c>
      <c r="I121" s="227">
        <v>0</v>
      </c>
      <c r="J121" s="293">
        <v>0</v>
      </c>
    </row>
    <row r="122" spans="1:10" ht="27.75" customHeight="1">
      <c r="A122" s="160" t="s">
        <v>632</v>
      </c>
      <c r="B122" s="24"/>
      <c r="C122" s="161" t="s">
        <v>75</v>
      </c>
      <c r="D122" s="290">
        <v>0.54600000000000004</v>
      </c>
      <c r="E122" s="291">
        <v>0.17100000000000001</v>
      </c>
      <c r="F122" s="292">
        <v>2.5000000000000001E-2</v>
      </c>
      <c r="G122" s="162">
        <v>14.74</v>
      </c>
      <c r="H122" s="227">
        <v>0</v>
      </c>
      <c r="I122" s="227">
        <v>0</v>
      </c>
      <c r="J122" s="293">
        <v>0</v>
      </c>
    </row>
    <row r="123" spans="1:10" ht="27.75" customHeight="1">
      <c r="A123" s="160" t="s">
        <v>633</v>
      </c>
      <c r="B123" s="24"/>
      <c r="C123" s="161" t="s">
        <v>75</v>
      </c>
      <c r="D123" s="290">
        <v>0.54600000000000004</v>
      </c>
      <c r="E123" s="291">
        <v>0.17100000000000001</v>
      </c>
      <c r="F123" s="292">
        <v>2.5000000000000001E-2</v>
      </c>
      <c r="G123" s="162">
        <v>45.96</v>
      </c>
      <c r="H123" s="227">
        <v>0</v>
      </c>
      <c r="I123" s="227">
        <v>0</v>
      </c>
      <c r="J123" s="293">
        <v>0</v>
      </c>
    </row>
    <row r="124" spans="1:10" ht="27.75" customHeight="1">
      <c r="A124" s="160" t="s">
        <v>634</v>
      </c>
      <c r="B124" s="24"/>
      <c r="C124" s="161">
        <v>4</v>
      </c>
      <c r="D124" s="290">
        <v>0.54600000000000004</v>
      </c>
      <c r="E124" s="291">
        <v>0.17100000000000001</v>
      </c>
      <c r="F124" s="292">
        <v>2.5000000000000001E-2</v>
      </c>
      <c r="G124" s="227">
        <v>0</v>
      </c>
      <c r="H124" s="227">
        <v>0</v>
      </c>
      <c r="I124" s="227">
        <v>0</v>
      </c>
      <c r="J124" s="293">
        <v>0</v>
      </c>
    </row>
    <row r="125" spans="1:10" ht="27.75" customHeight="1">
      <c r="A125" s="160" t="s">
        <v>635</v>
      </c>
      <c r="B125" s="24"/>
      <c r="C125" s="161">
        <v>0</v>
      </c>
      <c r="D125" s="290">
        <v>0.41399999999999998</v>
      </c>
      <c r="E125" s="291">
        <v>0.128</v>
      </c>
      <c r="F125" s="292">
        <v>1.7999999999999999E-2</v>
      </c>
      <c r="G125" s="162">
        <v>2.35</v>
      </c>
      <c r="H125" s="162">
        <v>0.15</v>
      </c>
      <c r="I125" s="167">
        <v>0.35</v>
      </c>
      <c r="J125" s="40">
        <v>1.2E-2</v>
      </c>
    </row>
    <row r="126" spans="1:10" ht="27.75" customHeight="1">
      <c r="A126" s="160" t="s">
        <v>636</v>
      </c>
      <c r="B126" s="24"/>
      <c r="C126" s="161">
        <v>0</v>
      </c>
      <c r="D126" s="290">
        <v>0.41399999999999998</v>
      </c>
      <c r="E126" s="291">
        <v>0.128</v>
      </c>
      <c r="F126" s="292">
        <v>1.7999999999999999E-2</v>
      </c>
      <c r="G126" s="162">
        <v>69.849999999999994</v>
      </c>
      <c r="H126" s="162">
        <v>0.15</v>
      </c>
      <c r="I126" s="167">
        <v>0.35</v>
      </c>
      <c r="J126" s="40">
        <v>1.2E-2</v>
      </c>
    </row>
    <row r="127" spans="1:10" ht="27.75" customHeight="1">
      <c r="A127" s="160" t="s">
        <v>637</v>
      </c>
      <c r="B127" s="24"/>
      <c r="C127" s="161">
        <v>0</v>
      </c>
      <c r="D127" s="290">
        <v>0.41399999999999998</v>
      </c>
      <c r="E127" s="291">
        <v>0.128</v>
      </c>
      <c r="F127" s="292">
        <v>1.7999999999999999E-2</v>
      </c>
      <c r="G127" s="162">
        <v>138.03</v>
      </c>
      <c r="H127" s="162">
        <v>0.15</v>
      </c>
      <c r="I127" s="167">
        <v>0.35</v>
      </c>
      <c r="J127" s="40">
        <v>1.2E-2</v>
      </c>
    </row>
    <row r="128" spans="1:10" ht="27.75" customHeight="1">
      <c r="A128" s="160" t="s">
        <v>638</v>
      </c>
      <c r="B128" s="24"/>
      <c r="C128" s="161">
        <v>0</v>
      </c>
      <c r="D128" s="290">
        <v>0.41399999999999998</v>
      </c>
      <c r="E128" s="291">
        <v>0.128</v>
      </c>
      <c r="F128" s="292">
        <v>1.7999999999999999E-2</v>
      </c>
      <c r="G128" s="162">
        <v>213.54</v>
      </c>
      <c r="H128" s="162">
        <v>0.15</v>
      </c>
      <c r="I128" s="167">
        <v>0.35</v>
      </c>
      <c r="J128" s="40">
        <v>1.2E-2</v>
      </c>
    </row>
    <row r="129" spans="1:10" ht="27.75" customHeight="1">
      <c r="A129" s="160" t="s">
        <v>639</v>
      </c>
      <c r="B129" s="24"/>
      <c r="C129" s="161">
        <v>0</v>
      </c>
      <c r="D129" s="290">
        <v>0.41399999999999998</v>
      </c>
      <c r="E129" s="291">
        <v>0.128</v>
      </c>
      <c r="F129" s="292">
        <v>1.7999999999999999E-2</v>
      </c>
      <c r="G129" s="162">
        <v>455.27</v>
      </c>
      <c r="H129" s="162">
        <v>0.15</v>
      </c>
      <c r="I129" s="167">
        <v>0.35</v>
      </c>
      <c r="J129" s="40">
        <v>1.2E-2</v>
      </c>
    </row>
    <row r="130" spans="1:10" ht="27.75" customHeight="1">
      <c r="A130" s="160" t="s">
        <v>640</v>
      </c>
      <c r="B130" s="24"/>
      <c r="C130" s="161">
        <v>0</v>
      </c>
      <c r="D130" s="290">
        <v>0.48399999999999999</v>
      </c>
      <c r="E130" s="291">
        <v>0.14399999999999999</v>
      </c>
      <c r="F130" s="292">
        <v>0.02</v>
      </c>
      <c r="G130" s="162">
        <v>3.66</v>
      </c>
      <c r="H130" s="162">
        <v>0.3</v>
      </c>
      <c r="I130" s="167">
        <v>0.49</v>
      </c>
      <c r="J130" s="40">
        <v>1.2999999999999999E-2</v>
      </c>
    </row>
    <row r="131" spans="1:10" ht="27.75" customHeight="1">
      <c r="A131" s="160" t="s">
        <v>641</v>
      </c>
      <c r="B131" s="24"/>
      <c r="C131" s="161">
        <v>0</v>
      </c>
      <c r="D131" s="290">
        <v>0.48399999999999999</v>
      </c>
      <c r="E131" s="291">
        <v>0.14399999999999999</v>
      </c>
      <c r="F131" s="292">
        <v>0.02</v>
      </c>
      <c r="G131" s="162">
        <v>117.6</v>
      </c>
      <c r="H131" s="162">
        <v>0.3</v>
      </c>
      <c r="I131" s="167">
        <v>0.49</v>
      </c>
      <c r="J131" s="40">
        <v>1.2999999999999999E-2</v>
      </c>
    </row>
    <row r="132" spans="1:10" ht="27.75" customHeight="1">
      <c r="A132" s="160" t="s">
        <v>642</v>
      </c>
      <c r="B132" s="24"/>
      <c r="C132" s="161">
        <v>0</v>
      </c>
      <c r="D132" s="290">
        <v>0.48399999999999999</v>
      </c>
      <c r="E132" s="291">
        <v>0.14399999999999999</v>
      </c>
      <c r="F132" s="292">
        <v>0.02</v>
      </c>
      <c r="G132" s="162">
        <v>232.68</v>
      </c>
      <c r="H132" s="162">
        <v>0.3</v>
      </c>
      <c r="I132" s="167">
        <v>0.49</v>
      </c>
      <c r="J132" s="40">
        <v>1.2999999999999999E-2</v>
      </c>
    </row>
    <row r="133" spans="1:10" ht="27.75" customHeight="1">
      <c r="A133" s="160" t="s">
        <v>643</v>
      </c>
      <c r="B133" s="24"/>
      <c r="C133" s="161">
        <v>0</v>
      </c>
      <c r="D133" s="290">
        <v>0.48399999999999999</v>
      </c>
      <c r="E133" s="291">
        <v>0.14399999999999999</v>
      </c>
      <c r="F133" s="292">
        <v>0.02</v>
      </c>
      <c r="G133" s="162">
        <v>360.12</v>
      </c>
      <c r="H133" s="162">
        <v>0.3</v>
      </c>
      <c r="I133" s="167">
        <v>0.49</v>
      </c>
      <c r="J133" s="40">
        <v>1.2999999999999999E-2</v>
      </c>
    </row>
    <row r="134" spans="1:10" ht="27.75" customHeight="1">
      <c r="A134" s="160" t="s">
        <v>644</v>
      </c>
      <c r="B134" s="24"/>
      <c r="C134" s="161">
        <v>0</v>
      </c>
      <c r="D134" s="290">
        <v>0.48399999999999999</v>
      </c>
      <c r="E134" s="291">
        <v>0.14399999999999999</v>
      </c>
      <c r="F134" s="292">
        <v>0.02</v>
      </c>
      <c r="G134" s="162">
        <v>768.14</v>
      </c>
      <c r="H134" s="162">
        <v>0.3</v>
      </c>
      <c r="I134" s="167">
        <v>0.49</v>
      </c>
      <c r="J134" s="40">
        <v>1.2999999999999999E-2</v>
      </c>
    </row>
    <row r="135" spans="1:10" ht="27.75" customHeight="1">
      <c r="A135" s="160" t="s">
        <v>645</v>
      </c>
      <c r="B135" s="24"/>
      <c r="C135" s="161">
        <v>0</v>
      </c>
      <c r="D135" s="290">
        <v>0.42099999999999999</v>
      </c>
      <c r="E135" s="291">
        <v>0.11799999999999999</v>
      </c>
      <c r="F135" s="292">
        <v>1.6E-2</v>
      </c>
      <c r="G135" s="162">
        <v>94.52</v>
      </c>
      <c r="H135" s="162">
        <v>0.45</v>
      </c>
      <c r="I135" s="167">
        <v>0.75</v>
      </c>
      <c r="J135" s="40">
        <v>0.01</v>
      </c>
    </row>
    <row r="136" spans="1:10" ht="27.75" customHeight="1">
      <c r="A136" s="160" t="s">
        <v>646</v>
      </c>
      <c r="B136" s="24"/>
      <c r="C136" s="161">
        <v>0</v>
      </c>
      <c r="D136" s="290">
        <v>0.42099999999999999</v>
      </c>
      <c r="E136" s="291">
        <v>0.11799999999999999</v>
      </c>
      <c r="F136" s="292">
        <v>1.6E-2</v>
      </c>
      <c r="G136" s="162">
        <v>952.45</v>
      </c>
      <c r="H136" s="162">
        <v>0.45</v>
      </c>
      <c r="I136" s="167">
        <v>0.75</v>
      </c>
      <c r="J136" s="40">
        <v>0.01</v>
      </c>
    </row>
    <row r="137" spans="1:10" ht="27.75" customHeight="1">
      <c r="A137" s="160" t="s">
        <v>647</v>
      </c>
      <c r="B137" s="24"/>
      <c r="C137" s="161">
        <v>0</v>
      </c>
      <c r="D137" s="290">
        <v>0.42099999999999999</v>
      </c>
      <c r="E137" s="291">
        <v>0.11799999999999999</v>
      </c>
      <c r="F137" s="292">
        <v>1.6E-2</v>
      </c>
      <c r="G137" s="162">
        <v>2592.0500000000002</v>
      </c>
      <c r="H137" s="162">
        <v>0.45</v>
      </c>
      <c r="I137" s="167">
        <v>0.75</v>
      </c>
      <c r="J137" s="40">
        <v>0.01</v>
      </c>
    </row>
    <row r="138" spans="1:10" ht="27.75" customHeight="1">
      <c r="A138" s="160" t="s">
        <v>648</v>
      </c>
      <c r="B138" s="24"/>
      <c r="C138" s="161">
        <v>0</v>
      </c>
      <c r="D138" s="290">
        <v>0.42099999999999999</v>
      </c>
      <c r="E138" s="291">
        <v>0.11799999999999999</v>
      </c>
      <c r="F138" s="292">
        <v>1.6E-2</v>
      </c>
      <c r="G138" s="162">
        <v>5414.69</v>
      </c>
      <c r="H138" s="162">
        <v>0.45</v>
      </c>
      <c r="I138" s="167">
        <v>0.75</v>
      </c>
      <c r="J138" s="40">
        <v>0.01</v>
      </c>
    </row>
    <row r="139" spans="1:10" ht="27.75" customHeight="1">
      <c r="A139" s="160" t="s">
        <v>649</v>
      </c>
      <c r="B139" s="24"/>
      <c r="C139" s="161">
        <v>0</v>
      </c>
      <c r="D139" s="290">
        <v>0.42099999999999999</v>
      </c>
      <c r="E139" s="291">
        <v>0.11799999999999999</v>
      </c>
      <c r="F139" s="292">
        <v>1.6E-2</v>
      </c>
      <c r="G139" s="162">
        <v>12879.65</v>
      </c>
      <c r="H139" s="162">
        <v>0.45</v>
      </c>
      <c r="I139" s="167">
        <v>0.75</v>
      </c>
      <c r="J139" s="40">
        <v>0.01</v>
      </c>
    </row>
    <row r="140" spans="1:10" ht="27.75" customHeight="1">
      <c r="A140" s="160" t="s">
        <v>650</v>
      </c>
      <c r="B140" s="24"/>
      <c r="C140" s="161" t="s">
        <v>302</v>
      </c>
      <c r="D140" s="135">
        <v>1.548</v>
      </c>
      <c r="E140" s="136">
        <v>0.44</v>
      </c>
      <c r="F140" s="134">
        <v>0.33600000000000002</v>
      </c>
      <c r="G140" s="227">
        <v>0</v>
      </c>
      <c r="H140" s="227">
        <v>0</v>
      </c>
      <c r="I140" s="227">
        <v>0</v>
      </c>
      <c r="J140" s="293">
        <v>0</v>
      </c>
    </row>
    <row r="141" spans="1:10" ht="27.75" customHeight="1">
      <c r="A141" s="160" t="s">
        <v>651</v>
      </c>
      <c r="B141" s="24"/>
      <c r="C141" s="161" t="s">
        <v>717</v>
      </c>
      <c r="D141" s="290">
        <v>-0.58899999999999997</v>
      </c>
      <c r="E141" s="291">
        <v>-0.184</v>
      </c>
      <c r="F141" s="292">
        <v>-2.7E-2</v>
      </c>
      <c r="G141" s="227">
        <v>0</v>
      </c>
      <c r="H141" s="227">
        <v>0</v>
      </c>
      <c r="I141" s="227">
        <v>0</v>
      </c>
      <c r="J141" s="293">
        <v>0</v>
      </c>
    </row>
    <row r="142" spans="1:10" ht="27.75" customHeight="1">
      <c r="A142" s="160" t="s">
        <v>652</v>
      </c>
      <c r="B142" s="24"/>
      <c r="C142" s="161">
        <v>8</v>
      </c>
      <c r="D142" s="290">
        <v>-0.64600000000000002</v>
      </c>
      <c r="E142" s="291">
        <v>-0.20100000000000001</v>
      </c>
      <c r="F142" s="292">
        <v>-2.9000000000000001E-2</v>
      </c>
      <c r="G142" s="227">
        <v>0</v>
      </c>
      <c r="H142" s="227">
        <v>0</v>
      </c>
      <c r="I142" s="227">
        <v>0</v>
      </c>
      <c r="J142" s="293">
        <v>0</v>
      </c>
    </row>
    <row r="143" spans="1:10" ht="27.75" customHeight="1">
      <c r="A143" s="160" t="s">
        <v>653</v>
      </c>
      <c r="B143" s="24"/>
      <c r="C143" s="161">
        <v>0</v>
      </c>
      <c r="D143" s="290">
        <v>-0.58899999999999997</v>
      </c>
      <c r="E143" s="291">
        <v>-0.184</v>
      </c>
      <c r="F143" s="292">
        <v>-2.7E-2</v>
      </c>
      <c r="G143" s="227">
        <v>0</v>
      </c>
      <c r="H143" s="227">
        <v>0</v>
      </c>
      <c r="I143" s="227">
        <v>0</v>
      </c>
      <c r="J143" s="40">
        <v>1.6E-2</v>
      </c>
    </row>
    <row r="144" spans="1:10" ht="27.75" customHeight="1">
      <c r="A144" s="160" t="s">
        <v>654</v>
      </c>
      <c r="B144" s="24"/>
      <c r="C144" s="161">
        <v>0</v>
      </c>
      <c r="D144" s="290">
        <v>-0.64600000000000002</v>
      </c>
      <c r="E144" s="291">
        <v>-0.20100000000000001</v>
      </c>
      <c r="F144" s="292">
        <v>-2.9000000000000001E-2</v>
      </c>
      <c r="G144" s="227">
        <v>0</v>
      </c>
      <c r="H144" s="227">
        <v>0</v>
      </c>
      <c r="I144" s="227">
        <v>0</v>
      </c>
      <c r="J144" s="40">
        <v>1.7999999999999999E-2</v>
      </c>
    </row>
    <row r="145" spans="1:10" ht="27.75" customHeight="1">
      <c r="A145" s="160" t="s">
        <v>655</v>
      </c>
      <c r="B145" s="24"/>
      <c r="C145" s="161">
        <v>0</v>
      </c>
      <c r="D145" s="290">
        <v>-0.80900000000000005</v>
      </c>
      <c r="E145" s="291">
        <v>-0.23899999999999999</v>
      </c>
      <c r="F145" s="292">
        <v>-3.3000000000000002E-2</v>
      </c>
      <c r="G145" s="162">
        <v>36.31</v>
      </c>
      <c r="H145" s="227">
        <v>0</v>
      </c>
      <c r="I145" s="227">
        <v>0</v>
      </c>
      <c r="J145" s="40">
        <v>2.5000000000000001E-2</v>
      </c>
    </row>
    <row r="146" spans="1:10" ht="27.75" customHeight="1">
      <c r="A146" s="160" t="s">
        <v>656</v>
      </c>
      <c r="B146" s="24"/>
      <c r="C146" s="161" t="s">
        <v>70</v>
      </c>
      <c r="D146" s="290">
        <v>0.24199999999999999</v>
      </c>
      <c r="E146" s="291">
        <v>7.5999999999999998E-2</v>
      </c>
      <c r="F146" s="292">
        <v>1.0999999999999999E-2</v>
      </c>
      <c r="G146" s="162">
        <v>2.58</v>
      </c>
      <c r="H146" s="227">
        <v>0</v>
      </c>
      <c r="I146" s="227">
        <v>0</v>
      </c>
      <c r="J146" s="293">
        <v>0</v>
      </c>
    </row>
    <row r="147" spans="1:10" ht="27.75" customHeight="1">
      <c r="A147" s="160" t="s">
        <v>657</v>
      </c>
      <c r="B147" s="24"/>
      <c r="C147" s="161">
        <v>2</v>
      </c>
      <c r="D147" s="290">
        <v>0.24199999999999999</v>
      </c>
      <c r="E147" s="291">
        <v>7.5999999999999998E-2</v>
      </c>
      <c r="F147" s="292">
        <v>1.0999999999999999E-2</v>
      </c>
      <c r="G147" s="227">
        <v>0</v>
      </c>
      <c r="H147" s="227">
        <v>0</v>
      </c>
      <c r="I147" s="227">
        <v>0</v>
      </c>
      <c r="J147" s="293">
        <v>0</v>
      </c>
    </row>
    <row r="148" spans="1:10" ht="27.75" customHeight="1">
      <c r="A148" s="160" t="s">
        <v>658</v>
      </c>
      <c r="B148" s="24"/>
      <c r="C148" s="161" t="s">
        <v>75</v>
      </c>
      <c r="D148" s="290">
        <v>0.28299999999999997</v>
      </c>
      <c r="E148" s="291">
        <v>8.8999999999999996E-2</v>
      </c>
      <c r="F148" s="292">
        <v>1.2999999999999999E-2</v>
      </c>
      <c r="G148" s="162">
        <v>1.06</v>
      </c>
      <c r="H148" s="227">
        <v>0</v>
      </c>
      <c r="I148" s="227">
        <v>0</v>
      </c>
      <c r="J148" s="293">
        <v>0</v>
      </c>
    </row>
    <row r="149" spans="1:10" ht="27.75" customHeight="1">
      <c r="A149" s="160" t="s">
        <v>659</v>
      </c>
      <c r="B149" s="24"/>
      <c r="C149" s="161" t="s">
        <v>75</v>
      </c>
      <c r="D149" s="290">
        <v>0.28299999999999997</v>
      </c>
      <c r="E149" s="291">
        <v>8.8999999999999996E-2</v>
      </c>
      <c r="F149" s="292">
        <v>1.2999999999999999E-2</v>
      </c>
      <c r="G149" s="162">
        <v>1.94</v>
      </c>
      <c r="H149" s="227">
        <v>0</v>
      </c>
      <c r="I149" s="227">
        <v>0</v>
      </c>
      <c r="J149" s="293">
        <v>0</v>
      </c>
    </row>
    <row r="150" spans="1:10" ht="27.75" customHeight="1">
      <c r="A150" s="160" t="s">
        <v>660</v>
      </c>
      <c r="B150" s="24"/>
      <c r="C150" s="161" t="s">
        <v>75</v>
      </c>
      <c r="D150" s="290">
        <v>0.28299999999999997</v>
      </c>
      <c r="E150" s="291">
        <v>8.8999999999999996E-2</v>
      </c>
      <c r="F150" s="292">
        <v>1.2999999999999999E-2</v>
      </c>
      <c r="G150" s="162">
        <v>4.18</v>
      </c>
      <c r="H150" s="227">
        <v>0</v>
      </c>
      <c r="I150" s="227">
        <v>0</v>
      </c>
      <c r="J150" s="293">
        <v>0</v>
      </c>
    </row>
    <row r="151" spans="1:10" ht="27.75" customHeight="1">
      <c r="A151" s="160" t="s">
        <v>661</v>
      </c>
      <c r="B151" s="24"/>
      <c r="C151" s="161" t="s">
        <v>75</v>
      </c>
      <c r="D151" s="290">
        <v>0.28299999999999997</v>
      </c>
      <c r="E151" s="291">
        <v>8.8999999999999996E-2</v>
      </c>
      <c r="F151" s="292">
        <v>1.2999999999999999E-2</v>
      </c>
      <c r="G151" s="162">
        <v>7.86</v>
      </c>
      <c r="H151" s="227">
        <v>0</v>
      </c>
      <c r="I151" s="227">
        <v>0</v>
      </c>
      <c r="J151" s="293">
        <v>0</v>
      </c>
    </row>
    <row r="152" spans="1:10" ht="27.75" customHeight="1">
      <c r="A152" s="160" t="s">
        <v>662</v>
      </c>
      <c r="B152" s="24"/>
      <c r="C152" s="161" t="s">
        <v>75</v>
      </c>
      <c r="D152" s="290">
        <v>0.28299999999999997</v>
      </c>
      <c r="E152" s="291">
        <v>8.8999999999999996E-2</v>
      </c>
      <c r="F152" s="292">
        <v>1.2999999999999999E-2</v>
      </c>
      <c r="G152" s="162">
        <v>24.06</v>
      </c>
      <c r="H152" s="227">
        <v>0</v>
      </c>
      <c r="I152" s="227">
        <v>0</v>
      </c>
      <c r="J152" s="293">
        <v>0</v>
      </c>
    </row>
    <row r="153" spans="1:10" ht="27.75" customHeight="1">
      <c r="A153" s="160" t="s">
        <v>663</v>
      </c>
      <c r="B153" s="24"/>
      <c r="C153" s="161">
        <v>4</v>
      </c>
      <c r="D153" s="290">
        <v>0.28299999999999997</v>
      </c>
      <c r="E153" s="291">
        <v>8.8999999999999996E-2</v>
      </c>
      <c r="F153" s="292">
        <v>1.2999999999999999E-2</v>
      </c>
      <c r="G153" s="227">
        <v>0</v>
      </c>
      <c r="H153" s="227">
        <v>0</v>
      </c>
      <c r="I153" s="227">
        <v>0</v>
      </c>
      <c r="J153" s="293">
        <v>0</v>
      </c>
    </row>
    <row r="154" spans="1:10" ht="27.75" customHeight="1">
      <c r="A154" s="160" t="s">
        <v>664</v>
      </c>
      <c r="B154" s="24"/>
      <c r="C154" s="161">
        <v>0</v>
      </c>
      <c r="D154" s="290">
        <v>0.215</v>
      </c>
      <c r="E154" s="291">
        <v>6.6000000000000003E-2</v>
      </c>
      <c r="F154" s="292">
        <v>0.01</v>
      </c>
      <c r="G154" s="162">
        <v>1.43</v>
      </c>
      <c r="H154" s="162">
        <v>0.08</v>
      </c>
      <c r="I154" s="167">
        <v>0.18</v>
      </c>
      <c r="J154" s="40">
        <v>6.0000000000000001E-3</v>
      </c>
    </row>
    <row r="155" spans="1:10" ht="27.75" customHeight="1">
      <c r="A155" s="160" t="s">
        <v>665</v>
      </c>
      <c r="B155" s="24"/>
      <c r="C155" s="161">
        <v>0</v>
      </c>
      <c r="D155" s="290">
        <v>0.215</v>
      </c>
      <c r="E155" s="291">
        <v>6.6000000000000003E-2</v>
      </c>
      <c r="F155" s="292">
        <v>0.01</v>
      </c>
      <c r="G155" s="162">
        <v>36.46</v>
      </c>
      <c r="H155" s="162">
        <v>0.08</v>
      </c>
      <c r="I155" s="167">
        <v>0.18</v>
      </c>
      <c r="J155" s="40">
        <v>6.0000000000000001E-3</v>
      </c>
    </row>
    <row r="156" spans="1:10" ht="27.75" customHeight="1">
      <c r="A156" s="160" t="s">
        <v>666</v>
      </c>
      <c r="B156" s="24"/>
      <c r="C156" s="161">
        <v>0</v>
      </c>
      <c r="D156" s="290">
        <v>0.215</v>
      </c>
      <c r="E156" s="291">
        <v>6.6000000000000003E-2</v>
      </c>
      <c r="F156" s="292">
        <v>0.01</v>
      </c>
      <c r="G156" s="162">
        <v>71.83</v>
      </c>
      <c r="H156" s="162">
        <v>0.08</v>
      </c>
      <c r="I156" s="167">
        <v>0.18</v>
      </c>
      <c r="J156" s="40">
        <v>6.0000000000000001E-3</v>
      </c>
    </row>
    <row r="157" spans="1:10" ht="27.75" customHeight="1">
      <c r="A157" s="160" t="s">
        <v>667</v>
      </c>
      <c r="B157" s="24"/>
      <c r="C157" s="161">
        <v>0</v>
      </c>
      <c r="D157" s="290">
        <v>0.215</v>
      </c>
      <c r="E157" s="291">
        <v>6.6000000000000003E-2</v>
      </c>
      <c r="F157" s="292">
        <v>0.01</v>
      </c>
      <c r="G157" s="162">
        <v>111</v>
      </c>
      <c r="H157" s="162">
        <v>0.08</v>
      </c>
      <c r="I157" s="167">
        <v>0.18</v>
      </c>
      <c r="J157" s="40">
        <v>6.0000000000000001E-3</v>
      </c>
    </row>
    <row r="158" spans="1:10" ht="27.75" customHeight="1">
      <c r="A158" s="160" t="s">
        <v>668</v>
      </c>
      <c r="B158" s="24"/>
      <c r="C158" s="161">
        <v>0</v>
      </c>
      <c r="D158" s="290">
        <v>0.215</v>
      </c>
      <c r="E158" s="291">
        <v>6.6000000000000003E-2</v>
      </c>
      <c r="F158" s="292">
        <v>0.01</v>
      </c>
      <c r="G158" s="162">
        <v>236.42</v>
      </c>
      <c r="H158" s="162">
        <v>0.08</v>
      </c>
      <c r="I158" s="167">
        <v>0.18</v>
      </c>
      <c r="J158" s="40">
        <v>6.0000000000000001E-3</v>
      </c>
    </row>
    <row r="159" spans="1:10" ht="27.75" customHeight="1">
      <c r="A159" s="160" t="s">
        <v>669</v>
      </c>
      <c r="B159" s="24"/>
      <c r="C159" s="161">
        <v>0</v>
      </c>
      <c r="D159" s="290">
        <v>0.251</v>
      </c>
      <c r="E159" s="291">
        <v>7.4999999999999997E-2</v>
      </c>
      <c r="F159" s="292">
        <v>0.01</v>
      </c>
      <c r="G159" s="162">
        <v>2.11</v>
      </c>
      <c r="H159" s="162">
        <v>0.16</v>
      </c>
      <c r="I159" s="167">
        <v>0.25</v>
      </c>
      <c r="J159" s="40">
        <v>7.0000000000000001E-3</v>
      </c>
    </row>
    <row r="160" spans="1:10" ht="27.75" customHeight="1">
      <c r="A160" s="160" t="s">
        <v>670</v>
      </c>
      <c r="B160" s="24"/>
      <c r="C160" s="161">
        <v>0</v>
      </c>
      <c r="D160" s="290">
        <v>0.251</v>
      </c>
      <c r="E160" s="291">
        <v>7.4999999999999997E-2</v>
      </c>
      <c r="F160" s="292">
        <v>0.01</v>
      </c>
      <c r="G160" s="162">
        <v>61.23</v>
      </c>
      <c r="H160" s="162">
        <v>0.16</v>
      </c>
      <c r="I160" s="167">
        <v>0.25</v>
      </c>
      <c r="J160" s="40">
        <v>7.0000000000000001E-3</v>
      </c>
    </row>
    <row r="161" spans="1:10" ht="27.75" customHeight="1">
      <c r="A161" s="160" t="s">
        <v>671</v>
      </c>
      <c r="B161" s="24"/>
      <c r="C161" s="161">
        <v>0</v>
      </c>
      <c r="D161" s="290">
        <v>0.251</v>
      </c>
      <c r="E161" s="291">
        <v>7.4999999999999997E-2</v>
      </c>
      <c r="F161" s="292">
        <v>0.01</v>
      </c>
      <c r="G161" s="162">
        <v>120.93</v>
      </c>
      <c r="H161" s="162">
        <v>0.16</v>
      </c>
      <c r="I161" s="167">
        <v>0.25</v>
      </c>
      <c r="J161" s="40">
        <v>7.0000000000000001E-3</v>
      </c>
    </row>
    <row r="162" spans="1:10" ht="27.75" customHeight="1">
      <c r="A162" s="160" t="s">
        <v>672</v>
      </c>
      <c r="B162" s="24"/>
      <c r="C162" s="161">
        <v>0</v>
      </c>
      <c r="D162" s="290">
        <v>0.251</v>
      </c>
      <c r="E162" s="291">
        <v>7.4999999999999997E-2</v>
      </c>
      <c r="F162" s="292">
        <v>0.01</v>
      </c>
      <c r="G162" s="162">
        <v>187.05</v>
      </c>
      <c r="H162" s="162">
        <v>0.16</v>
      </c>
      <c r="I162" s="167">
        <v>0.25</v>
      </c>
      <c r="J162" s="40">
        <v>7.0000000000000001E-3</v>
      </c>
    </row>
    <row r="163" spans="1:10" ht="27.75" customHeight="1">
      <c r="A163" s="160" t="s">
        <v>673</v>
      </c>
      <c r="B163" s="24"/>
      <c r="C163" s="161">
        <v>0</v>
      </c>
      <c r="D163" s="290">
        <v>0.251</v>
      </c>
      <c r="E163" s="291">
        <v>7.4999999999999997E-2</v>
      </c>
      <c r="F163" s="292">
        <v>0.01</v>
      </c>
      <c r="G163" s="162">
        <v>398.74</v>
      </c>
      <c r="H163" s="162">
        <v>0.16</v>
      </c>
      <c r="I163" s="167">
        <v>0.25</v>
      </c>
      <c r="J163" s="40">
        <v>7.0000000000000001E-3</v>
      </c>
    </row>
    <row r="164" spans="1:10" ht="27.75" customHeight="1">
      <c r="A164" s="160" t="s">
        <v>674</v>
      </c>
      <c r="B164" s="24"/>
      <c r="C164" s="161">
        <v>0</v>
      </c>
      <c r="D164" s="290">
        <v>0.218</v>
      </c>
      <c r="E164" s="291">
        <v>6.0999999999999999E-2</v>
      </c>
      <c r="F164" s="292">
        <v>8.0000000000000002E-3</v>
      </c>
      <c r="G164" s="162">
        <v>49.26</v>
      </c>
      <c r="H164" s="162">
        <v>0.23</v>
      </c>
      <c r="I164" s="167">
        <v>0.39</v>
      </c>
      <c r="J164" s="40">
        <v>5.0000000000000001E-3</v>
      </c>
    </row>
    <row r="165" spans="1:10" ht="27.75" customHeight="1">
      <c r="A165" s="160" t="s">
        <v>675</v>
      </c>
      <c r="B165" s="24"/>
      <c r="C165" s="161">
        <v>0</v>
      </c>
      <c r="D165" s="290">
        <v>0.218</v>
      </c>
      <c r="E165" s="291">
        <v>6.0999999999999999E-2</v>
      </c>
      <c r="F165" s="292">
        <v>8.0000000000000002E-3</v>
      </c>
      <c r="G165" s="162">
        <v>494.37</v>
      </c>
      <c r="H165" s="162">
        <v>0.23</v>
      </c>
      <c r="I165" s="167">
        <v>0.39</v>
      </c>
      <c r="J165" s="40">
        <v>5.0000000000000001E-3</v>
      </c>
    </row>
    <row r="166" spans="1:10" ht="27.75" customHeight="1">
      <c r="A166" s="160" t="s">
        <v>676</v>
      </c>
      <c r="B166" s="24"/>
      <c r="C166" s="161">
        <v>0</v>
      </c>
      <c r="D166" s="290">
        <v>0.218</v>
      </c>
      <c r="E166" s="291">
        <v>6.0999999999999999E-2</v>
      </c>
      <c r="F166" s="292">
        <v>8.0000000000000002E-3</v>
      </c>
      <c r="G166" s="162">
        <v>1345.03</v>
      </c>
      <c r="H166" s="162">
        <v>0.23</v>
      </c>
      <c r="I166" s="167">
        <v>0.39</v>
      </c>
      <c r="J166" s="40">
        <v>5.0000000000000001E-3</v>
      </c>
    </row>
    <row r="167" spans="1:10" ht="27.75" customHeight="1">
      <c r="A167" s="160" t="s">
        <v>677</v>
      </c>
      <c r="B167" s="24"/>
      <c r="C167" s="161">
        <v>0</v>
      </c>
      <c r="D167" s="290">
        <v>0.218</v>
      </c>
      <c r="E167" s="291">
        <v>6.0999999999999999E-2</v>
      </c>
      <c r="F167" s="292">
        <v>8.0000000000000002E-3</v>
      </c>
      <c r="G167" s="162">
        <v>2809.49</v>
      </c>
      <c r="H167" s="162">
        <v>0.23</v>
      </c>
      <c r="I167" s="167">
        <v>0.39</v>
      </c>
      <c r="J167" s="40">
        <v>5.0000000000000001E-3</v>
      </c>
    </row>
    <row r="168" spans="1:10" ht="27.75" customHeight="1">
      <c r="A168" s="160" t="s">
        <v>678</v>
      </c>
      <c r="B168" s="24"/>
      <c r="C168" s="161">
        <v>0</v>
      </c>
      <c r="D168" s="290">
        <v>0.218</v>
      </c>
      <c r="E168" s="291">
        <v>6.0999999999999999E-2</v>
      </c>
      <c r="F168" s="292">
        <v>8.0000000000000002E-3</v>
      </c>
      <c r="G168" s="162">
        <v>6682.5</v>
      </c>
      <c r="H168" s="162">
        <v>0.23</v>
      </c>
      <c r="I168" s="167">
        <v>0.39</v>
      </c>
      <c r="J168" s="40">
        <v>5.0000000000000001E-3</v>
      </c>
    </row>
    <row r="169" spans="1:10" ht="27.75" customHeight="1">
      <c r="A169" s="160" t="s">
        <v>679</v>
      </c>
      <c r="B169" s="24"/>
      <c r="C169" s="161" t="s">
        <v>302</v>
      </c>
      <c r="D169" s="135">
        <v>0.80300000000000005</v>
      </c>
      <c r="E169" s="136">
        <v>0.22800000000000001</v>
      </c>
      <c r="F169" s="134">
        <v>0.17399999999999999</v>
      </c>
      <c r="G169" s="227">
        <v>0</v>
      </c>
      <c r="H169" s="227">
        <v>0</v>
      </c>
      <c r="I169" s="227">
        <v>0</v>
      </c>
      <c r="J169" s="293">
        <v>0</v>
      </c>
    </row>
    <row r="170" spans="1:10" ht="27.75" customHeight="1">
      <c r="A170" s="160" t="s">
        <v>680</v>
      </c>
      <c r="B170" s="24"/>
      <c r="C170" s="161" t="s">
        <v>717</v>
      </c>
      <c r="D170" s="290">
        <v>-0.30499999999999999</v>
      </c>
      <c r="E170" s="291">
        <v>-9.6000000000000002E-2</v>
      </c>
      <c r="F170" s="292">
        <v>-1.4E-2</v>
      </c>
      <c r="G170" s="227">
        <v>0</v>
      </c>
      <c r="H170" s="227">
        <v>0</v>
      </c>
      <c r="I170" s="227">
        <v>0</v>
      </c>
      <c r="J170" s="293">
        <v>0</v>
      </c>
    </row>
    <row r="171" spans="1:10" ht="27.75" customHeight="1">
      <c r="A171" s="160" t="s">
        <v>681</v>
      </c>
      <c r="B171" s="24"/>
      <c r="C171" s="161">
        <v>8</v>
      </c>
      <c r="D171" s="290">
        <v>-0.33500000000000002</v>
      </c>
      <c r="E171" s="291">
        <v>-0.104</v>
      </c>
      <c r="F171" s="292">
        <v>-1.4999999999999999E-2</v>
      </c>
      <c r="G171" s="227">
        <v>0</v>
      </c>
      <c r="H171" s="227">
        <v>0</v>
      </c>
      <c r="I171" s="227">
        <v>0</v>
      </c>
      <c r="J171" s="293">
        <v>0</v>
      </c>
    </row>
    <row r="172" spans="1:10" ht="27.75" customHeight="1">
      <c r="A172" s="160" t="s">
        <v>682</v>
      </c>
      <c r="B172" s="24"/>
      <c r="C172" s="161">
        <v>0</v>
      </c>
      <c r="D172" s="290">
        <v>-0.30499999999999999</v>
      </c>
      <c r="E172" s="291">
        <v>-9.6000000000000002E-2</v>
      </c>
      <c r="F172" s="292">
        <v>-1.4E-2</v>
      </c>
      <c r="G172" s="227">
        <v>0</v>
      </c>
      <c r="H172" s="227">
        <v>0</v>
      </c>
      <c r="I172" s="227">
        <v>0</v>
      </c>
      <c r="J172" s="40">
        <v>8.0000000000000002E-3</v>
      </c>
    </row>
    <row r="173" spans="1:10" ht="27.75" customHeight="1">
      <c r="A173" s="160" t="s">
        <v>683</v>
      </c>
      <c r="B173" s="24"/>
      <c r="C173" s="161">
        <v>0</v>
      </c>
      <c r="D173" s="290">
        <v>-0.33500000000000002</v>
      </c>
      <c r="E173" s="291">
        <v>-0.104</v>
      </c>
      <c r="F173" s="292">
        <v>-1.4999999999999999E-2</v>
      </c>
      <c r="G173" s="227">
        <v>0</v>
      </c>
      <c r="H173" s="227">
        <v>0</v>
      </c>
      <c r="I173" s="227">
        <v>0</v>
      </c>
      <c r="J173" s="40">
        <v>0.01</v>
      </c>
    </row>
    <row r="174" spans="1:10" ht="27.75" customHeight="1">
      <c r="A174" s="160" t="s">
        <v>684</v>
      </c>
      <c r="B174" s="24"/>
      <c r="C174" s="161">
        <v>0</v>
      </c>
      <c r="D174" s="290">
        <v>-0.42</v>
      </c>
      <c r="E174" s="291">
        <v>-0.124</v>
      </c>
      <c r="F174" s="292">
        <v>-1.7000000000000001E-2</v>
      </c>
      <c r="G174" s="162">
        <v>18.84</v>
      </c>
      <c r="H174" s="227">
        <v>0</v>
      </c>
      <c r="I174" s="227">
        <v>0</v>
      </c>
      <c r="J174" s="40">
        <v>1.2999999999999999E-2</v>
      </c>
    </row>
    <row r="175" spans="1:10" ht="27.75" customHeight="1">
      <c r="A175" s="160" t="s">
        <v>685</v>
      </c>
      <c r="B175" s="24"/>
      <c r="C175" s="161" t="s">
        <v>70</v>
      </c>
      <c r="D175" s="290">
        <v>0.1</v>
      </c>
      <c r="E175" s="291">
        <v>3.1E-2</v>
      </c>
      <c r="F175" s="292">
        <v>5.0000000000000001E-3</v>
      </c>
      <c r="G175" s="162">
        <v>1.44</v>
      </c>
      <c r="H175" s="227">
        <v>0</v>
      </c>
      <c r="I175" s="227">
        <v>0</v>
      </c>
      <c r="J175" s="293">
        <v>0</v>
      </c>
    </row>
    <row r="176" spans="1:10" ht="27.75" customHeight="1">
      <c r="A176" s="160" t="s">
        <v>686</v>
      </c>
      <c r="B176" s="24"/>
      <c r="C176" s="161">
        <v>2</v>
      </c>
      <c r="D176" s="290">
        <v>0.1</v>
      </c>
      <c r="E176" s="291">
        <v>3.1E-2</v>
      </c>
      <c r="F176" s="292">
        <v>5.0000000000000001E-3</v>
      </c>
      <c r="G176" s="227">
        <v>0</v>
      </c>
      <c r="H176" s="227">
        <v>0</v>
      </c>
      <c r="I176" s="227">
        <v>0</v>
      </c>
      <c r="J176" s="293">
        <v>0</v>
      </c>
    </row>
    <row r="177" spans="1:10" ht="27.75" customHeight="1">
      <c r="A177" s="160" t="s">
        <v>687</v>
      </c>
      <c r="B177" s="24"/>
      <c r="C177" s="161" t="s">
        <v>75</v>
      </c>
      <c r="D177" s="290">
        <v>0.11700000000000001</v>
      </c>
      <c r="E177" s="291">
        <v>3.5999999999999997E-2</v>
      </c>
      <c r="F177" s="292">
        <v>5.0000000000000001E-3</v>
      </c>
      <c r="G177" s="162">
        <v>0.7</v>
      </c>
      <c r="H177" s="227">
        <v>0</v>
      </c>
      <c r="I177" s="227">
        <v>0</v>
      </c>
      <c r="J177" s="293">
        <v>0</v>
      </c>
    </row>
    <row r="178" spans="1:10" ht="27.75" customHeight="1">
      <c r="A178" s="160" t="s">
        <v>688</v>
      </c>
      <c r="B178" s="24"/>
      <c r="C178" s="161" t="s">
        <v>75</v>
      </c>
      <c r="D178" s="290">
        <v>0.11700000000000001</v>
      </c>
      <c r="E178" s="291">
        <v>3.5999999999999997E-2</v>
      </c>
      <c r="F178" s="292">
        <v>5.0000000000000001E-3</v>
      </c>
      <c r="G178" s="162">
        <v>1.06</v>
      </c>
      <c r="H178" s="227">
        <v>0</v>
      </c>
      <c r="I178" s="227">
        <v>0</v>
      </c>
      <c r="J178" s="293">
        <v>0</v>
      </c>
    </row>
    <row r="179" spans="1:10" ht="27.75" customHeight="1">
      <c r="A179" s="160" t="s">
        <v>689</v>
      </c>
      <c r="B179" s="24"/>
      <c r="C179" s="161" t="s">
        <v>75</v>
      </c>
      <c r="D179" s="290">
        <v>0.11700000000000001</v>
      </c>
      <c r="E179" s="291">
        <v>3.5999999999999997E-2</v>
      </c>
      <c r="F179" s="292">
        <v>5.0000000000000001E-3</v>
      </c>
      <c r="G179" s="162">
        <v>1.98</v>
      </c>
      <c r="H179" s="227">
        <v>0</v>
      </c>
      <c r="I179" s="227">
        <v>0</v>
      </c>
      <c r="J179" s="293">
        <v>0</v>
      </c>
    </row>
    <row r="180" spans="1:10" ht="27.75" customHeight="1">
      <c r="A180" s="160" t="s">
        <v>690</v>
      </c>
      <c r="B180" s="24"/>
      <c r="C180" s="161" t="s">
        <v>75</v>
      </c>
      <c r="D180" s="290">
        <v>0.11700000000000001</v>
      </c>
      <c r="E180" s="291">
        <v>3.5999999999999997E-2</v>
      </c>
      <c r="F180" s="292">
        <v>5.0000000000000001E-3</v>
      </c>
      <c r="G180" s="162">
        <v>3.5</v>
      </c>
      <c r="H180" s="227">
        <v>0</v>
      </c>
      <c r="I180" s="227">
        <v>0</v>
      </c>
      <c r="J180" s="293">
        <v>0</v>
      </c>
    </row>
    <row r="181" spans="1:10" ht="27.75" customHeight="1">
      <c r="A181" s="160" t="s">
        <v>691</v>
      </c>
      <c r="B181" s="24"/>
      <c r="C181" s="161" t="s">
        <v>75</v>
      </c>
      <c r="D181" s="290">
        <v>0.11700000000000001</v>
      </c>
      <c r="E181" s="291">
        <v>3.5999999999999997E-2</v>
      </c>
      <c r="F181" s="292">
        <v>5.0000000000000001E-3</v>
      </c>
      <c r="G181" s="162">
        <v>10.17</v>
      </c>
      <c r="H181" s="227">
        <v>0</v>
      </c>
      <c r="I181" s="227">
        <v>0</v>
      </c>
      <c r="J181" s="293">
        <v>0</v>
      </c>
    </row>
    <row r="182" spans="1:10" ht="27.75" customHeight="1">
      <c r="A182" s="160" t="s">
        <v>692</v>
      </c>
      <c r="B182" s="24"/>
      <c r="C182" s="161">
        <v>4</v>
      </c>
      <c r="D182" s="290">
        <v>0.11700000000000001</v>
      </c>
      <c r="E182" s="291">
        <v>3.5999999999999997E-2</v>
      </c>
      <c r="F182" s="292">
        <v>5.0000000000000001E-3</v>
      </c>
      <c r="G182" s="227">
        <v>0</v>
      </c>
      <c r="H182" s="227">
        <v>0</v>
      </c>
      <c r="I182" s="227">
        <v>0</v>
      </c>
      <c r="J182" s="293">
        <v>0</v>
      </c>
    </row>
    <row r="183" spans="1:10" ht="27.75" customHeight="1">
      <c r="A183" s="160" t="s">
        <v>693</v>
      </c>
      <c r="B183" s="24"/>
      <c r="C183" s="161">
        <v>0</v>
      </c>
      <c r="D183" s="290">
        <v>8.8999999999999996E-2</v>
      </c>
      <c r="E183" s="291">
        <v>2.7E-2</v>
      </c>
      <c r="F183" s="292">
        <v>4.0000000000000001E-3</v>
      </c>
      <c r="G183" s="162">
        <v>0.85</v>
      </c>
      <c r="H183" s="162">
        <v>0.03</v>
      </c>
      <c r="I183" s="167">
        <v>0.08</v>
      </c>
      <c r="J183" s="40">
        <v>3.0000000000000001E-3</v>
      </c>
    </row>
    <row r="184" spans="1:10" ht="27.75" customHeight="1">
      <c r="A184" s="160" t="s">
        <v>694</v>
      </c>
      <c r="B184" s="24"/>
      <c r="C184" s="161">
        <v>0</v>
      </c>
      <c r="D184" s="290">
        <v>8.8999999999999996E-2</v>
      </c>
      <c r="E184" s="291">
        <v>2.7E-2</v>
      </c>
      <c r="F184" s="292">
        <v>4.0000000000000001E-3</v>
      </c>
      <c r="G184" s="162">
        <v>15.27</v>
      </c>
      <c r="H184" s="162">
        <v>0.03</v>
      </c>
      <c r="I184" s="167">
        <v>0.08</v>
      </c>
      <c r="J184" s="40">
        <v>3.0000000000000001E-3</v>
      </c>
    </row>
    <row r="185" spans="1:10" ht="27.75" customHeight="1">
      <c r="A185" s="160" t="s">
        <v>695</v>
      </c>
      <c r="B185" s="24"/>
      <c r="C185" s="161">
        <v>0</v>
      </c>
      <c r="D185" s="290">
        <v>8.8999999999999996E-2</v>
      </c>
      <c r="E185" s="291">
        <v>2.7E-2</v>
      </c>
      <c r="F185" s="292">
        <v>4.0000000000000001E-3</v>
      </c>
      <c r="G185" s="162">
        <v>29.84</v>
      </c>
      <c r="H185" s="162">
        <v>0.03</v>
      </c>
      <c r="I185" s="167">
        <v>0.08</v>
      </c>
      <c r="J185" s="40">
        <v>3.0000000000000001E-3</v>
      </c>
    </row>
    <row r="186" spans="1:10" ht="27.75" customHeight="1">
      <c r="A186" s="160" t="s">
        <v>696</v>
      </c>
      <c r="B186" s="24"/>
      <c r="C186" s="161">
        <v>0</v>
      </c>
      <c r="D186" s="290">
        <v>8.8999999999999996E-2</v>
      </c>
      <c r="E186" s="291">
        <v>2.7E-2</v>
      </c>
      <c r="F186" s="292">
        <v>4.0000000000000001E-3</v>
      </c>
      <c r="G186" s="162">
        <v>45.97</v>
      </c>
      <c r="H186" s="162">
        <v>0.03</v>
      </c>
      <c r="I186" s="167">
        <v>0.08</v>
      </c>
      <c r="J186" s="40">
        <v>3.0000000000000001E-3</v>
      </c>
    </row>
    <row r="187" spans="1:10" ht="27.75" customHeight="1">
      <c r="A187" s="160" t="s">
        <v>697</v>
      </c>
      <c r="B187" s="24"/>
      <c r="C187" s="161">
        <v>0</v>
      </c>
      <c r="D187" s="290">
        <v>8.8999999999999996E-2</v>
      </c>
      <c r="E187" s="291">
        <v>2.7E-2</v>
      </c>
      <c r="F187" s="292">
        <v>4.0000000000000001E-3</v>
      </c>
      <c r="G187" s="162">
        <v>97.61</v>
      </c>
      <c r="H187" s="162">
        <v>0.03</v>
      </c>
      <c r="I187" s="167">
        <v>0.08</v>
      </c>
      <c r="J187" s="40">
        <v>3.0000000000000001E-3</v>
      </c>
    </row>
    <row r="188" spans="1:10" ht="27.75" customHeight="1">
      <c r="A188" s="160" t="s">
        <v>698</v>
      </c>
      <c r="B188" s="24"/>
      <c r="C188" s="161">
        <v>0</v>
      </c>
      <c r="D188" s="290">
        <v>0.10299999999999999</v>
      </c>
      <c r="E188" s="291">
        <v>3.1E-2</v>
      </c>
      <c r="F188" s="292">
        <v>4.0000000000000001E-3</v>
      </c>
      <c r="G188" s="162">
        <v>1.1299999999999999</v>
      </c>
      <c r="H188" s="162">
        <v>0.06</v>
      </c>
      <c r="I188" s="167">
        <v>0.1</v>
      </c>
      <c r="J188" s="40">
        <v>3.0000000000000001E-3</v>
      </c>
    </row>
    <row r="189" spans="1:10" ht="27.75" customHeight="1">
      <c r="A189" s="160" t="s">
        <v>699</v>
      </c>
      <c r="B189" s="24"/>
      <c r="C189" s="161">
        <v>0</v>
      </c>
      <c r="D189" s="290">
        <v>0.10299999999999999</v>
      </c>
      <c r="E189" s="291">
        <v>3.1E-2</v>
      </c>
      <c r="F189" s="292">
        <v>4.0000000000000001E-3</v>
      </c>
      <c r="G189" s="162">
        <v>25.47</v>
      </c>
      <c r="H189" s="162">
        <v>0.06</v>
      </c>
      <c r="I189" s="167">
        <v>0.1</v>
      </c>
      <c r="J189" s="40">
        <v>3.0000000000000001E-3</v>
      </c>
    </row>
    <row r="190" spans="1:10" ht="27.75" customHeight="1">
      <c r="A190" s="160" t="s">
        <v>700</v>
      </c>
      <c r="B190" s="24"/>
      <c r="C190" s="161">
        <v>0</v>
      </c>
      <c r="D190" s="290">
        <v>0.10299999999999999</v>
      </c>
      <c r="E190" s="291">
        <v>3.1E-2</v>
      </c>
      <c r="F190" s="292">
        <v>4.0000000000000001E-3</v>
      </c>
      <c r="G190" s="162">
        <v>50.06</v>
      </c>
      <c r="H190" s="162">
        <v>0.06</v>
      </c>
      <c r="I190" s="167">
        <v>0.1</v>
      </c>
      <c r="J190" s="40">
        <v>3.0000000000000001E-3</v>
      </c>
    </row>
    <row r="191" spans="1:10" ht="27.75" customHeight="1">
      <c r="A191" s="160" t="s">
        <v>701</v>
      </c>
      <c r="B191" s="24"/>
      <c r="C191" s="161">
        <v>0</v>
      </c>
      <c r="D191" s="290">
        <v>0.10299999999999999</v>
      </c>
      <c r="E191" s="291">
        <v>3.1E-2</v>
      </c>
      <c r="F191" s="292">
        <v>4.0000000000000001E-3</v>
      </c>
      <c r="G191" s="162">
        <v>77.28</v>
      </c>
      <c r="H191" s="162">
        <v>0.06</v>
      </c>
      <c r="I191" s="167">
        <v>0.1</v>
      </c>
      <c r="J191" s="40">
        <v>3.0000000000000001E-3</v>
      </c>
    </row>
    <row r="192" spans="1:10" ht="27.75" customHeight="1">
      <c r="A192" s="160" t="s">
        <v>702</v>
      </c>
      <c r="B192" s="24"/>
      <c r="C192" s="161">
        <v>0</v>
      </c>
      <c r="D192" s="290">
        <v>0.10299999999999999</v>
      </c>
      <c r="E192" s="291">
        <v>3.1E-2</v>
      </c>
      <c r="F192" s="292">
        <v>4.0000000000000001E-3</v>
      </c>
      <c r="G192" s="162">
        <v>164.45</v>
      </c>
      <c r="H192" s="162">
        <v>0.06</v>
      </c>
      <c r="I192" s="167">
        <v>0.1</v>
      </c>
      <c r="J192" s="40">
        <v>3.0000000000000001E-3</v>
      </c>
    </row>
    <row r="193" spans="1:10" ht="27.75" customHeight="1">
      <c r="A193" s="160" t="s">
        <v>703</v>
      </c>
      <c r="B193" s="24"/>
      <c r="C193" s="161">
        <v>0</v>
      </c>
      <c r="D193" s="290">
        <v>0.09</v>
      </c>
      <c r="E193" s="291">
        <v>2.5000000000000001E-2</v>
      </c>
      <c r="F193" s="292">
        <v>3.0000000000000001E-3</v>
      </c>
      <c r="G193" s="162">
        <v>20.54</v>
      </c>
      <c r="H193" s="162">
        <v>0.1</v>
      </c>
      <c r="I193" s="167">
        <v>0.16</v>
      </c>
      <c r="J193" s="40">
        <v>2E-3</v>
      </c>
    </row>
    <row r="194" spans="1:10" ht="27.75" customHeight="1">
      <c r="A194" s="160" t="s">
        <v>704</v>
      </c>
      <c r="B194" s="24"/>
      <c r="C194" s="161">
        <v>0</v>
      </c>
      <c r="D194" s="290">
        <v>0.09</v>
      </c>
      <c r="E194" s="291">
        <v>2.5000000000000001E-2</v>
      </c>
      <c r="F194" s="292">
        <v>3.0000000000000001E-3</v>
      </c>
      <c r="G194" s="162">
        <v>203.83</v>
      </c>
      <c r="H194" s="162">
        <v>0.1</v>
      </c>
      <c r="I194" s="167">
        <v>0.16</v>
      </c>
      <c r="J194" s="40">
        <v>2E-3</v>
      </c>
    </row>
    <row r="195" spans="1:10" ht="27.75" customHeight="1">
      <c r="A195" s="160" t="s">
        <v>705</v>
      </c>
      <c r="B195" s="24"/>
      <c r="C195" s="161">
        <v>0</v>
      </c>
      <c r="D195" s="290">
        <v>0.09</v>
      </c>
      <c r="E195" s="291">
        <v>2.5000000000000001E-2</v>
      </c>
      <c r="F195" s="292">
        <v>3.0000000000000001E-3</v>
      </c>
      <c r="G195" s="162">
        <v>554.1</v>
      </c>
      <c r="H195" s="162">
        <v>0.1</v>
      </c>
      <c r="I195" s="167">
        <v>0.16</v>
      </c>
      <c r="J195" s="40">
        <v>2E-3</v>
      </c>
    </row>
    <row r="196" spans="1:10" ht="27.75" customHeight="1">
      <c r="A196" s="160" t="s">
        <v>706</v>
      </c>
      <c r="B196" s="24"/>
      <c r="C196" s="161">
        <v>0</v>
      </c>
      <c r="D196" s="290">
        <v>0.09</v>
      </c>
      <c r="E196" s="291">
        <v>2.5000000000000001E-2</v>
      </c>
      <c r="F196" s="292">
        <v>3.0000000000000001E-3</v>
      </c>
      <c r="G196" s="162">
        <v>1157.1099999999999</v>
      </c>
      <c r="H196" s="162">
        <v>0.1</v>
      </c>
      <c r="I196" s="167">
        <v>0.16</v>
      </c>
      <c r="J196" s="40">
        <v>2E-3</v>
      </c>
    </row>
    <row r="197" spans="1:10" ht="27.75" customHeight="1">
      <c r="A197" s="160" t="s">
        <v>707</v>
      </c>
      <c r="B197" s="24"/>
      <c r="C197" s="161">
        <v>0</v>
      </c>
      <c r="D197" s="290">
        <v>0.09</v>
      </c>
      <c r="E197" s="291">
        <v>2.5000000000000001E-2</v>
      </c>
      <c r="F197" s="292">
        <v>3.0000000000000001E-3</v>
      </c>
      <c r="G197" s="162">
        <v>2751.89</v>
      </c>
      <c r="H197" s="162">
        <v>0.1</v>
      </c>
      <c r="I197" s="167">
        <v>0.16</v>
      </c>
      <c r="J197" s="40">
        <v>2E-3</v>
      </c>
    </row>
    <row r="198" spans="1:10" ht="27.75" customHeight="1">
      <c r="A198" s="160" t="s">
        <v>708</v>
      </c>
      <c r="B198" s="24"/>
      <c r="C198" s="161" t="s">
        <v>302</v>
      </c>
      <c r="D198" s="135">
        <v>0.33100000000000002</v>
      </c>
      <c r="E198" s="136">
        <v>9.4E-2</v>
      </c>
      <c r="F198" s="134">
        <v>7.1999999999999995E-2</v>
      </c>
      <c r="G198" s="227">
        <v>0</v>
      </c>
      <c r="H198" s="227">
        <v>0</v>
      </c>
      <c r="I198" s="227">
        <v>0</v>
      </c>
      <c r="J198" s="293">
        <v>0</v>
      </c>
    </row>
    <row r="199" spans="1:10" ht="27.75" customHeight="1">
      <c r="A199" s="160" t="s">
        <v>709</v>
      </c>
      <c r="B199" s="24"/>
      <c r="C199" s="161" t="s">
        <v>717</v>
      </c>
      <c r="D199" s="290">
        <v>-0.126</v>
      </c>
      <c r="E199" s="291">
        <v>-3.9E-2</v>
      </c>
      <c r="F199" s="292">
        <v>-6.0000000000000001E-3</v>
      </c>
      <c r="G199" s="227">
        <v>0</v>
      </c>
      <c r="H199" s="227">
        <v>0</v>
      </c>
      <c r="I199" s="227">
        <v>0</v>
      </c>
      <c r="J199" s="293">
        <v>0</v>
      </c>
    </row>
    <row r="200" spans="1:10" ht="27.75" customHeight="1">
      <c r="A200" s="160" t="s">
        <v>710</v>
      </c>
      <c r="B200" s="24"/>
      <c r="C200" s="161">
        <v>8</v>
      </c>
      <c r="D200" s="290">
        <v>-0.13800000000000001</v>
      </c>
      <c r="E200" s="291">
        <v>-4.2999999999999997E-2</v>
      </c>
      <c r="F200" s="292">
        <v>-6.0000000000000001E-3</v>
      </c>
      <c r="G200" s="227">
        <v>0</v>
      </c>
      <c r="H200" s="227">
        <v>0</v>
      </c>
      <c r="I200" s="227">
        <v>0</v>
      </c>
      <c r="J200" s="293">
        <v>0</v>
      </c>
    </row>
    <row r="201" spans="1:10" ht="27.75" customHeight="1">
      <c r="A201" s="160" t="s">
        <v>711</v>
      </c>
      <c r="B201" s="24"/>
      <c r="C201" s="161">
        <v>0</v>
      </c>
      <c r="D201" s="290">
        <v>-0.126</v>
      </c>
      <c r="E201" s="291">
        <v>-3.9E-2</v>
      </c>
      <c r="F201" s="292">
        <v>-6.0000000000000001E-3</v>
      </c>
      <c r="G201" s="227">
        <v>0</v>
      </c>
      <c r="H201" s="227">
        <v>0</v>
      </c>
      <c r="I201" s="227">
        <v>0</v>
      </c>
      <c r="J201" s="40">
        <v>3.0000000000000001E-3</v>
      </c>
    </row>
    <row r="202" spans="1:10" ht="27.75" customHeight="1">
      <c r="A202" s="160" t="s">
        <v>712</v>
      </c>
      <c r="B202" s="24"/>
      <c r="C202" s="161">
        <v>0</v>
      </c>
      <c r="D202" s="290">
        <v>-0.13800000000000001</v>
      </c>
      <c r="E202" s="291">
        <v>-4.2999999999999997E-2</v>
      </c>
      <c r="F202" s="292">
        <v>-6.0000000000000001E-3</v>
      </c>
      <c r="G202" s="227">
        <v>0</v>
      </c>
      <c r="H202" s="227">
        <v>0</v>
      </c>
      <c r="I202" s="227">
        <v>0</v>
      </c>
      <c r="J202" s="40">
        <v>4.0000000000000001E-3</v>
      </c>
    </row>
    <row r="203" spans="1:10" ht="27.75" customHeight="1">
      <c r="A203" s="160" t="s">
        <v>713</v>
      </c>
      <c r="B203" s="24"/>
      <c r="C203" s="161">
        <v>0</v>
      </c>
      <c r="D203" s="290">
        <v>-0.17299999999999999</v>
      </c>
      <c r="E203" s="291">
        <v>-5.0999999999999997E-2</v>
      </c>
      <c r="F203" s="292">
        <v>-7.0000000000000001E-3</v>
      </c>
      <c r="G203" s="162">
        <v>7.76</v>
      </c>
      <c r="H203" s="227">
        <v>0</v>
      </c>
      <c r="I203" s="227">
        <v>0</v>
      </c>
      <c r="J203" s="40">
        <v>5.0000000000000001E-3</v>
      </c>
    </row>
  </sheetData>
  <mergeCells count="10">
    <mergeCell ref="H9:J9"/>
    <mergeCell ref="F6:G6"/>
    <mergeCell ref="F7:G7"/>
    <mergeCell ref="F8:G8"/>
    <mergeCell ref="F9:G9"/>
    <mergeCell ref="F5:G5"/>
    <mergeCell ref="A2:J2"/>
    <mergeCell ref="A4:D4"/>
    <mergeCell ref="F4:J4"/>
    <mergeCell ref="B8:D8"/>
  </mergeCells>
  <hyperlinks>
    <hyperlink ref="A1" location="Overview!A1" display="Back to Overview" xr:uid="{00000000-0004-0000-1A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&amp;C&amp;G</oddHeader>
    <oddFooter>&amp;LNote: Where a tariff only has a p/kWh unit rate in Unit Charge 1 then this unit rate applies at all times.&amp;R&amp;P of &amp;N</oddFooter>
    <firstHeader>&amp;L
Annex 4 - Charges applied to LDNOs with HV/LV end users&amp;C&amp;G</firstHeader>
    <firstFooter>&amp;LNote: Where a tariff only has a p/kWh unit rate in Unit Charge 1 then this unit rate applies at all times.&amp;R&amp;P of &amp;N</first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8">
    <pageSetUpPr fitToPage="1"/>
  </sheetPr>
  <dimension ref="A1:G39"/>
  <sheetViews>
    <sheetView showGridLines="0" zoomScale="70" zoomScaleNormal="70" zoomScaleSheetLayoutView="100" workbookViewId="0"/>
  </sheetViews>
  <sheetFormatPr defaultRowHeight="12.5"/>
  <cols>
    <col min="1" max="6" width="24" customWidth="1"/>
    <col min="7" max="7" width="21.453125" customWidth="1"/>
  </cols>
  <sheetData>
    <row r="1" spans="1:7" ht="27.75" customHeight="1">
      <c r="A1" s="245" t="s">
        <v>37</v>
      </c>
    </row>
    <row r="2" spans="1:7" ht="44.25" customHeight="1">
      <c r="A2" s="427" t="s">
        <v>719</v>
      </c>
      <c r="B2" s="428"/>
      <c r="C2" s="428"/>
      <c r="D2" s="428"/>
      <c r="E2" s="428"/>
    </row>
    <row r="3" spans="1:7" ht="47.25" customHeight="1">
      <c r="A3" s="393" t="str">
        <f>Overview!B4&amp; " - Final LLFs in UKPN EPN Area (GSP Group _A) for year beginning "&amp;Overview!D4</f>
        <v>Southern Electric Power Distribution plc - Final LLFs in UKPN EPN Area (GSP Group _A) for year beginning 1 April 2024</v>
      </c>
      <c r="B3" s="400"/>
      <c r="C3" s="400"/>
      <c r="D3" s="400"/>
      <c r="E3" s="400"/>
      <c r="F3" s="401"/>
    </row>
    <row r="4" spans="1:7" ht="19.5" customHeight="1">
      <c r="A4" s="425" t="s">
        <v>40</v>
      </c>
      <c r="B4" s="215" t="s">
        <v>720</v>
      </c>
      <c r="C4" s="215" t="s">
        <v>721</v>
      </c>
      <c r="D4" s="215" t="s">
        <v>722</v>
      </c>
      <c r="E4" s="215" t="s">
        <v>723</v>
      </c>
      <c r="F4" s="215" t="s">
        <v>724</v>
      </c>
    </row>
    <row r="5" spans="1:7" ht="30" customHeight="1">
      <c r="A5" s="426"/>
      <c r="B5" s="215" t="s">
        <v>725</v>
      </c>
      <c r="C5" s="215" t="s">
        <v>726</v>
      </c>
      <c r="D5" s="215" t="s">
        <v>727</v>
      </c>
      <c r="E5" s="215" t="s">
        <v>728</v>
      </c>
      <c r="F5" s="215" t="s">
        <v>729</v>
      </c>
    </row>
    <row r="6" spans="1:7" ht="45" customHeight="1">
      <c r="A6" s="232" t="s">
        <v>730</v>
      </c>
      <c r="B6" s="20" t="s">
        <v>731</v>
      </c>
      <c r="C6" s="234"/>
      <c r="D6" s="231" t="s">
        <v>732</v>
      </c>
      <c r="E6" s="234"/>
      <c r="F6" s="234"/>
    </row>
    <row r="7" spans="1:7" ht="45" customHeight="1">
      <c r="A7" s="232" t="s">
        <v>733</v>
      </c>
      <c r="B7" s="234"/>
      <c r="C7" s="20" t="s">
        <v>734</v>
      </c>
      <c r="D7" s="234"/>
      <c r="E7" s="234"/>
      <c r="F7" s="234"/>
    </row>
    <row r="8" spans="1:7" ht="45" customHeight="1">
      <c r="A8" s="232" t="s">
        <v>735</v>
      </c>
      <c r="B8" s="234"/>
      <c r="C8" s="234"/>
      <c r="D8" s="20" t="s">
        <v>734</v>
      </c>
      <c r="E8" s="234"/>
      <c r="F8" s="234"/>
    </row>
    <row r="9" spans="1:7" ht="45" customHeight="1">
      <c r="A9" s="232" t="s">
        <v>736</v>
      </c>
      <c r="B9" s="234"/>
      <c r="C9" s="234"/>
      <c r="D9" s="234"/>
      <c r="E9" s="231" t="s">
        <v>737</v>
      </c>
      <c r="F9" s="231" t="s">
        <v>738</v>
      </c>
    </row>
    <row r="10" spans="1:7" ht="22.5" customHeight="1">
      <c r="A10" s="232" t="s">
        <v>55</v>
      </c>
      <c r="B10" s="362" t="s">
        <v>56</v>
      </c>
      <c r="C10" s="363"/>
      <c r="D10" s="363"/>
      <c r="E10" s="363"/>
      <c r="F10" s="364"/>
    </row>
    <row r="11" spans="1:7" ht="13">
      <c r="A11" s="14"/>
      <c r="B11" s="13"/>
      <c r="C11" s="13"/>
      <c r="D11" s="13"/>
      <c r="E11" s="13"/>
    </row>
    <row r="12" spans="1:7">
      <c r="B12" s="13"/>
      <c r="C12" s="13"/>
      <c r="D12" s="13"/>
      <c r="E12" s="13"/>
    </row>
    <row r="13" spans="1:7" ht="22.5" customHeight="1">
      <c r="A13" s="355" t="s">
        <v>739</v>
      </c>
      <c r="B13" s="391"/>
      <c r="C13" s="391"/>
      <c r="D13" s="391"/>
      <c r="E13" s="391"/>
      <c r="F13" s="391"/>
      <c r="G13" s="356"/>
    </row>
    <row r="14" spans="1:7" ht="22.5" customHeight="1">
      <c r="A14" s="355" t="s">
        <v>740</v>
      </c>
      <c r="B14" s="391"/>
      <c r="C14" s="391"/>
      <c r="D14" s="391"/>
      <c r="E14" s="391"/>
      <c r="F14" s="391"/>
      <c r="G14" s="356"/>
    </row>
    <row r="15" spans="1:7" ht="33" customHeight="1" thickBot="1">
      <c r="A15" s="215" t="s">
        <v>741</v>
      </c>
      <c r="B15" s="215" t="s">
        <v>720</v>
      </c>
      <c r="C15" s="215" t="s">
        <v>721</v>
      </c>
      <c r="D15" s="215" t="s">
        <v>722</v>
      </c>
      <c r="E15" s="215" t="s">
        <v>723</v>
      </c>
      <c r="F15" s="215" t="s">
        <v>724</v>
      </c>
      <c r="G15" s="215" t="s">
        <v>742</v>
      </c>
    </row>
    <row r="16" spans="1:7" ht="104.15" customHeight="1">
      <c r="A16" s="1" t="s">
        <v>743</v>
      </c>
      <c r="B16" s="318">
        <v>1.127</v>
      </c>
      <c r="C16" s="318">
        <v>1.0920000000000001</v>
      </c>
      <c r="D16" s="318">
        <v>1.111</v>
      </c>
      <c r="E16" s="318">
        <v>1.0980000000000001</v>
      </c>
      <c r="F16" s="318">
        <v>1.0820000000000001</v>
      </c>
      <c r="G16" s="335" t="s">
        <v>744</v>
      </c>
    </row>
    <row r="17" spans="1:7" ht="22.5" customHeight="1">
      <c r="A17" s="1" t="s">
        <v>745</v>
      </c>
      <c r="B17" s="318">
        <v>1.054</v>
      </c>
      <c r="C17" s="318">
        <v>1.0449999999999999</v>
      </c>
      <c r="D17" s="318">
        <v>1.05</v>
      </c>
      <c r="E17" s="318">
        <v>1.046</v>
      </c>
      <c r="F17" s="318">
        <v>1.044</v>
      </c>
      <c r="G17" s="320" t="s">
        <v>746</v>
      </c>
    </row>
    <row r="18" spans="1:7" ht="26">
      <c r="A18" s="1" t="s">
        <v>747</v>
      </c>
      <c r="B18" s="318">
        <v>1.0409999999999999</v>
      </c>
      <c r="C18" s="318">
        <v>1.0309999999999999</v>
      </c>
      <c r="D18" s="318">
        <v>1.0369999999999999</v>
      </c>
      <c r="E18" s="318">
        <v>1.0329999999999999</v>
      </c>
      <c r="F18" s="318">
        <v>1.0289999999999999</v>
      </c>
      <c r="G18" s="319" t="s">
        <v>748</v>
      </c>
    </row>
    <row r="19" spans="1:7" ht="22.5" customHeight="1">
      <c r="A19" s="1" t="s">
        <v>749</v>
      </c>
      <c r="B19" s="318">
        <v>1.034</v>
      </c>
      <c r="C19" s="318">
        <v>1.0269999999999999</v>
      </c>
      <c r="D19" s="318">
        <v>1.0309999999999999</v>
      </c>
      <c r="E19" s="318">
        <v>1.028</v>
      </c>
      <c r="F19" s="318">
        <v>1.0249999999999999</v>
      </c>
      <c r="G19" s="320" t="s">
        <v>750</v>
      </c>
    </row>
    <row r="20" spans="1:7" ht="22.5" customHeight="1">
      <c r="A20" s="1" t="s">
        <v>751</v>
      </c>
      <c r="B20" s="318">
        <v>1.0209999999999999</v>
      </c>
      <c r="C20" s="318">
        <v>1.016</v>
      </c>
      <c r="D20" s="318">
        <v>1.0189999999999999</v>
      </c>
      <c r="E20" s="318">
        <v>1.0169999999999999</v>
      </c>
      <c r="F20" s="318">
        <v>1.0149999999999999</v>
      </c>
      <c r="G20" s="319"/>
    </row>
    <row r="21" spans="1:7" ht="22.5" customHeight="1">
      <c r="A21" s="1" t="s">
        <v>752</v>
      </c>
      <c r="B21" s="318">
        <v>1.006</v>
      </c>
      <c r="C21" s="318">
        <v>1.004</v>
      </c>
      <c r="D21" s="318">
        <v>1.0049999999999999</v>
      </c>
      <c r="E21" s="318">
        <v>1.0049999999999999</v>
      </c>
      <c r="F21" s="318">
        <v>1.004</v>
      </c>
      <c r="G21" s="12"/>
    </row>
    <row r="23" spans="1:7" ht="22.5" customHeight="1">
      <c r="A23" s="355" t="s">
        <v>753</v>
      </c>
      <c r="B23" s="391"/>
      <c r="C23" s="391"/>
      <c r="D23" s="391"/>
      <c r="E23" s="391"/>
      <c r="F23" s="391"/>
      <c r="G23" s="356"/>
    </row>
    <row r="24" spans="1:7" ht="22.5" customHeight="1">
      <c r="A24" s="355" t="s">
        <v>754</v>
      </c>
      <c r="B24" s="391"/>
      <c r="C24" s="391"/>
      <c r="D24" s="391"/>
      <c r="E24" s="391"/>
      <c r="F24" s="391"/>
      <c r="G24" s="356"/>
    </row>
    <row r="25" spans="1:7" ht="33" customHeight="1">
      <c r="A25" s="215" t="s">
        <v>755</v>
      </c>
      <c r="B25" s="215" t="s">
        <v>720</v>
      </c>
      <c r="C25" s="215" t="s">
        <v>721</v>
      </c>
      <c r="D25" s="215" t="s">
        <v>722</v>
      </c>
      <c r="E25" s="215" t="s">
        <v>723</v>
      </c>
      <c r="F25" s="215" t="s">
        <v>724</v>
      </c>
      <c r="G25" s="215" t="s">
        <v>742</v>
      </c>
    </row>
    <row r="26" spans="1:7" ht="22.5" customHeight="1">
      <c r="A26" s="1"/>
      <c r="B26" s="318">
        <v>1.034</v>
      </c>
      <c r="C26" s="318">
        <v>1.0269999999999999</v>
      </c>
      <c r="D26" s="318">
        <v>1.0309999999999999</v>
      </c>
      <c r="E26" s="318">
        <v>1.028</v>
      </c>
      <c r="F26" s="318">
        <v>1.0249999999999999</v>
      </c>
      <c r="G26" s="339">
        <v>590</v>
      </c>
    </row>
    <row r="27" spans="1:7" ht="22.5" customHeight="1">
      <c r="A27" s="1"/>
      <c r="B27" s="318">
        <v>1.034</v>
      </c>
      <c r="C27" s="318">
        <v>1.0269999999999999</v>
      </c>
      <c r="D27" s="318">
        <v>1.0309999999999999</v>
      </c>
      <c r="E27" s="318">
        <v>1.028</v>
      </c>
      <c r="F27" s="318">
        <v>1.0249999999999999</v>
      </c>
      <c r="G27" s="339">
        <v>591</v>
      </c>
    </row>
    <row r="28" spans="1:7" ht="22.5" customHeight="1">
      <c r="A28" s="1"/>
      <c r="B28" s="318">
        <v>1.034</v>
      </c>
      <c r="C28" s="318">
        <v>1.0269999999999999</v>
      </c>
      <c r="D28" s="318">
        <v>1.0309999999999999</v>
      </c>
      <c r="E28" s="318">
        <v>1.028</v>
      </c>
      <c r="F28" s="318">
        <v>1.0249999999999999</v>
      </c>
      <c r="G28" s="339">
        <v>593</v>
      </c>
    </row>
    <row r="29" spans="1:7" ht="22.5" customHeight="1">
      <c r="A29" s="1"/>
      <c r="B29" s="318">
        <v>1.034</v>
      </c>
      <c r="C29" s="318">
        <v>1.0269999999999999</v>
      </c>
      <c r="D29" s="318">
        <v>1.0309999999999999</v>
      </c>
      <c r="E29" s="318">
        <v>1.028</v>
      </c>
      <c r="F29" s="318">
        <v>1.0249999999999999</v>
      </c>
      <c r="G29" s="339">
        <v>594</v>
      </c>
    </row>
    <row r="30" spans="1:7" ht="22.5" customHeight="1">
      <c r="A30" s="1"/>
      <c r="B30" s="12"/>
      <c r="C30" s="12"/>
      <c r="D30" s="12"/>
      <c r="E30" s="12"/>
      <c r="F30" s="12"/>
      <c r="G30" s="12"/>
    </row>
    <row r="32" spans="1:7" ht="22.5" customHeight="1">
      <c r="A32" s="355" t="s">
        <v>753</v>
      </c>
      <c r="B32" s="391"/>
      <c r="C32" s="391"/>
      <c r="D32" s="391"/>
      <c r="E32" s="391"/>
      <c r="F32" s="391"/>
      <c r="G32" s="356"/>
    </row>
    <row r="33" spans="1:7" ht="22.5" customHeight="1">
      <c r="A33" s="355" t="s">
        <v>756</v>
      </c>
      <c r="B33" s="391"/>
      <c r="C33" s="391"/>
      <c r="D33" s="391"/>
      <c r="E33" s="391"/>
      <c r="F33" s="391"/>
      <c r="G33" s="356"/>
    </row>
    <row r="34" spans="1:7" ht="33" customHeight="1">
      <c r="A34" s="215" t="s">
        <v>755</v>
      </c>
      <c r="B34" s="215" t="s">
        <v>720</v>
      </c>
      <c r="C34" s="215" t="s">
        <v>721</v>
      </c>
      <c r="D34" s="215" t="s">
        <v>722</v>
      </c>
      <c r="E34" s="215" t="s">
        <v>723</v>
      </c>
      <c r="F34" s="215" t="s">
        <v>724</v>
      </c>
      <c r="G34" s="215" t="s">
        <v>742</v>
      </c>
    </row>
    <row r="35" spans="1:7" ht="22.5" customHeight="1">
      <c r="A35" s="1"/>
      <c r="B35" s="12"/>
      <c r="C35" s="12"/>
      <c r="D35" s="12"/>
      <c r="E35" s="12"/>
      <c r="F35" s="12"/>
      <c r="G35" s="12"/>
    </row>
    <row r="36" spans="1:7" ht="22.5" customHeight="1">
      <c r="A36" s="1"/>
      <c r="B36" s="12"/>
      <c r="C36" s="12"/>
      <c r="D36" s="12"/>
      <c r="E36" s="12"/>
      <c r="F36" s="12"/>
      <c r="G36" s="12"/>
    </row>
    <row r="37" spans="1:7" ht="22.5" customHeight="1">
      <c r="A37" s="1"/>
      <c r="B37" s="12"/>
      <c r="C37" s="12"/>
      <c r="D37" s="12"/>
      <c r="E37" s="12"/>
      <c r="F37" s="12"/>
      <c r="G37" s="12"/>
    </row>
    <row r="38" spans="1:7" ht="22.5" customHeight="1">
      <c r="A38" s="1"/>
      <c r="B38" s="12"/>
      <c r="C38" s="12"/>
      <c r="D38" s="12"/>
      <c r="E38" s="12"/>
      <c r="F38" s="12"/>
      <c r="G38" s="12"/>
    </row>
    <row r="39" spans="1:7" ht="22.5" customHeight="1">
      <c r="A39" s="1"/>
      <c r="B39" s="12"/>
      <c r="C39" s="12"/>
      <c r="D39" s="12"/>
      <c r="E39" s="12"/>
      <c r="F39" s="12"/>
      <c r="G39" s="1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3:F3"/>
    <mergeCell ref="A4:A5"/>
    <mergeCell ref="A2:E2"/>
    <mergeCell ref="A32:G32"/>
    <mergeCell ref="A33:G33"/>
    <mergeCell ref="B10:F10"/>
    <mergeCell ref="A14:G14"/>
    <mergeCell ref="A13:G13"/>
    <mergeCell ref="A24:G24"/>
    <mergeCell ref="A23:G23"/>
  </mergeCells>
  <phoneticPr fontId="14" type="noConversion"/>
  <hyperlinks>
    <hyperlink ref="A1" location="Overview!A1" display="Back to Overview" xr:uid="{00000000-0004-0000-1B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Header>&amp;C&amp;G</oddHeader>
    <oddFooter>&amp;C&amp;P of &amp;N</oddFooter>
    <firstHeader>&amp;L
Annex 5 – Schedule of Line Loss Factors&amp;C&amp;G</firstHeader>
    <firstFooter>&amp;C&amp;P of &amp;N</firstFooter>
  </headerFooter>
  <legacyDrawingHF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F41"/>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NGED EM Area (GSP Group _B) for year beginning "&amp;Overview!D4</f>
        <v>Southern Electric Power Distribution plc - Final LLFs in NGED EM Area (GSP Group _B) for year beginning 1 April 2024</v>
      </c>
      <c r="B3" s="394"/>
      <c r="C3" s="394"/>
      <c r="D3" s="394"/>
      <c r="E3" s="395"/>
    </row>
    <row r="4" spans="1:6" ht="19.5" customHeight="1">
      <c r="A4" s="425" t="s">
        <v>40</v>
      </c>
      <c r="B4" s="215" t="s">
        <v>720</v>
      </c>
      <c r="C4" s="215" t="s">
        <v>721</v>
      </c>
      <c r="D4" s="215" t="s">
        <v>722</v>
      </c>
      <c r="E4" s="215" t="s">
        <v>723</v>
      </c>
    </row>
    <row r="5" spans="1:6" ht="30" customHeight="1">
      <c r="A5" s="429"/>
      <c r="B5" s="215" t="s">
        <v>725</v>
      </c>
      <c r="C5" s="215" t="s">
        <v>727</v>
      </c>
      <c r="D5" s="215" t="s">
        <v>728</v>
      </c>
      <c r="E5" s="215" t="s">
        <v>729</v>
      </c>
    </row>
    <row r="6" spans="1:6" ht="45" customHeight="1">
      <c r="A6" s="78" t="s">
        <v>715</v>
      </c>
      <c r="B6" s="234"/>
      <c r="C6" s="234"/>
      <c r="D6" s="20" t="s">
        <v>757</v>
      </c>
      <c r="E6" s="20" t="s">
        <v>758</v>
      </c>
    </row>
    <row r="7" spans="1:6" ht="45" customHeight="1">
      <c r="A7" s="78" t="s">
        <v>714</v>
      </c>
      <c r="B7" s="20" t="s">
        <v>759</v>
      </c>
      <c r="C7" s="214" t="s">
        <v>760</v>
      </c>
      <c r="D7" s="20" t="s">
        <v>761</v>
      </c>
      <c r="E7" s="20" t="s">
        <v>758</v>
      </c>
    </row>
    <row r="8" spans="1:6" ht="45" customHeight="1">
      <c r="A8" s="78" t="s">
        <v>51</v>
      </c>
      <c r="B8" s="234"/>
      <c r="C8" s="234"/>
      <c r="D8" s="20" t="s">
        <v>757</v>
      </c>
      <c r="E8" s="20" t="s">
        <v>758</v>
      </c>
    </row>
    <row r="9" spans="1:6" ht="22.5" customHeight="1">
      <c r="A9" s="241" t="s">
        <v>55</v>
      </c>
      <c r="B9" s="430" t="s">
        <v>144</v>
      </c>
      <c r="C9" s="431"/>
      <c r="D9" s="431"/>
      <c r="E9" s="432"/>
    </row>
    <row r="10" spans="1:6" ht="15" customHeight="1"/>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78">
      <c r="A16" s="1" t="s">
        <v>743</v>
      </c>
      <c r="B16" s="328">
        <v>1.091</v>
      </c>
      <c r="C16" s="328">
        <v>1.0860000000000001</v>
      </c>
      <c r="D16" s="328">
        <v>1.077</v>
      </c>
      <c r="E16" s="328">
        <v>1.0740000000000001</v>
      </c>
      <c r="F16" s="335" t="s">
        <v>762</v>
      </c>
    </row>
    <row r="17" spans="1:6" ht="22.5" customHeight="1">
      <c r="A17" s="1" t="s">
        <v>745</v>
      </c>
      <c r="B17" s="328">
        <v>1.0620000000000001</v>
      </c>
      <c r="C17" s="328">
        <v>1.06</v>
      </c>
      <c r="D17" s="328">
        <v>1.0569999999999999</v>
      </c>
      <c r="E17" s="328">
        <v>1.0580000000000001</v>
      </c>
      <c r="F17" s="320" t="s">
        <v>763</v>
      </c>
    </row>
    <row r="18" spans="1:6" ht="28" customHeight="1">
      <c r="A18" s="1" t="s">
        <v>747</v>
      </c>
      <c r="B18" s="328">
        <v>1.0469999999999999</v>
      </c>
      <c r="C18" s="328">
        <v>1.044</v>
      </c>
      <c r="D18" s="328">
        <v>1.038</v>
      </c>
      <c r="E18" s="328">
        <v>1.034</v>
      </c>
      <c r="F18" s="319" t="s">
        <v>764</v>
      </c>
    </row>
    <row r="19" spans="1:6" ht="22.5" customHeight="1">
      <c r="A19" s="1" t="s">
        <v>749</v>
      </c>
      <c r="B19" s="328">
        <v>1.032</v>
      </c>
      <c r="C19" s="328">
        <v>1.03</v>
      </c>
      <c r="D19" s="328">
        <v>1.028</v>
      </c>
      <c r="E19" s="328">
        <v>1.026</v>
      </c>
      <c r="F19" s="12"/>
    </row>
    <row r="20" spans="1:6" ht="22.5" customHeight="1">
      <c r="A20" s="1" t="s">
        <v>751</v>
      </c>
      <c r="B20" s="328">
        <v>1.022</v>
      </c>
      <c r="C20" s="328">
        <v>1.02</v>
      </c>
      <c r="D20" s="328">
        <v>1.018</v>
      </c>
      <c r="E20" s="328">
        <v>1.0169999999999999</v>
      </c>
      <c r="F20" s="12"/>
    </row>
    <row r="21" spans="1:6" ht="22.5" customHeight="1">
      <c r="A21" s="1" t="s">
        <v>765</v>
      </c>
      <c r="B21" s="328">
        <v>1.0129999999999999</v>
      </c>
      <c r="C21" s="328">
        <v>1.012</v>
      </c>
      <c r="D21" s="328">
        <v>1.012</v>
      </c>
      <c r="E21" s="328">
        <v>1.012</v>
      </c>
      <c r="F21" s="12"/>
    </row>
    <row r="22" spans="1:6" ht="22.5" customHeight="1">
      <c r="A22" s="1" t="s">
        <v>766</v>
      </c>
      <c r="B22" s="328">
        <v>1.018</v>
      </c>
      <c r="C22" s="328">
        <v>1.0169999999999999</v>
      </c>
      <c r="D22" s="328">
        <v>1.0149999999999999</v>
      </c>
      <c r="E22" s="328">
        <v>1.014</v>
      </c>
      <c r="F22" s="12"/>
    </row>
    <row r="23" spans="1:6" ht="22.5" customHeight="1">
      <c r="A23" s="1" t="s">
        <v>752</v>
      </c>
      <c r="B23" s="328">
        <v>1.0069999999999999</v>
      </c>
      <c r="C23" s="328">
        <v>1.0069999999999999</v>
      </c>
      <c r="D23" s="328">
        <v>1.006</v>
      </c>
      <c r="E23" s="328">
        <v>1.0049999999999999</v>
      </c>
      <c r="F23" s="12"/>
    </row>
    <row r="25" spans="1:6" ht="22.5" customHeight="1">
      <c r="A25" s="355" t="s">
        <v>753</v>
      </c>
      <c r="B25" s="391"/>
      <c r="C25" s="391"/>
      <c r="D25" s="391"/>
      <c r="E25" s="391"/>
      <c r="F25" s="356"/>
    </row>
    <row r="26" spans="1:6" ht="22.5" customHeight="1">
      <c r="A26" s="355" t="s">
        <v>754</v>
      </c>
      <c r="B26" s="391"/>
      <c r="C26" s="391"/>
      <c r="D26" s="391"/>
      <c r="E26" s="391"/>
      <c r="F26" s="356"/>
    </row>
    <row r="27" spans="1:6" ht="33" customHeight="1">
      <c r="A27" s="215" t="s">
        <v>755</v>
      </c>
      <c r="B27" s="215" t="s">
        <v>720</v>
      </c>
      <c r="C27" s="215" t="s">
        <v>721</v>
      </c>
      <c r="D27" s="215" t="s">
        <v>722</v>
      </c>
      <c r="E27" s="215" t="s">
        <v>723</v>
      </c>
      <c r="F27" s="215" t="s">
        <v>742</v>
      </c>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2" spans="1:6" ht="22.5" customHeight="1">
      <c r="A32" s="1"/>
      <c r="B32" s="12"/>
      <c r="C32" s="12"/>
      <c r="D32" s="12"/>
      <c r="E32" s="12"/>
      <c r="F32" s="12"/>
    </row>
    <row r="34" spans="1:6" ht="22.5" customHeight="1">
      <c r="A34" s="355" t="s">
        <v>753</v>
      </c>
      <c r="B34" s="391"/>
      <c r="C34" s="391"/>
      <c r="D34" s="391"/>
      <c r="E34" s="391"/>
      <c r="F34" s="356"/>
    </row>
    <row r="35" spans="1:6" ht="22.5" customHeight="1">
      <c r="A35" s="355" t="s">
        <v>756</v>
      </c>
      <c r="B35" s="391"/>
      <c r="C35" s="391"/>
      <c r="D35" s="391"/>
      <c r="E35" s="391"/>
      <c r="F35" s="356"/>
    </row>
    <row r="36" spans="1:6" ht="33" customHeight="1">
      <c r="A36" s="215" t="s">
        <v>755</v>
      </c>
      <c r="B36" s="215" t="s">
        <v>720</v>
      </c>
      <c r="C36" s="215" t="s">
        <v>721</v>
      </c>
      <c r="D36" s="215" t="s">
        <v>722</v>
      </c>
      <c r="E36" s="215" t="s">
        <v>723</v>
      </c>
      <c r="F36" s="215" t="s">
        <v>742</v>
      </c>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row r="41" spans="1:6" ht="22.5" customHeight="1">
      <c r="A41" s="1"/>
      <c r="B41" s="12"/>
      <c r="C41" s="12"/>
      <c r="D41" s="12"/>
      <c r="E41" s="12"/>
      <c r="F41" s="12"/>
    </row>
  </sheetData>
  <mergeCells count="10">
    <mergeCell ref="A25:F25"/>
    <mergeCell ref="A26:F26"/>
    <mergeCell ref="A34:F34"/>
    <mergeCell ref="A35:F35"/>
    <mergeCell ref="A2:E2"/>
    <mergeCell ref="A4:A5"/>
    <mergeCell ref="A13:F13"/>
    <mergeCell ref="A14:F14"/>
    <mergeCell ref="A3:E3"/>
    <mergeCell ref="B9:E9"/>
  </mergeCells>
  <hyperlinks>
    <hyperlink ref="A1" location="Overview!A1" display="Back to Overview" xr:uid="{00000000-0004-0000-1C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54296875" style="3" customWidth="1"/>
    <col min="3" max="3" width="13.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NGED EM Area (GSP Group _B)"</f>
        <v>Southern Electric Power Distribution plc - Effective from 1 April 2024 - Final LV and HV charges in NGED EM Area (GSP Group _B)</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181" t="s">
        <v>135</v>
      </c>
      <c r="B6" s="182" t="s">
        <v>136</v>
      </c>
      <c r="C6" s="372" t="s">
        <v>137</v>
      </c>
      <c r="D6" s="372"/>
      <c r="E6" s="183" t="s">
        <v>138</v>
      </c>
      <c r="F6" s="49"/>
      <c r="G6" s="368" t="s">
        <v>139</v>
      </c>
      <c r="H6" s="368"/>
      <c r="I6" s="182" t="s">
        <v>136</v>
      </c>
      <c r="J6" s="237" t="s">
        <v>137</v>
      </c>
      <c r="K6" s="237" t="s">
        <v>138</v>
      </c>
      <c r="L6" s="169"/>
      <c r="N6" s="4"/>
    </row>
    <row r="7" spans="1:15" ht="49.5" customHeight="1">
      <c r="A7" s="181" t="s">
        <v>140</v>
      </c>
      <c r="B7" s="184"/>
      <c r="C7" s="373"/>
      <c r="D7" s="374"/>
      <c r="E7" s="237" t="s">
        <v>141</v>
      </c>
      <c r="F7" s="49"/>
      <c r="G7" s="368" t="s">
        <v>142</v>
      </c>
      <c r="H7" s="368"/>
      <c r="I7" s="184"/>
      <c r="J7" s="237" t="s">
        <v>143</v>
      </c>
      <c r="K7" s="237" t="s">
        <v>138</v>
      </c>
      <c r="L7" s="169"/>
      <c r="N7" s="4"/>
    </row>
    <row r="8" spans="1:15" ht="49.5" customHeight="1">
      <c r="A8" s="236" t="s">
        <v>55</v>
      </c>
      <c r="B8" s="372" t="s">
        <v>144</v>
      </c>
      <c r="C8" s="372"/>
      <c r="D8" s="372"/>
      <c r="E8" s="372"/>
      <c r="F8" s="49"/>
      <c r="G8" s="368" t="s">
        <v>140</v>
      </c>
      <c r="H8" s="368"/>
      <c r="I8" s="184"/>
      <c r="J8" s="184"/>
      <c r="K8" s="237" t="s">
        <v>141</v>
      </c>
      <c r="L8" s="169"/>
      <c r="N8" s="4"/>
    </row>
    <row r="9" spans="1:15" s="76" customFormat="1" ht="45" customHeight="1">
      <c r="A9" s="49"/>
      <c r="B9" s="49"/>
      <c r="C9" s="49"/>
      <c r="D9" s="49"/>
      <c r="E9" s="49"/>
      <c r="F9" s="49"/>
      <c r="G9" s="368" t="s">
        <v>55</v>
      </c>
      <c r="H9" s="368"/>
      <c r="I9" s="369" t="s">
        <v>144</v>
      </c>
      <c r="J9" s="370"/>
      <c r="K9" s="371"/>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42">
      <c r="A14" s="16" t="s">
        <v>68</v>
      </c>
      <c r="B14" s="39" t="s">
        <v>145</v>
      </c>
      <c r="C14" s="224" t="s">
        <v>70</v>
      </c>
      <c r="D14" s="132">
        <v>6.6420000000000003</v>
      </c>
      <c r="E14" s="133">
        <v>1.55</v>
      </c>
      <c r="F14" s="134">
        <v>0.123</v>
      </c>
      <c r="G14" s="44">
        <v>18.91</v>
      </c>
      <c r="H14" s="45"/>
      <c r="I14" s="45"/>
      <c r="J14" s="41"/>
      <c r="K14" s="42"/>
    </row>
    <row r="15" spans="1:15" ht="32.25" customHeight="1">
      <c r="A15" s="16" t="s">
        <v>71</v>
      </c>
      <c r="B15" s="39"/>
      <c r="C15" s="225" t="s">
        <v>72</v>
      </c>
      <c r="D15" s="132">
        <v>6.6420000000000003</v>
      </c>
      <c r="E15" s="133">
        <v>1.55</v>
      </c>
      <c r="F15" s="134">
        <v>0.123</v>
      </c>
      <c r="G15" s="45"/>
      <c r="H15" s="45"/>
      <c r="I15" s="45"/>
      <c r="J15" s="41"/>
      <c r="K15" s="42"/>
    </row>
    <row r="16" spans="1:15" ht="70">
      <c r="A16" s="16" t="s">
        <v>73</v>
      </c>
      <c r="B16" s="39" t="s">
        <v>146</v>
      </c>
      <c r="C16" s="159" t="s">
        <v>75</v>
      </c>
      <c r="D16" s="132">
        <v>6.7690000000000001</v>
      </c>
      <c r="E16" s="133">
        <v>1.579</v>
      </c>
      <c r="F16" s="134">
        <v>0.126</v>
      </c>
      <c r="G16" s="44">
        <v>9.84</v>
      </c>
      <c r="H16" s="45"/>
      <c r="I16" s="45"/>
      <c r="J16" s="41"/>
      <c r="K16" s="42"/>
    </row>
    <row r="17" spans="1:11" ht="70">
      <c r="A17" s="16" t="s">
        <v>76</v>
      </c>
      <c r="B17" s="39" t="s">
        <v>147</v>
      </c>
      <c r="C17" s="159" t="s">
        <v>75</v>
      </c>
      <c r="D17" s="132">
        <v>6.7690000000000001</v>
      </c>
      <c r="E17" s="133">
        <v>1.579</v>
      </c>
      <c r="F17" s="134">
        <v>0.126</v>
      </c>
      <c r="G17" s="44">
        <v>15.34</v>
      </c>
      <c r="H17" s="45"/>
      <c r="I17" s="45"/>
      <c r="J17" s="41"/>
      <c r="K17" s="42"/>
    </row>
    <row r="18" spans="1:11" ht="70">
      <c r="A18" s="16" t="s">
        <v>78</v>
      </c>
      <c r="B18" s="39" t="s">
        <v>148</v>
      </c>
      <c r="C18" s="159" t="s">
        <v>75</v>
      </c>
      <c r="D18" s="132">
        <v>6.7690000000000001</v>
      </c>
      <c r="E18" s="133">
        <v>1.579</v>
      </c>
      <c r="F18" s="134">
        <v>0.126</v>
      </c>
      <c r="G18" s="44">
        <v>40.04</v>
      </c>
      <c r="H18" s="45"/>
      <c r="I18" s="45"/>
      <c r="J18" s="41"/>
      <c r="K18" s="42"/>
    </row>
    <row r="19" spans="1:11" ht="70">
      <c r="A19" s="16" t="s">
        <v>80</v>
      </c>
      <c r="B19" s="39" t="s">
        <v>149</v>
      </c>
      <c r="C19" s="159" t="s">
        <v>75</v>
      </c>
      <c r="D19" s="132">
        <v>6.7690000000000001</v>
      </c>
      <c r="E19" s="133">
        <v>1.579</v>
      </c>
      <c r="F19" s="134">
        <v>0.126</v>
      </c>
      <c r="G19" s="44">
        <v>85.39</v>
      </c>
      <c r="H19" s="45"/>
      <c r="I19" s="45"/>
      <c r="J19" s="41"/>
      <c r="K19" s="42"/>
    </row>
    <row r="20" spans="1:11" ht="70">
      <c r="A20" s="16" t="s">
        <v>82</v>
      </c>
      <c r="B20" s="39" t="s">
        <v>150</v>
      </c>
      <c r="C20" s="159" t="s">
        <v>75</v>
      </c>
      <c r="D20" s="132">
        <v>6.7690000000000001</v>
      </c>
      <c r="E20" s="133">
        <v>1.579</v>
      </c>
      <c r="F20" s="134">
        <v>0.126</v>
      </c>
      <c r="G20" s="44">
        <v>254.46</v>
      </c>
      <c r="H20" s="45"/>
      <c r="I20" s="45"/>
      <c r="J20" s="41"/>
      <c r="K20" s="42"/>
    </row>
    <row r="21" spans="1:11" ht="32.25" customHeight="1">
      <c r="A21" s="16" t="s">
        <v>84</v>
      </c>
      <c r="B21" s="39"/>
      <c r="C21" s="225" t="s">
        <v>85</v>
      </c>
      <c r="D21" s="132">
        <v>6.7690000000000001</v>
      </c>
      <c r="E21" s="133">
        <v>1.579</v>
      </c>
      <c r="F21" s="134">
        <v>0.126</v>
      </c>
      <c r="G21" s="45"/>
      <c r="H21" s="45"/>
      <c r="I21" s="45"/>
      <c r="J21" s="41"/>
      <c r="K21" s="42"/>
    </row>
    <row r="22" spans="1:11" ht="32.25" customHeight="1">
      <c r="A22" s="16" t="s">
        <v>86</v>
      </c>
      <c r="B22" s="39" t="s">
        <v>151</v>
      </c>
      <c r="C22" s="225">
        <v>0</v>
      </c>
      <c r="D22" s="132">
        <v>4.6900000000000004</v>
      </c>
      <c r="E22" s="133">
        <v>1.0649999999999999</v>
      </c>
      <c r="F22" s="134">
        <v>8.4000000000000005E-2</v>
      </c>
      <c r="G22" s="44">
        <v>15.35</v>
      </c>
      <c r="H22" s="44">
        <v>3.7</v>
      </c>
      <c r="I22" s="131">
        <v>6.64</v>
      </c>
      <c r="J22" s="40">
        <v>0.14699999999999999</v>
      </c>
      <c r="K22" s="42"/>
    </row>
    <row r="23" spans="1:11" ht="32.25" customHeight="1">
      <c r="A23" s="16" t="s">
        <v>88</v>
      </c>
      <c r="B23" s="39" t="s">
        <v>152</v>
      </c>
      <c r="C23" s="225">
        <v>0</v>
      </c>
      <c r="D23" s="132">
        <v>4.6900000000000004</v>
      </c>
      <c r="E23" s="133">
        <v>1.0649999999999999</v>
      </c>
      <c r="F23" s="134">
        <v>8.4000000000000005E-2</v>
      </c>
      <c r="G23" s="44">
        <v>414.18</v>
      </c>
      <c r="H23" s="44">
        <v>3.7</v>
      </c>
      <c r="I23" s="131">
        <v>6.64</v>
      </c>
      <c r="J23" s="40">
        <v>0.14699999999999999</v>
      </c>
      <c r="K23" s="42"/>
    </row>
    <row r="24" spans="1:11" ht="32.25" customHeight="1">
      <c r="A24" s="16" t="s">
        <v>90</v>
      </c>
      <c r="B24" s="39" t="s">
        <v>153</v>
      </c>
      <c r="C24" s="225">
        <v>0</v>
      </c>
      <c r="D24" s="132">
        <v>4.6900000000000004</v>
      </c>
      <c r="E24" s="133">
        <v>1.0649999999999999</v>
      </c>
      <c r="F24" s="134">
        <v>8.4000000000000005E-2</v>
      </c>
      <c r="G24" s="44">
        <v>683.95</v>
      </c>
      <c r="H24" s="44">
        <v>3.7</v>
      </c>
      <c r="I24" s="131">
        <v>6.64</v>
      </c>
      <c r="J24" s="40">
        <v>0.14699999999999999</v>
      </c>
      <c r="K24" s="42"/>
    </row>
    <row r="25" spans="1:11" ht="32.25" customHeight="1">
      <c r="A25" s="16" t="s">
        <v>92</v>
      </c>
      <c r="B25" s="39" t="s">
        <v>154</v>
      </c>
      <c r="C25" s="225">
        <v>0</v>
      </c>
      <c r="D25" s="132">
        <v>4.6900000000000004</v>
      </c>
      <c r="E25" s="133">
        <v>1.0649999999999999</v>
      </c>
      <c r="F25" s="134">
        <v>8.4000000000000005E-2</v>
      </c>
      <c r="G25" s="44">
        <v>1085.72</v>
      </c>
      <c r="H25" s="44">
        <v>3.7</v>
      </c>
      <c r="I25" s="131">
        <v>6.64</v>
      </c>
      <c r="J25" s="40">
        <v>0.14699999999999999</v>
      </c>
      <c r="K25" s="42"/>
    </row>
    <row r="26" spans="1:11" ht="32.25" customHeight="1">
      <c r="A26" s="16" t="s">
        <v>94</v>
      </c>
      <c r="B26" s="39" t="s">
        <v>155</v>
      </c>
      <c r="C26" s="225">
        <v>0</v>
      </c>
      <c r="D26" s="132">
        <v>4.6900000000000004</v>
      </c>
      <c r="E26" s="133">
        <v>1.0649999999999999</v>
      </c>
      <c r="F26" s="134">
        <v>8.4000000000000005E-2</v>
      </c>
      <c r="G26" s="44">
        <v>2321.08</v>
      </c>
      <c r="H26" s="44">
        <v>3.7</v>
      </c>
      <c r="I26" s="131">
        <v>6.64</v>
      </c>
      <c r="J26" s="40">
        <v>0.14699999999999999</v>
      </c>
      <c r="K26" s="42"/>
    </row>
    <row r="27" spans="1:11" ht="32.25" customHeight="1">
      <c r="A27" s="16" t="s">
        <v>96</v>
      </c>
      <c r="B27" s="39" t="s">
        <v>156</v>
      </c>
      <c r="C27" s="225">
        <v>0</v>
      </c>
      <c r="D27" s="132">
        <v>3.2490000000000001</v>
      </c>
      <c r="E27" s="133">
        <v>0.69299999999999995</v>
      </c>
      <c r="F27" s="134">
        <v>5.2999999999999999E-2</v>
      </c>
      <c r="G27" s="44">
        <v>12.08</v>
      </c>
      <c r="H27" s="44">
        <v>4.53</v>
      </c>
      <c r="I27" s="131">
        <v>6.5</v>
      </c>
      <c r="J27" s="40">
        <v>0.10199999999999999</v>
      </c>
      <c r="K27" s="42"/>
    </row>
    <row r="28" spans="1:11" ht="32.25" customHeight="1">
      <c r="A28" s="16" t="s">
        <v>98</v>
      </c>
      <c r="B28" s="39" t="s">
        <v>157</v>
      </c>
      <c r="C28" s="225">
        <v>0</v>
      </c>
      <c r="D28" s="132">
        <v>3.2490000000000001</v>
      </c>
      <c r="E28" s="133">
        <v>0.69299999999999995</v>
      </c>
      <c r="F28" s="134">
        <v>5.2999999999999999E-2</v>
      </c>
      <c r="G28" s="44">
        <v>410.91</v>
      </c>
      <c r="H28" s="44">
        <v>4.53</v>
      </c>
      <c r="I28" s="131">
        <v>6.5</v>
      </c>
      <c r="J28" s="40">
        <v>0.10199999999999999</v>
      </c>
      <c r="K28" s="42"/>
    </row>
    <row r="29" spans="1:11" ht="32.25" customHeight="1">
      <c r="A29" s="16" t="s">
        <v>100</v>
      </c>
      <c r="B29" s="39" t="s">
        <v>158</v>
      </c>
      <c r="C29" s="225">
        <v>0</v>
      </c>
      <c r="D29" s="132">
        <v>3.2490000000000001</v>
      </c>
      <c r="E29" s="133">
        <v>0.69299999999999995</v>
      </c>
      <c r="F29" s="134">
        <v>5.2999999999999999E-2</v>
      </c>
      <c r="G29" s="44">
        <v>680.68</v>
      </c>
      <c r="H29" s="44">
        <v>4.53</v>
      </c>
      <c r="I29" s="131">
        <v>6.5</v>
      </c>
      <c r="J29" s="40">
        <v>0.10199999999999999</v>
      </c>
      <c r="K29" s="42"/>
    </row>
    <row r="30" spans="1:11" ht="27.75" customHeight="1">
      <c r="A30" s="16" t="s">
        <v>102</v>
      </c>
      <c r="B30" s="39" t="s">
        <v>159</v>
      </c>
      <c r="C30" s="225">
        <v>0</v>
      </c>
      <c r="D30" s="132">
        <v>3.2490000000000001</v>
      </c>
      <c r="E30" s="133">
        <v>0.69299999999999995</v>
      </c>
      <c r="F30" s="134">
        <v>5.2999999999999999E-2</v>
      </c>
      <c r="G30" s="44">
        <v>1082.45</v>
      </c>
      <c r="H30" s="44">
        <v>4.53</v>
      </c>
      <c r="I30" s="131">
        <v>6.5</v>
      </c>
      <c r="J30" s="40">
        <v>0.10199999999999999</v>
      </c>
      <c r="K30" s="42"/>
    </row>
    <row r="31" spans="1:11" ht="27.75" customHeight="1">
      <c r="A31" s="16" t="s">
        <v>104</v>
      </c>
      <c r="B31" s="39" t="s">
        <v>160</v>
      </c>
      <c r="C31" s="225">
        <v>0</v>
      </c>
      <c r="D31" s="132">
        <v>3.2490000000000001</v>
      </c>
      <c r="E31" s="133">
        <v>0.69299999999999995</v>
      </c>
      <c r="F31" s="134">
        <v>5.2999999999999999E-2</v>
      </c>
      <c r="G31" s="44">
        <v>2317.81</v>
      </c>
      <c r="H31" s="44">
        <v>4.53</v>
      </c>
      <c r="I31" s="131">
        <v>6.5</v>
      </c>
      <c r="J31" s="40">
        <v>0.10199999999999999</v>
      </c>
      <c r="K31" s="42"/>
    </row>
    <row r="32" spans="1:11" ht="27.75" customHeight="1">
      <c r="A32" s="16" t="s">
        <v>106</v>
      </c>
      <c r="B32" s="39" t="s">
        <v>161</v>
      </c>
      <c r="C32" s="225">
        <v>0</v>
      </c>
      <c r="D32" s="132">
        <v>1.9419999999999999</v>
      </c>
      <c r="E32" s="133">
        <v>0.36799999999999999</v>
      </c>
      <c r="F32" s="134">
        <v>2.7E-2</v>
      </c>
      <c r="G32" s="44">
        <v>107.73</v>
      </c>
      <c r="H32" s="44">
        <v>5.45</v>
      </c>
      <c r="I32" s="131">
        <v>7.54</v>
      </c>
      <c r="J32" s="40">
        <v>5.1999999999999998E-2</v>
      </c>
      <c r="K32" s="42"/>
    </row>
    <row r="33" spans="1:11" ht="27.75" customHeight="1">
      <c r="A33" s="16" t="s">
        <v>108</v>
      </c>
      <c r="B33" s="39" t="s">
        <v>162</v>
      </c>
      <c r="C33" s="225">
        <v>0</v>
      </c>
      <c r="D33" s="132">
        <v>1.9419999999999999</v>
      </c>
      <c r="E33" s="133">
        <v>0.36799999999999999</v>
      </c>
      <c r="F33" s="134">
        <v>2.7E-2</v>
      </c>
      <c r="G33" s="44">
        <v>2090.4699999999998</v>
      </c>
      <c r="H33" s="44">
        <v>5.45</v>
      </c>
      <c r="I33" s="131">
        <v>7.54</v>
      </c>
      <c r="J33" s="40">
        <v>5.1999999999999998E-2</v>
      </c>
      <c r="K33" s="42"/>
    </row>
    <row r="34" spans="1:11" ht="27.75" customHeight="1">
      <c r="A34" s="16" t="s">
        <v>110</v>
      </c>
      <c r="B34" s="39" t="s">
        <v>163</v>
      </c>
      <c r="C34" s="225">
        <v>0</v>
      </c>
      <c r="D34" s="132">
        <v>1.9419999999999999</v>
      </c>
      <c r="E34" s="133">
        <v>0.36799999999999999</v>
      </c>
      <c r="F34" s="134">
        <v>2.7E-2</v>
      </c>
      <c r="G34" s="44">
        <v>6249.9</v>
      </c>
      <c r="H34" s="44">
        <v>5.45</v>
      </c>
      <c r="I34" s="131">
        <v>7.54</v>
      </c>
      <c r="J34" s="40">
        <v>5.1999999999999998E-2</v>
      </c>
      <c r="K34" s="42"/>
    </row>
    <row r="35" spans="1:11" ht="27.75" customHeight="1">
      <c r="A35" s="16" t="s">
        <v>112</v>
      </c>
      <c r="B35" s="39" t="s">
        <v>164</v>
      </c>
      <c r="C35" s="225">
        <v>0</v>
      </c>
      <c r="D35" s="132">
        <v>1.9419999999999999</v>
      </c>
      <c r="E35" s="133">
        <v>0.36799999999999999</v>
      </c>
      <c r="F35" s="134">
        <v>2.7E-2</v>
      </c>
      <c r="G35" s="44">
        <v>14220.41</v>
      </c>
      <c r="H35" s="44">
        <v>5.45</v>
      </c>
      <c r="I35" s="131">
        <v>7.54</v>
      </c>
      <c r="J35" s="40">
        <v>5.1999999999999998E-2</v>
      </c>
      <c r="K35" s="42"/>
    </row>
    <row r="36" spans="1:11" ht="27.75" customHeight="1">
      <c r="A36" s="16" t="s">
        <v>114</v>
      </c>
      <c r="B36" s="39" t="s">
        <v>165</v>
      </c>
      <c r="C36" s="225">
        <v>0</v>
      </c>
      <c r="D36" s="132">
        <v>1.9419999999999999</v>
      </c>
      <c r="E36" s="133">
        <v>0.36799999999999999</v>
      </c>
      <c r="F36" s="134">
        <v>2.7E-2</v>
      </c>
      <c r="G36" s="44">
        <v>37438.550000000003</v>
      </c>
      <c r="H36" s="44">
        <v>5.45</v>
      </c>
      <c r="I36" s="131">
        <v>7.54</v>
      </c>
      <c r="J36" s="40">
        <v>5.1999999999999998E-2</v>
      </c>
      <c r="K36" s="42"/>
    </row>
    <row r="37" spans="1:11" ht="27.75" customHeight="1">
      <c r="A37" s="16" t="s">
        <v>116</v>
      </c>
      <c r="B37" s="42" t="s">
        <v>166</v>
      </c>
      <c r="C37" s="225" t="s">
        <v>118</v>
      </c>
      <c r="D37" s="135">
        <v>16.236000000000001</v>
      </c>
      <c r="E37" s="136">
        <v>4.3250000000000002</v>
      </c>
      <c r="F37" s="134">
        <v>2.6970000000000001</v>
      </c>
      <c r="G37" s="45"/>
      <c r="H37" s="45"/>
      <c r="I37" s="45"/>
      <c r="J37" s="41"/>
      <c r="K37" s="42"/>
    </row>
    <row r="38" spans="1:11" ht="27.75" customHeight="1">
      <c r="A38" s="16" t="s">
        <v>119</v>
      </c>
      <c r="B38" s="43" t="s">
        <v>167</v>
      </c>
      <c r="C38" s="226" t="s">
        <v>121</v>
      </c>
      <c r="D38" s="132">
        <v>-4.4909999999999997</v>
      </c>
      <c r="E38" s="133">
        <v>-1.048</v>
      </c>
      <c r="F38" s="134">
        <v>-8.3000000000000004E-2</v>
      </c>
      <c r="G38" s="44"/>
      <c r="H38" s="45"/>
      <c r="I38" s="45"/>
      <c r="J38" s="41"/>
      <c r="K38" s="42"/>
    </row>
    <row r="39" spans="1:11" ht="27.75" customHeight="1">
      <c r="A39" s="16" t="s">
        <v>122</v>
      </c>
      <c r="B39" s="42"/>
      <c r="C39" s="225">
        <v>0</v>
      </c>
      <c r="D39" s="132">
        <v>-3.9169999999999998</v>
      </c>
      <c r="E39" s="133">
        <v>-0.89900000000000002</v>
      </c>
      <c r="F39" s="134">
        <v>-7.0999999999999994E-2</v>
      </c>
      <c r="G39" s="44"/>
      <c r="H39" s="45"/>
      <c r="I39" s="45"/>
      <c r="J39" s="41"/>
      <c r="K39" s="42"/>
    </row>
    <row r="40" spans="1:11" ht="27.75" customHeight="1">
      <c r="A40" s="16" t="s">
        <v>123</v>
      </c>
      <c r="B40" s="42" t="s">
        <v>168</v>
      </c>
      <c r="C40" s="225">
        <v>0</v>
      </c>
      <c r="D40" s="132">
        <v>-4.4909999999999997</v>
      </c>
      <c r="E40" s="133">
        <v>-1.048</v>
      </c>
      <c r="F40" s="134">
        <v>-8.3000000000000004E-2</v>
      </c>
      <c r="G40" s="44"/>
      <c r="H40" s="45"/>
      <c r="I40" s="45"/>
      <c r="J40" s="40">
        <v>0.14599999999999999</v>
      </c>
      <c r="K40" s="42"/>
    </row>
    <row r="41" spans="1:11" ht="27.75" customHeight="1">
      <c r="A41" s="16" t="s">
        <v>125</v>
      </c>
      <c r="B41" s="42" t="s">
        <v>169</v>
      </c>
      <c r="C41" s="225">
        <v>0</v>
      </c>
      <c r="D41" s="132">
        <v>-4.4909999999999997</v>
      </c>
      <c r="E41" s="133">
        <v>-1.048</v>
      </c>
      <c r="F41" s="134">
        <v>-8.3000000000000004E-2</v>
      </c>
      <c r="G41" s="44"/>
      <c r="H41" s="45"/>
      <c r="I41" s="45"/>
      <c r="J41" s="41"/>
      <c r="K41" s="42"/>
    </row>
    <row r="42" spans="1:11" ht="27.75" customHeight="1">
      <c r="A42" s="16" t="s">
        <v>127</v>
      </c>
      <c r="B42" s="42" t="s">
        <v>170</v>
      </c>
      <c r="C42" s="225">
        <v>0</v>
      </c>
      <c r="D42" s="132">
        <v>-3.9169999999999998</v>
      </c>
      <c r="E42" s="133">
        <v>-0.89900000000000002</v>
      </c>
      <c r="F42" s="134">
        <v>-7.0999999999999994E-2</v>
      </c>
      <c r="G42" s="44"/>
      <c r="H42" s="45"/>
      <c r="I42" s="45"/>
      <c r="J42" s="40">
        <v>0.121</v>
      </c>
      <c r="K42" s="42"/>
    </row>
    <row r="43" spans="1:11" ht="27.75" customHeight="1">
      <c r="A43" s="16" t="s">
        <v>129</v>
      </c>
      <c r="B43" s="42" t="s">
        <v>171</v>
      </c>
      <c r="C43" s="225">
        <v>0</v>
      </c>
      <c r="D43" s="132">
        <v>-3.9169999999999998</v>
      </c>
      <c r="E43" s="133">
        <v>-0.89900000000000002</v>
      </c>
      <c r="F43" s="134">
        <v>-7.0999999999999994E-2</v>
      </c>
      <c r="G43" s="44"/>
      <c r="H43" s="45"/>
      <c r="I43" s="45"/>
      <c r="J43" s="41"/>
      <c r="K43" s="42"/>
    </row>
    <row r="44" spans="1:11" ht="27.75" customHeight="1">
      <c r="A44" s="16" t="s">
        <v>131</v>
      </c>
      <c r="B44" s="42" t="s">
        <v>172</v>
      </c>
      <c r="C44" s="225">
        <v>0</v>
      </c>
      <c r="D44" s="132">
        <v>-2.5169999999999999</v>
      </c>
      <c r="E44" s="133">
        <v>-0.52900000000000003</v>
      </c>
      <c r="F44" s="134">
        <v>-0.04</v>
      </c>
      <c r="G44" s="44">
        <v>67.13</v>
      </c>
      <c r="H44" s="45"/>
      <c r="I44" s="45"/>
      <c r="J44" s="40">
        <v>9.7000000000000003E-2</v>
      </c>
      <c r="K44" s="42"/>
    </row>
    <row r="45" spans="1:11" ht="27.75" customHeight="1">
      <c r="A45" s="16" t="s">
        <v>133</v>
      </c>
      <c r="B45" s="42" t="s">
        <v>173</v>
      </c>
      <c r="C45" s="225">
        <v>0</v>
      </c>
      <c r="D45" s="132">
        <v>-2.5169999999999999</v>
      </c>
      <c r="E45" s="133">
        <v>-0.52900000000000003</v>
      </c>
      <c r="F45" s="134">
        <v>-0.04</v>
      </c>
      <c r="G45" s="44">
        <v>67.13</v>
      </c>
      <c r="H45" s="45"/>
      <c r="I45" s="45"/>
      <c r="J45" s="41"/>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2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G39"/>
  <sheetViews>
    <sheetView showGridLines="0" zoomScale="70" zoomScaleNormal="70" zoomScaleSheetLayoutView="100" workbookViewId="0"/>
  </sheetViews>
  <sheetFormatPr defaultRowHeight="12.5"/>
  <cols>
    <col min="1" max="6" width="24" customWidth="1"/>
    <col min="7" max="7" width="21.453125" customWidth="1"/>
  </cols>
  <sheetData>
    <row r="1" spans="1:7" ht="27.75" customHeight="1">
      <c r="A1" s="245" t="s">
        <v>37</v>
      </c>
    </row>
    <row r="2" spans="1:7" ht="44.25" customHeight="1">
      <c r="A2" s="427" t="s">
        <v>719</v>
      </c>
      <c r="B2" s="428"/>
      <c r="C2" s="428"/>
      <c r="D2" s="428"/>
      <c r="E2" s="428"/>
    </row>
    <row r="3" spans="1:7" ht="47.25" customHeight="1">
      <c r="A3" s="393" t="str">
        <f>Overview!B4&amp; " - Final LLFs in UKPN LPN Area (GSP Group _C) for year beginning "&amp;Overview!D4</f>
        <v>Southern Electric Power Distribution plc - Final LLFs in UKPN LPN Area (GSP Group _C) for year beginning 1 April 2024</v>
      </c>
      <c r="B3" s="400"/>
      <c r="C3" s="400"/>
      <c r="D3" s="400"/>
      <c r="E3" s="400"/>
      <c r="F3" s="401"/>
    </row>
    <row r="4" spans="1:7" ht="19.5" customHeight="1">
      <c r="A4" s="425" t="s">
        <v>40</v>
      </c>
      <c r="B4" s="215" t="s">
        <v>720</v>
      </c>
      <c r="C4" s="215" t="s">
        <v>721</v>
      </c>
      <c r="D4" s="215" t="s">
        <v>722</v>
      </c>
      <c r="E4" s="215" t="s">
        <v>723</v>
      </c>
      <c r="F4" s="215" t="s">
        <v>724</v>
      </c>
    </row>
    <row r="5" spans="1:7" ht="30" customHeight="1">
      <c r="A5" s="426"/>
      <c r="B5" s="215" t="s">
        <v>725</v>
      </c>
      <c r="C5" s="215" t="s">
        <v>726</v>
      </c>
      <c r="D5" s="215" t="s">
        <v>727</v>
      </c>
      <c r="E5" s="215" t="s">
        <v>728</v>
      </c>
      <c r="F5" s="215" t="s">
        <v>729</v>
      </c>
    </row>
    <row r="6" spans="1:7" ht="45" customHeight="1">
      <c r="A6" s="235" t="s">
        <v>730</v>
      </c>
      <c r="B6" s="20" t="s">
        <v>731</v>
      </c>
      <c r="C6" s="234"/>
      <c r="D6" s="231" t="s">
        <v>732</v>
      </c>
      <c r="E6" s="234"/>
      <c r="F6" s="234"/>
    </row>
    <row r="7" spans="1:7" ht="45" customHeight="1">
      <c r="A7" s="235" t="s">
        <v>733</v>
      </c>
      <c r="B7" s="234"/>
      <c r="C7" s="20" t="s">
        <v>734</v>
      </c>
      <c r="D7" s="234"/>
      <c r="E7" s="234"/>
      <c r="F7" s="234"/>
    </row>
    <row r="8" spans="1:7" ht="45" customHeight="1">
      <c r="A8" s="235" t="s">
        <v>735</v>
      </c>
      <c r="B8" s="234"/>
      <c r="C8" s="234"/>
      <c r="D8" s="20" t="s">
        <v>734</v>
      </c>
      <c r="E8" s="234"/>
      <c r="F8" s="234"/>
    </row>
    <row r="9" spans="1:7" ht="45" customHeight="1">
      <c r="A9" s="235" t="s">
        <v>736</v>
      </c>
      <c r="B9" s="234"/>
      <c r="C9" s="234"/>
      <c r="D9" s="234"/>
      <c r="E9" s="231" t="s">
        <v>737</v>
      </c>
      <c r="F9" s="231" t="s">
        <v>738</v>
      </c>
    </row>
    <row r="10" spans="1:7" ht="22.5" customHeight="1">
      <c r="A10" s="235" t="s">
        <v>55</v>
      </c>
      <c r="B10" s="362" t="s">
        <v>56</v>
      </c>
      <c r="C10" s="363"/>
      <c r="D10" s="363"/>
      <c r="E10" s="363"/>
      <c r="F10" s="364"/>
    </row>
    <row r="11" spans="1:7" ht="13">
      <c r="A11" s="14"/>
      <c r="B11" s="13"/>
      <c r="C11" s="13"/>
      <c r="D11" s="13"/>
      <c r="E11" s="13"/>
    </row>
    <row r="12" spans="1:7">
      <c r="B12" s="13"/>
      <c r="C12" s="13"/>
      <c r="D12" s="13"/>
      <c r="E12" s="13"/>
    </row>
    <row r="13" spans="1:7" ht="22.5" customHeight="1">
      <c r="A13" s="355" t="s">
        <v>739</v>
      </c>
      <c r="B13" s="391"/>
      <c r="C13" s="391"/>
      <c r="D13" s="391"/>
      <c r="E13" s="391"/>
      <c r="F13" s="391"/>
      <c r="G13" s="356"/>
    </row>
    <row r="14" spans="1:7" ht="22.5" customHeight="1">
      <c r="A14" s="355" t="s">
        <v>740</v>
      </c>
      <c r="B14" s="391"/>
      <c r="C14" s="391"/>
      <c r="D14" s="391"/>
      <c r="E14" s="391"/>
      <c r="F14" s="391"/>
      <c r="G14" s="356"/>
    </row>
    <row r="15" spans="1:7" ht="33" customHeight="1" thickBot="1">
      <c r="A15" s="215" t="s">
        <v>741</v>
      </c>
      <c r="B15" s="215" t="s">
        <v>720</v>
      </c>
      <c r="C15" s="215" t="s">
        <v>721</v>
      </c>
      <c r="D15" s="215" t="s">
        <v>722</v>
      </c>
      <c r="E15" s="215" t="s">
        <v>723</v>
      </c>
      <c r="F15" s="215" t="s">
        <v>724</v>
      </c>
      <c r="G15" s="215" t="s">
        <v>742</v>
      </c>
    </row>
    <row r="16" spans="1:7" ht="104">
      <c r="A16" s="1" t="s">
        <v>743</v>
      </c>
      <c r="B16" s="328">
        <v>1.1120000000000001</v>
      </c>
      <c r="C16" s="328">
        <v>1.087</v>
      </c>
      <c r="D16" s="328">
        <v>1.1040000000000001</v>
      </c>
      <c r="E16" s="328">
        <v>1.089</v>
      </c>
      <c r="F16" s="328">
        <v>1.0720000000000001</v>
      </c>
      <c r="G16" s="335" t="s">
        <v>767</v>
      </c>
    </row>
    <row r="17" spans="1:7" ht="26">
      <c r="A17" s="1" t="s">
        <v>745</v>
      </c>
      <c r="B17" s="328">
        <v>1.0489999999999999</v>
      </c>
      <c r="C17" s="328">
        <v>1.042</v>
      </c>
      <c r="D17" s="328">
        <v>1.0469999999999999</v>
      </c>
      <c r="E17" s="328">
        <v>1.042</v>
      </c>
      <c r="F17" s="328">
        <v>1.0369999999999999</v>
      </c>
      <c r="G17" s="319" t="s">
        <v>768</v>
      </c>
    </row>
    <row r="18" spans="1:7" ht="39">
      <c r="A18" s="1" t="s">
        <v>747</v>
      </c>
      <c r="B18" s="328">
        <v>1.0349999999999999</v>
      </c>
      <c r="C18" s="328">
        <v>1.0289999999999999</v>
      </c>
      <c r="D18" s="328">
        <v>1.0329999999999999</v>
      </c>
      <c r="E18" s="328">
        <v>1.0289999999999999</v>
      </c>
      <c r="F18" s="328">
        <v>1.024</v>
      </c>
      <c r="G18" s="319" t="s">
        <v>769</v>
      </c>
    </row>
    <row r="19" spans="1:7" ht="22.5" customHeight="1">
      <c r="A19" s="1" t="s">
        <v>749</v>
      </c>
      <c r="B19" s="328">
        <v>1.026</v>
      </c>
      <c r="C19" s="328">
        <v>1.0229999999999999</v>
      </c>
      <c r="D19" s="328">
        <v>1.0249999999999999</v>
      </c>
      <c r="E19" s="328">
        <v>1.0229999999999999</v>
      </c>
      <c r="F19" s="328">
        <v>1.022</v>
      </c>
      <c r="G19" s="12"/>
    </row>
    <row r="20" spans="1:7" ht="22.5" customHeight="1">
      <c r="A20" s="1" t="s">
        <v>751</v>
      </c>
      <c r="B20" s="328">
        <v>1.0189999999999999</v>
      </c>
      <c r="C20" s="328">
        <v>1.0169999999999999</v>
      </c>
      <c r="D20" s="328">
        <v>1.0189999999999999</v>
      </c>
      <c r="E20" s="328">
        <v>1.0169999999999999</v>
      </c>
      <c r="F20" s="328">
        <v>1.0149999999999999</v>
      </c>
      <c r="G20" s="12"/>
    </row>
    <row r="21" spans="1:7" ht="22.5" customHeight="1">
      <c r="A21" s="1" t="s">
        <v>752</v>
      </c>
      <c r="B21" s="328">
        <v>1.0029999999999999</v>
      </c>
      <c r="C21" s="328">
        <v>1.002</v>
      </c>
      <c r="D21" s="328">
        <v>1.0029999999999999</v>
      </c>
      <c r="E21" s="328">
        <v>1.002</v>
      </c>
      <c r="F21" s="328">
        <v>1.002</v>
      </c>
      <c r="G21" s="12"/>
    </row>
    <row r="23" spans="1:7" ht="22.5" customHeight="1">
      <c r="A23" s="355" t="s">
        <v>753</v>
      </c>
      <c r="B23" s="391"/>
      <c r="C23" s="391"/>
      <c r="D23" s="391"/>
      <c r="E23" s="391"/>
      <c r="F23" s="391"/>
      <c r="G23" s="356"/>
    </row>
    <row r="24" spans="1:7" ht="22.5" customHeight="1">
      <c r="A24" s="355" t="s">
        <v>754</v>
      </c>
      <c r="B24" s="391"/>
      <c r="C24" s="391"/>
      <c r="D24" s="391"/>
      <c r="E24" s="391"/>
      <c r="F24" s="391"/>
      <c r="G24" s="356"/>
    </row>
    <row r="25" spans="1:7" ht="33" customHeight="1">
      <c r="A25" s="215" t="s">
        <v>755</v>
      </c>
      <c r="B25" s="215" t="s">
        <v>720</v>
      </c>
      <c r="C25" s="215" t="s">
        <v>721</v>
      </c>
      <c r="D25" s="215" t="s">
        <v>722</v>
      </c>
      <c r="E25" s="215" t="s">
        <v>723</v>
      </c>
      <c r="F25" s="215" t="s">
        <v>724</v>
      </c>
      <c r="G25" s="215" t="s">
        <v>742</v>
      </c>
    </row>
    <row r="26" spans="1:7" ht="22.5" customHeight="1">
      <c r="A26" s="1"/>
      <c r="B26" s="12"/>
      <c r="C26" s="12"/>
      <c r="D26" s="12"/>
      <c r="E26" s="12"/>
      <c r="F26" s="12"/>
      <c r="G26" s="12"/>
    </row>
    <row r="27" spans="1:7" ht="22.5" customHeight="1">
      <c r="A27" s="1"/>
      <c r="B27" s="12"/>
      <c r="C27" s="12"/>
      <c r="D27" s="12"/>
      <c r="E27" s="12"/>
      <c r="F27" s="12"/>
      <c r="G27" s="12"/>
    </row>
    <row r="28" spans="1:7" ht="22.5" customHeight="1">
      <c r="A28" s="1"/>
      <c r="B28" s="12"/>
      <c r="C28" s="12"/>
      <c r="D28" s="12"/>
      <c r="E28" s="12"/>
      <c r="F28" s="12"/>
      <c r="G28" s="12"/>
    </row>
    <row r="29" spans="1:7" ht="22.5" customHeight="1">
      <c r="A29" s="1"/>
      <c r="B29" s="12"/>
      <c r="C29" s="12"/>
      <c r="D29" s="12"/>
      <c r="E29" s="12"/>
      <c r="F29" s="12"/>
      <c r="G29" s="12"/>
    </row>
    <row r="30" spans="1:7" ht="22.5" customHeight="1">
      <c r="A30" s="1"/>
      <c r="B30" s="12"/>
      <c r="C30" s="12"/>
      <c r="D30" s="12"/>
      <c r="E30" s="12"/>
      <c r="F30" s="12"/>
      <c r="G30" s="12"/>
    </row>
    <row r="32" spans="1:7" ht="22.5" customHeight="1">
      <c r="A32" s="355" t="s">
        <v>753</v>
      </c>
      <c r="B32" s="391"/>
      <c r="C32" s="391"/>
      <c r="D32" s="391"/>
      <c r="E32" s="391"/>
      <c r="F32" s="391"/>
      <c r="G32" s="356"/>
    </row>
    <row r="33" spans="1:7" ht="22.5" customHeight="1">
      <c r="A33" s="355" t="s">
        <v>756</v>
      </c>
      <c r="B33" s="391"/>
      <c r="C33" s="391"/>
      <c r="D33" s="391"/>
      <c r="E33" s="391"/>
      <c r="F33" s="391"/>
      <c r="G33" s="356"/>
    </row>
    <row r="34" spans="1:7" ht="33" customHeight="1">
      <c r="A34" s="215" t="s">
        <v>755</v>
      </c>
      <c r="B34" s="215" t="s">
        <v>720</v>
      </c>
      <c r="C34" s="215" t="s">
        <v>721</v>
      </c>
      <c r="D34" s="215" t="s">
        <v>722</v>
      </c>
      <c r="E34" s="215" t="s">
        <v>723</v>
      </c>
      <c r="F34" s="215" t="s">
        <v>724</v>
      </c>
      <c r="G34" s="215" t="s">
        <v>742</v>
      </c>
    </row>
    <row r="35" spans="1:7" ht="22.5" customHeight="1">
      <c r="A35" s="1"/>
      <c r="B35" s="12"/>
      <c r="C35" s="12"/>
      <c r="D35" s="12"/>
      <c r="E35" s="12"/>
      <c r="F35" s="12"/>
      <c r="G35" s="12"/>
    </row>
    <row r="36" spans="1:7" ht="22.5" customHeight="1">
      <c r="A36" s="1"/>
      <c r="B36" s="12"/>
      <c r="C36" s="12"/>
      <c r="D36" s="12"/>
      <c r="E36" s="12"/>
      <c r="F36" s="12"/>
      <c r="G36" s="12"/>
    </row>
    <row r="37" spans="1:7" ht="22.5" customHeight="1">
      <c r="A37" s="1"/>
      <c r="B37" s="12"/>
      <c r="C37" s="12"/>
      <c r="D37" s="12"/>
      <c r="E37" s="12"/>
      <c r="F37" s="12"/>
      <c r="G37" s="12"/>
    </row>
    <row r="38" spans="1:7" ht="22.5" customHeight="1">
      <c r="A38" s="1"/>
      <c r="B38" s="12"/>
      <c r="C38" s="12"/>
      <c r="D38" s="12"/>
      <c r="E38" s="12"/>
      <c r="F38" s="12"/>
      <c r="G38" s="12"/>
    </row>
    <row r="39" spans="1:7" ht="22.5" customHeight="1">
      <c r="A39" s="1"/>
      <c r="B39" s="12"/>
      <c r="C39" s="12"/>
      <c r="D39" s="12"/>
      <c r="E39" s="12"/>
      <c r="F39" s="12"/>
      <c r="G39" s="12"/>
    </row>
  </sheetData>
  <mergeCells count="10">
    <mergeCell ref="A3:F3"/>
    <mergeCell ref="A4:A5"/>
    <mergeCell ref="A2:E2"/>
    <mergeCell ref="B10:F10"/>
    <mergeCell ref="A33:G33"/>
    <mergeCell ref="A32:G32"/>
    <mergeCell ref="A24:G24"/>
    <mergeCell ref="A23:G23"/>
    <mergeCell ref="A14:G14"/>
    <mergeCell ref="A13:G13"/>
  </mergeCells>
  <hyperlinks>
    <hyperlink ref="A1" location="Overview!A1" display="Back to Overview" xr:uid="{00000000-0004-0000-1D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F41"/>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SP Manweb Area (GSP Group _D) for year beginning "&amp;Overview!D4</f>
        <v>Southern Electric Power Distribution plc - Final LLFs in SP Manweb Area (GSP Group _D) for year beginning 1 April 2024</v>
      </c>
      <c r="B3" s="394"/>
      <c r="C3" s="394"/>
      <c r="D3" s="394"/>
      <c r="E3" s="395"/>
    </row>
    <row r="4" spans="1:6" ht="19.5" customHeight="1">
      <c r="A4" s="425" t="s">
        <v>40</v>
      </c>
      <c r="B4" s="215" t="s">
        <v>720</v>
      </c>
      <c r="C4" s="215" t="s">
        <v>721</v>
      </c>
      <c r="D4" s="215" t="s">
        <v>722</v>
      </c>
      <c r="E4" s="215" t="s">
        <v>723</v>
      </c>
    </row>
    <row r="5" spans="1:6" ht="30" customHeight="1">
      <c r="A5" s="429"/>
      <c r="B5" s="215" t="s">
        <v>725</v>
      </c>
      <c r="C5" s="215" t="s">
        <v>727</v>
      </c>
      <c r="D5" s="215" t="s">
        <v>728</v>
      </c>
      <c r="E5" s="215" t="s">
        <v>729</v>
      </c>
    </row>
    <row r="6" spans="1:6" ht="45" customHeight="1">
      <c r="A6" s="203" t="s">
        <v>770</v>
      </c>
      <c r="B6" s="184"/>
      <c r="C6" s="184"/>
      <c r="D6" s="182" t="s">
        <v>771</v>
      </c>
      <c r="E6" s="182" t="s">
        <v>772</v>
      </c>
    </row>
    <row r="7" spans="1:6" ht="45" customHeight="1">
      <c r="A7" s="203" t="s">
        <v>730</v>
      </c>
      <c r="B7" s="182" t="s">
        <v>759</v>
      </c>
      <c r="C7" s="204" t="s">
        <v>760</v>
      </c>
      <c r="D7" s="182" t="s">
        <v>773</v>
      </c>
      <c r="E7" s="182" t="s">
        <v>772</v>
      </c>
    </row>
    <row r="8" spans="1:6" ht="45" customHeight="1">
      <c r="A8" s="203" t="s">
        <v>51</v>
      </c>
      <c r="B8" s="184"/>
      <c r="C8" s="184"/>
      <c r="D8" s="182" t="s">
        <v>771</v>
      </c>
      <c r="E8" s="182" t="s">
        <v>772</v>
      </c>
    </row>
    <row r="9" spans="1:6" ht="22.5" customHeight="1">
      <c r="A9" s="295" t="s">
        <v>55</v>
      </c>
      <c r="B9" s="375" t="s">
        <v>144</v>
      </c>
      <c r="C9" s="376"/>
      <c r="D9" s="376"/>
      <c r="E9" s="377"/>
    </row>
    <row r="10" spans="1:6" ht="15" customHeight="1"/>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52">
      <c r="A16" s="1" t="s">
        <v>743</v>
      </c>
      <c r="B16" s="328">
        <v>1.137</v>
      </c>
      <c r="C16" s="328">
        <v>1.121</v>
      </c>
      <c r="D16" s="328">
        <v>1.1120000000000001</v>
      </c>
      <c r="E16" s="328">
        <v>1.095</v>
      </c>
      <c r="F16" s="335" t="s">
        <v>774</v>
      </c>
    </row>
    <row r="17" spans="1:6" ht="22.5" customHeight="1">
      <c r="A17" s="1" t="s">
        <v>745</v>
      </c>
      <c r="B17" s="328">
        <v>1.0649999999999999</v>
      </c>
      <c r="C17" s="328">
        <v>1.0620000000000001</v>
      </c>
      <c r="D17" s="328">
        <v>1.0589999999999999</v>
      </c>
      <c r="E17" s="328">
        <v>1.06</v>
      </c>
      <c r="F17" s="319" t="s">
        <v>775</v>
      </c>
    </row>
    <row r="18" spans="1:6" ht="26">
      <c r="A18" s="1" t="s">
        <v>747</v>
      </c>
      <c r="B18" s="328">
        <v>1.0429999999999999</v>
      </c>
      <c r="C18" s="328">
        <v>1.04</v>
      </c>
      <c r="D18" s="328">
        <v>1.036</v>
      </c>
      <c r="E18" s="328">
        <v>1.032</v>
      </c>
      <c r="F18" s="319" t="s">
        <v>776</v>
      </c>
    </row>
    <row r="19" spans="1:6" ht="22.5" customHeight="1">
      <c r="A19" s="1" t="s">
        <v>749</v>
      </c>
      <c r="B19" s="328">
        <v>1.0289999999999999</v>
      </c>
      <c r="C19" s="328">
        <v>1.0269999999999999</v>
      </c>
      <c r="D19" s="328">
        <v>1.026</v>
      </c>
      <c r="E19" s="328">
        <v>1.024</v>
      </c>
      <c r="F19" s="12"/>
    </row>
    <row r="20" spans="1:6" ht="22.5" customHeight="1">
      <c r="A20" s="1" t="s">
        <v>777</v>
      </c>
      <c r="B20" s="328">
        <v>1.02</v>
      </c>
      <c r="C20" s="328">
        <v>1.0189999999999999</v>
      </c>
      <c r="D20" s="328">
        <v>1.0169999999999999</v>
      </c>
      <c r="E20" s="328">
        <v>1.016</v>
      </c>
      <c r="F20" s="12"/>
    </row>
    <row r="21" spans="1:6" ht="22.5" customHeight="1">
      <c r="A21" s="1" t="s">
        <v>778</v>
      </c>
      <c r="B21" s="328">
        <v>1.0129999999999999</v>
      </c>
      <c r="C21" s="328">
        <v>1.012</v>
      </c>
      <c r="D21" s="328">
        <v>1.012</v>
      </c>
      <c r="E21" s="328">
        <v>1.012</v>
      </c>
      <c r="F21" s="12"/>
    </row>
    <row r="22" spans="1:6" ht="22.5" customHeight="1">
      <c r="A22" s="1" t="s">
        <v>779</v>
      </c>
      <c r="B22" s="328">
        <v>1.0049999999999999</v>
      </c>
      <c r="C22" s="328">
        <v>1.0049999999999999</v>
      </c>
      <c r="D22" s="328">
        <v>1.004</v>
      </c>
      <c r="E22" s="328">
        <v>1.0029999999999999</v>
      </c>
      <c r="F22" s="12"/>
    </row>
    <row r="23" spans="1:6" ht="22.5" customHeight="1" thickBot="1">
      <c r="A23" s="1" t="s">
        <v>780</v>
      </c>
      <c r="B23" s="331">
        <v>1</v>
      </c>
      <c r="C23" s="331">
        <v>1</v>
      </c>
      <c r="D23" s="331">
        <v>1</v>
      </c>
      <c r="E23" s="331">
        <v>1</v>
      </c>
      <c r="F23" s="12"/>
    </row>
    <row r="25" spans="1:6" ht="22.5" customHeight="1">
      <c r="A25" s="355" t="s">
        <v>753</v>
      </c>
      <c r="B25" s="391"/>
      <c r="C25" s="391"/>
      <c r="D25" s="391"/>
      <c r="E25" s="391"/>
      <c r="F25" s="356"/>
    </row>
    <row r="26" spans="1:6" ht="22.5" customHeight="1">
      <c r="A26" s="355" t="s">
        <v>754</v>
      </c>
      <c r="B26" s="391"/>
      <c r="C26" s="391"/>
      <c r="D26" s="391"/>
      <c r="E26" s="391"/>
      <c r="F26" s="356"/>
    </row>
    <row r="27" spans="1:6" ht="33" customHeight="1">
      <c r="A27" s="215" t="s">
        <v>755</v>
      </c>
      <c r="B27" s="215" t="s">
        <v>720</v>
      </c>
      <c r="C27" s="215" t="s">
        <v>721</v>
      </c>
      <c r="D27" s="215" t="s">
        <v>722</v>
      </c>
      <c r="E27" s="215" t="s">
        <v>723</v>
      </c>
      <c r="F27" s="215" t="s">
        <v>742</v>
      </c>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2" spans="1:6" ht="22.5" customHeight="1">
      <c r="A32" s="1"/>
      <c r="B32" s="12"/>
      <c r="C32" s="12"/>
      <c r="D32" s="12"/>
      <c r="E32" s="12"/>
      <c r="F32" s="12"/>
    </row>
    <row r="34" spans="1:6" ht="22.5" customHeight="1">
      <c r="A34" s="355" t="s">
        <v>753</v>
      </c>
      <c r="B34" s="391"/>
      <c r="C34" s="391"/>
      <c r="D34" s="391"/>
      <c r="E34" s="391"/>
      <c r="F34" s="356"/>
    </row>
    <row r="35" spans="1:6" ht="22.5" customHeight="1">
      <c r="A35" s="355" t="s">
        <v>756</v>
      </c>
      <c r="B35" s="391"/>
      <c r="C35" s="391"/>
      <c r="D35" s="391"/>
      <c r="E35" s="391"/>
      <c r="F35" s="356"/>
    </row>
    <row r="36" spans="1:6" ht="33" customHeight="1">
      <c r="A36" s="215" t="s">
        <v>755</v>
      </c>
      <c r="B36" s="215" t="s">
        <v>720</v>
      </c>
      <c r="C36" s="215" t="s">
        <v>721</v>
      </c>
      <c r="D36" s="215" t="s">
        <v>722</v>
      </c>
      <c r="E36" s="215" t="s">
        <v>723</v>
      </c>
      <c r="F36" s="215" t="s">
        <v>742</v>
      </c>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row r="41" spans="1:6" ht="22.5" customHeight="1">
      <c r="A41" s="1"/>
      <c r="B41" s="12"/>
      <c r="C41" s="12"/>
      <c r="D41" s="12"/>
      <c r="E41" s="12"/>
      <c r="F41" s="12"/>
    </row>
  </sheetData>
  <mergeCells count="10">
    <mergeCell ref="A25:F25"/>
    <mergeCell ref="A26:F26"/>
    <mergeCell ref="A34:F34"/>
    <mergeCell ref="A35:F35"/>
    <mergeCell ref="A2:E2"/>
    <mergeCell ref="A4:A5"/>
    <mergeCell ref="A13:F13"/>
    <mergeCell ref="A14:F14"/>
    <mergeCell ref="B9:E9"/>
    <mergeCell ref="A3:E3"/>
  </mergeCells>
  <hyperlinks>
    <hyperlink ref="A1" location="Overview!A1" display="Back to Overview" xr:uid="{00000000-0004-0000-1E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F39"/>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NGED West Midlands Area (GSP Group _E) for year beginning "&amp;Overview!D4</f>
        <v>Southern Electric Power Distribution plc - Final LLFs in NGED West Midlands Area (GSP Group _E) for year beginning 1 April 2024</v>
      </c>
      <c r="B3" s="394"/>
      <c r="C3" s="394"/>
      <c r="D3" s="394"/>
      <c r="E3" s="395"/>
    </row>
    <row r="4" spans="1:6" ht="19.5" customHeight="1">
      <c r="A4" s="425" t="s">
        <v>40</v>
      </c>
      <c r="B4" s="215" t="s">
        <v>720</v>
      </c>
      <c r="C4" s="215" t="s">
        <v>721</v>
      </c>
      <c r="D4" s="215" t="s">
        <v>722</v>
      </c>
      <c r="E4" s="215" t="s">
        <v>723</v>
      </c>
    </row>
    <row r="5" spans="1:6" ht="30" customHeight="1">
      <c r="A5" s="429"/>
      <c r="B5" s="215" t="s">
        <v>725</v>
      </c>
      <c r="C5" s="215" t="s">
        <v>727</v>
      </c>
      <c r="D5" s="215" t="s">
        <v>728</v>
      </c>
      <c r="E5" s="215" t="s">
        <v>729</v>
      </c>
    </row>
    <row r="6" spans="1:6" ht="45" customHeight="1">
      <c r="A6" s="78" t="s">
        <v>715</v>
      </c>
      <c r="B6" s="234"/>
      <c r="C6" s="234"/>
      <c r="D6" s="20" t="s">
        <v>757</v>
      </c>
      <c r="E6" s="20" t="s">
        <v>758</v>
      </c>
    </row>
    <row r="7" spans="1:6" ht="45" customHeight="1">
      <c r="A7" s="78" t="s">
        <v>714</v>
      </c>
      <c r="B7" s="20" t="s">
        <v>759</v>
      </c>
      <c r="C7" s="214" t="s">
        <v>760</v>
      </c>
      <c r="D7" s="20" t="s">
        <v>761</v>
      </c>
      <c r="E7" s="20" t="s">
        <v>758</v>
      </c>
    </row>
    <row r="8" spans="1:6" ht="45" customHeight="1">
      <c r="A8" s="78" t="s">
        <v>51</v>
      </c>
      <c r="B8" s="234"/>
      <c r="C8" s="234"/>
      <c r="D8" s="20" t="s">
        <v>757</v>
      </c>
      <c r="E8" s="20" t="s">
        <v>758</v>
      </c>
    </row>
    <row r="9" spans="1:6" ht="23.25" customHeight="1">
      <c r="A9" s="241" t="s">
        <v>55</v>
      </c>
      <c r="B9" s="430" t="s">
        <v>144</v>
      </c>
      <c r="C9" s="431"/>
      <c r="D9" s="431"/>
      <c r="E9" s="432"/>
    </row>
    <row r="10" spans="1:6" ht="24.75" customHeight="1"/>
    <row r="11" spans="1:6" ht="22.5" customHeight="1">
      <c r="A11" s="355" t="s">
        <v>739</v>
      </c>
      <c r="B11" s="391"/>
      <c r="C11" s="391"/>
      <c r="D11" s="391"/>
      <c r="E11" s="391"/>
      <c r="F11" s="356"/>
    </row>
    <row r="12" spans="1:6" ht="22.5" customHeight="1">
      <c r="A12" s="355" t="s">
        <v>740</v>
      </c>
      <c r="B12" s="391"/>
      <c r="C12" s="391"/>
      <c r="D12" s="391"/>
      <c r="E12" s="391"/>
      <c r="F12" s="356"/>
    </row>
    <row r="13" spans="1:6" ht="33" customHeight="1" thickBot="1">
      <c r="A13" s="215" t="s">
        <v>741</v>
      </c>
      <c r="B13" s="215" t="s">
        <v>720</v>
      </c>
      <c r="C13" s="215" t="s">
        <v>721</v>
      </c>
      <c r="D13" s="215" t="s">
        <v>722</v>
      </c>
      <c r="E13" s="215" t="s">
        <v>723</v>
      </c>
      <c r="F13" s="215" t="s">
        <v>742</v>
      </c>
    </row>
    <row r="14" spans="1:6" ht="52">
      <c r="A14" s="1" t="s">
        <v>743</v>
      </c>
      <c r="B14" s="328">
        <v>1.0960000000000001</v>
      </c>
      <c r="C14" s="328">
        <v>1.091</v>
      </c>
      <c r="D14" s="328">
        <v>1.08</v>
      </c>
      <c r="E14" s="328">
        <v>1.0740000000000001</v>
      </c>
      <c r="F14" s="335" t="s">
        <v>781</v>
      </c>
    </row>
    <row r="15" spans="1:6" ht="22.5" customHeight="1">
      <c r="A15" s="1" t="s">
        <v>745</v>
      </c>
      <c r="B15" s="328">
        <v>1.0740000000000001</v>
      </c>
      <c r="C15" s="328">
        <v>1.071</v>
      </c>
      <c r="D15" s="328">
        <v>1.0640000000000001</v>
      </c>
      <c r="E15" s="328">
        <v>1.0609999999999999</v>
      </c>
      <c r="F15" s="320" t="s">
        <v>782</v>
      </c>
    </row>
    <row r="16" spans="1:6" ht="22.5" customHeight="1">
      <c r="A16" s="1" t="s">
        <v>747</v>
      </c>
      <c r="B16" s="328">
        <v>1.056</v>
      </c>
      <c r="C16" s="328">
        <v>1.0529999999999999</v>
      </c>
      <c r="D16" s="328">
        <v>1.0429999999999999</v>
      </c>
      <c r="E16" s="328">
        <v>1.036</v>
      </c>
      <c r="F16" s="320" t="s">
        <v>783</v>
      </c>
    </row>
    <row r="17" spans="1:6" ht="22.5" customHeight="1">
      <c r="A17" s="1" t="s">
        <v>749</v>
      </c>
      <c r="B17" s="328">
        <v>1.0449999999999999</v>
      </c>
      <c r="C17" s="328">
        <v>1.0429999999999999</v>
      </c>
      <c r="D17" s="328">
        <v>1.036</v>
      </c>
      <c r="E17" s="328">
        <v>1.0309999999999999</v>
      </c>
      <c r="F17" s="12"/>
    </row>
    <row r="18" spans="1:6" ht="22.5" customHeight="1">
      <c r="A18" s="1" t="s">
        <v>751</v>
      </c>
      <c r="B18" s="328">
        <v>1.038</v>
      </c>
      <c r="C18" s="328">
        <v>1.036</v>
      </c>
      <c r="D18" s="328">
        <v>1.03</v>
      </c>
      <c r="E18" s="328">
        <v>1.0249999999999999</v>
      </c>
      <c r="F18" s="12"/>
    </row>
    <row r="19" spans="1:6" ht="22.5" customHeight="1">
      <c r="A19" s="322" t="s">
        <v>765</v>
      </c>
      <c r="B19" s="328">
        <v>1.012</v>
      </c>
      <c r="C19" s="328">
        <v>1.012</v>
      </c>
      <c r="D19" s="328">
        <v>1.0109999999999999</v>
      </c>
      <c r="E19" s="328">
        <v>1.0109999999999999</v>
      </c>
      <c r="F19" s="12"/>
    </row>
    <row r="20" spans="1:6" ht="22.5" customHeight="1">
      <c r="A20" s="322" t="s">
        <v>766</v>
      </c>
      <c r="B20" s="328">
        <v>1.0149999999999999</v>
      </c>
      <c r="C20" s="328">
        <v>1.014</v>
      </c>
      <c r="D20" s="328">
        <v>1.0129999999999999</v>
      </c>
      <c r="E20" s="328">
        <v>1.012</v>
      </c>
      <c r="F20" s="12"/>
    </row>
    <row r="21" spans="1:6" ht="22.5" customHeight="1">
      <c r="A21" s="1" t="s">
        <v>752</v>
      </c>
      <c r="B21" s="328">
        <v>1.008</v>
      </c>
      <c r="C21" s="328">
        <v>1.0069999999999999</v>
      </c>
      <c r="D21" s="328">
        <v>1.006</v>
      </c>
      <c r="E21" s="328">
        <v>1.0049999999999999</v>
      </c>
      <c r="F21" s="12"/>
    </row>
    <row r="23" spans="1:6" ht="22.5" customHeight="1">
      <c r="A23" s="355" t="s">
        <v>753</v>
      </c>
      <c r="B23" s="391"/>
      <c r="C23" s="391"/>
      <c r="D23" s="391"/>
      <c r="E23" s="391"/>
      <c r="F23" s="356"/>
    </row>
    <row r="24" spans="1:6" ht="22.5" customHeight="1">
      <c r="A24" s="355" t="s">
        <v>754</v>
      </c>
      <c r="B24" s="391"/>
      <c r="C24" s="391"/>
      <c r="D24" s="391"/>
      <c r="E24" s="391"/>
      <c r="F24" s="356"/>
    </row>
    <row r="25" spans="1:6" ht="33" customHeight="1">
      <c r="A25" s="215" t="s">
        <v>755</v>
      </c>
      <c r="B25" s="215" t="s">
        <v>720</v>
      </c>
      <c r="C25" s="215" t="s">
        <v>721</v>
      </c>
      <c r="D25" s="215" t="s">
        <v>722</v>
      </c>
      <c r="E25" s="215" t="s">
        <v>723</v>
      </c>
      <c r="F25" s="215" t="s">
        <v>742</v>
      </c>
    </row>
    <row r="26" spans="1:6" ht="22.5" customHeight="1">
      <c r="A26" s="1"/>
      <c r="B26" s="12"/>
      <c r="C26" s="12"/>
      <c r="D26" s="12"/>
      <c r="E26" s="12"/>
      <c r="F26" s="12"/>
    </row>
    <row r="27" spans="1:6" ht="22.5" customHeight="1">
      <c r="A27" s="1"/>
      <c r="B27" s="12"/>
      <c r="C27" s="12"/>
      <c r="D27" s="12"/>
      <c r="E27" s="12"/>
      <c r="F27" s="12"/>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2" spans="1:6" ht="22.5" customHeight="1">
      <c r="A32" s="355" t="s">
        <v>753</v>
      </c>
      <c r="B32" s="391"/>
      <c r="C32" s="391"/>
      <c r="D32" s="391"/>
      <c r="E32" s="391"/>
      <c r="F32" s="356"/>
    </row>
    <row r="33" spans="1:6" ht="22.5" customHeight="1">
      <c r="A33" s="355" t="s">
        <v>756</v>
      </c>
      <c r="B33" s="391"/>
      <c r="C33" s="391"/>
      <c r="D33" s="391"/>
      <c r="E33" s="391"/>
      <c r="F33" s="356"/>
    </row>
    <row r="34" spans="1:6" ht="33" customHeight="1">
      <c r="A34" s="215" t="s">
        <v>755</v>
      </c>
      <c r="B34" s="215" t="s">
        <v>720</v>
      </c>
      <c r="C34" s="215" t="s">
        <v>721</v>
      </c>
      <c r="D34" s="215" t="s">
        <v>722</v>
      </c>
      <c r="E34" s="215" t="s">
        <v>723</v>
      </c>
      <c r="F34" s="215" t="s">
        <v>742</v>
      </c>
    </row>
    <row r="35" spans="1:6" ht="22.5" customHeight="1">
      <c r="A35" s="1"/>
      <c r="B35" s="12"/>
      <c r="C35" s="12"/>
      <c r="D35" s="12"/>
      <c r="E35" s="12"/>
      <c r="F35" s="12"/>
    </row>
    <row r="36" spans="1:6" ht="22.5" customHeight="1">
      <c r="A36" s="1"/>
      <c r="B36" s="12"/>
      <c r="C36" s="12"/>
      <c r="D36" s="12"/>
      <c r="E36" s="12"/>
      <c r="F36" s="12"/>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sheetData>
  <mergeCells count="10">
    <mergeCell ref="A2:E2"/>
    <mergeCell ref="A4:A5"/>
    <mergeCell ref="A11:F11"/>
    <mergeCell ref="A12:F12"/>
    <mergeCell ref="A23:F23"/>
    <mergeCell ref="A24:F24"/>
    <mergeCell ref="A32:F32"/>
    <mergeCell ref="A33:F33"/>
    <mergeCell ref="A3:E3"/>
    <mergeCell ref="B9:E9"/>
  </mergeCells>
  <hyperlinks>
    <hyperlink ref="A1" location="Overview!A1" display="Back to Overview" xr:uid="{00000000-0004-0000-1F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40"/>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NPG Northeast Area (GSP Group _F) for year beginning "&amp;Overview!D4</f>
        <v>Southern Electric Power Distribution plc - Final LLFs in NPG Northeast Area (GSP Group _F) for year beginning 1 April 2024</v>
      </c>
      <c r="B3" s="394"/>
      <c r="C3" s="394"/>
      <c r="D3" s="394"/>
      <c r="E3" s="395"/>
    </row>
    <row r="4" spans="1:6" ht="19.5" customHeight="1">
      <c r="A4" s="436" t="s">
        <v>40</v>
      </c>
      <c r="B4" s="202" t="s">
        <v>720</v>
      </c>
      <c r="C4" s="202" t="s">
        <v>721</v>
      </c>
      <c r="D4" s="202" t="s">
        <v>722</v>
      </c>
      <c r="E4" s="202" t="s">
        <v>723</v>
      </c>
    </row>
    <row r="5" spans="1:6" ht="30" customHeight="1">
      <c r="A5" s="437"/>
      <c r="B5" s="202" t="s">
        <v>725</v>
      </c>
      <c r="C5" s="202" t="s">
        <v>727</v>
      </c>
      <c r="D5" s="202" t="s">
        <v>728</v>
      </c>
      <c r="E5" s="202" t="s">
        <v>729</v>
      </c>
    </row>
    <row r="6" spans="1:6" ht="45" customHeight="1">
      <c r="A6" s="187" t="s">
        <v>784</v>
      </c>
      <c r="B6" s="330" t="s">
        <v>785</v>
      </c>
      <c r="C6" s="330" t="s">
        <v>785</v>
      </c>
      <c r="D6" s="329" t="s">
        <v>786</v>
      </c>
      <c r="E6" s="329" t="s">
        <v>758</v>
      </c>
    </row>
    <row r="7" spans="1:6" ht="45" customHeight="1">
      <c r="A7" s="187" t="s">
        <v>787</v>
      </c>
      <c r="B7" s="330" t="s">
        <v>785</v>
      </c>
      <c r="C7" s="329" t="s">
        <v>788</v>
      </c>
      <c r="D7" s="329" t="s">
        <v>789</v>
      </c>
      <c r="E7" s="329" t="s">
        <v>758</v>
      </c>
    </row>
    <row r="8" spans="1:6" ht="45" customHeight="1">
      <c r="A8" s="187" t="s">
        <v>790</v>
      </c>
      <c r="B8" s="329" t="s">
        <v>791</v>
      </c>
      <c r="C8" s="329" t="s">
        <v>792</v>
      </c>
      <c r="D8" s="329" t="s">
        <v>789</v>
      </c>
      <c r="E8" s="329" t="s">
        <v>758</v>
      </c>
    </row>
    <row r="9" spans="1:6" ht="45" customHeight="1">
      <c r="A9" s="187" t="s">
        <v>793</v>
      </c>
      <c r="B9" s="330" t="s">
        <v>785</v>
      </c>
      <c r="C9" s="330" t="s">
        <v>785</v>
      </c>
      <c r="D9" s="329" t="s">
        <v>786</v>
      </c>
      <c r="E9" s="329" t="s">
        <v>758</v>
      </c>
    </row>
    <row r="10" spans="1:6" ht="45" customHeight="1">
      <c r="A10" s="187" t="s">
        <v>51</v>
      </c>
      <c r="B10" s="330" t="s">
        <v>785</v>
      </c>
      <c r="C10" s="330" t="s">
        <v>785</v>
      </c>
      <c r="D10" s="329" t="s">
        <v>786</v>
      </c>
      <c r="E10" s="329" t="s">
        <v>758</v>
      </c>
    </row>
    <row r="11" spans="1:6" ht="22.5" customHeight="1">
      <c r="A11" s="205" t="s">
        <v>55</v>
      </c>
      <c r="B11" s="433" t="s">
        <v>144</v>
      </c>
      <c r="C11" s="434"/>
      <c r="D11" s="434"/>
      <c r="E11" s="435"/>
    </row>
    <row r="12" spans="1:6" ht="15" customHeight="1"/>
    <row r="13" spans="1:6" ht="13">
      <c r="A13" s="14"/>
      <c r="B13" s="13"/>
      <c r="C13" s="13"/>
      <c r="D13" s="13"/>
      <c r="E13" s="13"/>
    </row>
    <row r="14" spans="1:6">
      <c r="B14" s="13"/>
      <c r="C14" s="13"/>
      <c r="D14" s="13"/>
      <c r="E14" s="13"/>
    </row>
    <row r="15" spans="1:6" ht="22.5" customHeight="1">
      <c r="A15" s="355" t="s">
        <v>739</v>
      </c>
      <c r="B15" s="391"/>
      <c r="C15" s="391"/>
      <c r="D15" s="391"/>
      <c r="E15" s="391"/>
      <c r="F15" s="356"/>
    </row>
    <row r="16" spans="1:6" ht="22.5" customHeight="1">
      <c r="A16" s="355" t="s">
        <v>740</v>
      </c>
      <c r="B16" s="391"/>
      <c r="C16" s="391"/>
      <c r="D16" s="391"/>
      <c r="E16" s="391"/>
      <c r="F16" s="356"/>
    </row>
    <row r="17" spans="1:6" ht="33" customHeight="1" thickBot="1">
      <c r="A17" s="215" t="s">
        <v>741</v>
      </c>
      <c r="B17" s="215" t="s">
        <v>720</v>
      </c>
      <c r="C17" s="215" t="s">
        <v>721</v>
      </c>
      <c r="D17" s="215" t="s">
        <v>722</v>
      </c>
      <c r="E17" s="215" t="s">
        <v>723</v>
      </c>
      <c r="F17" s="215" t="s">
        <v>742</v>
      </c>
    </row>
    <row r="18" spans="1:6" ht="105.75" customHeight="1">
      <c r="A18" s="1" t="s">
        <v>743</v>
      </c>
      <c r="B18" s="328">
        <v>1.0720000000000001</v>
      </c>
      <c r="C18" s="328">
        <v>1.0669999999999999</v>
      </c>
      <c r="D18" s="328">
        <v>1.0609999999999999</v>
      </c>
      <c r="E18" s="328">
        <v>1.0589999999999999</v>
      </c>
      <c r="F18" s="335" t="s">
        <v>794</v>
      </c>
    </row>
    <row r="19" spans="1:6" ht="26">
      <c r="A19" s="1" t="s">
        <v>745</v>
      </c>
      <c r="B19" s="332">
        <v>1.036</v>
      </c>
      <c r="C19" s="332">
        <v>1.036</v>
      </c>
      <c r="D19" s="332">
        <v>1.036</v>
      </c>
      <c r="E19" s="328">
        <v>1.04</v>
      </c>
      <c r="F19" s="319" t="s">
        <v>795</v>
      </c>
    </row>
    <row r="20" spans="1:6" ht="26">
      <c r="A20" s="1" t="s">
        <v>747</v>
      </c>
      <c r="B20" s="332">
        <v>1.0209999999999999</v>
      </c>
      <c r="C20" s="328">
        <v>1.02</v>
      </c>
      <c r="D20" s="332">
        <v>1.0169999999999999</v>
      </c>
      <c r="E20" s="332">
        <v>1.016</v>
      </c>
      <c r="F20" s="319" t="s">
        <v>796</v>
      </c>
    </row>
    <row r="21" spans="1:6" ht="22.5" customHeight="1">
      <c r="A21" s="1" t="s">
        <v>749</v>
      </c>
      <c r="B21" s="332">
        <v>1.0129999999999999</v>
      </c>
      <c r="C21" s="332">
        <v>1.012</v>
      </c>
      <c r="D21" s="332">
        <v>1.0109999999999999</v>
      </c>
      <c r="E21" s="332">
        <v>1.0109999999999999</v>
      </c>
      <c r="F21" s="320">
        <v>592</v>
      </c>
    </row>
    <row r="22" spans="1:6" ht="22.5" customHeight="1">
      <c r="A22" s="1" t="s">
        <v>751</v>
      </c>
      <c r="B22" s="332">
        <v>1.008</v>
      </c>
      <c r="C22" s="332">
        <v>1.0069999999999999</v>
      </c>
      <c r="D22" s="332">
        <v>1.006</v>
      </c>
      <c r="E22" s="332">
        <v>1.0049999999999999</v>
      </c>
      <c r="F22" s="12"/>
    </row>
    <row r="24" spans="1:6" ht="22.5" customHeight="1">
      <c r="A24" s="355" t="s">
        <v>753</v>
      </c>
      <c r="B24" s="391"/>
      <c r="C24" s="391"/>
      <c r="D24" s="391"/>
      <c r="E24" s="391"/>
      <c r="F24" s="356"/>
    </row>
    <row r="25" spans="1:6" ht="22.5" customHeight="1">
      <c r="A25" s="355" t="s">
        <v>754</v>
      </c>
      <c r="B25" s="391"/>
      <c r="C25" s="391"/>
      <c r="D25" s="391"/>
      <c r="E25" s="391"/>
      <c r="F25" s="356"/>
    </row>
    <row r="26" spans="1:6" ht="33" customHeight="1">
      <c r="A26" s="215" t="s">
        <v>755</v>
      </c>
      <c r="B26" s="215" t="s">
        <v>720</v>
      </c>
      <c r="C26" s="215" t="s">
        <v>721</v>
      </c>
      <c r="D26" s="215" t="s">
        <v>722</v>
      </c>
      <c r="E26" s="215" t="s">
        <v>723</v>
      </c>
      <c r="F26" s="215" t="s">
        <v>742</v>
      </c>
    </row>
    <row r="27" spans="1:6" ht="22.5" customHeight="1">
      <c r="A27" s="1"/>
      <c r="B27" s="332">
        <v>1.0129999999999999</v>
      </c>
      <c r="C27" s="332">
        <v>1.012</v>
      </c>
      <c r="D27" s="332">
        <v>1.0109999999999999</v>
      </c>
      <c r="E27" s="332">
        <v>1.0109999999999999</v>
      </c>
      <c r="F27" s="340">
        <v>592</v>
      </c>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3" spans="1:6" ht="22.5" customHeight="1">
      <c r="A33" s="355" t="s">
        <v>753</v>
      </c>
      <c r="B33" s="391"/>
      <c r="C33" s="391"/>
      <c r="D33" s="391"/>
      <c r="E33" s="391"/>
      <c r="F33" s="356"/>
    </row>
    <row r="34" spans="1:6" ht="22.5" customHeight="1">
      <c r="A34" s="355" t="s">
        <v>756</v>
      </c>
      <c r="B34" s="391"/>
      <c r="C34" s="391"/>
      <c r="D34" s="391"/>
      <c r="E34" s="391"/>
      <c r="F34" s="356"/>
    </row>
    <row r="35" spans="1:6" ht="33" customHeight="1">
      <c r="A35" s="215" t="s">
        <v>755</v>
      </c>
      <c r="B35" s="215" t="s">
        <v>720</v>
      </c>
      <c r="C35" s="215" t="s">
        <v>721</v>
      </c>
      <c r="D35" s="215" t="s">
        <v>722</v>
      </c>
      <c r="E35" s="215" t="s">
        <v>723</v>
      </c>
      <c r="F35" s="215" t="s">
        <v>742</v>
      </c>
    </row>
    <row r="36" spans="1:6" ht="22.5" customHeight="1">
      <c r="A36" s="1"/>
      <c r="B36" s="12"/>
      <c r="C36" s="12"/>
      <c r="D36" s="12"/>
      <c r="E36" s="12"/>
      <c r="F36" s="12"/>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sheetData>
  <mergeCells count="10">
    <mergeCell ref="A2:E2"/>
    <mergeCell ref="A4:A5"/>
    <mergeCell ref="A15:F15"/>
    <mergeCell ref="A16:F16"/>
    <mergeCell ref="A24:F24"/>
    <mergeCell ref="A25:F25"/>
    <mergeCell ref="A33:F33"/>
    <mergeCell ref="A34:F34"/>
    <mergeCell ref="A3:E3"/>
    <mergeCell ref="B11:E11"/>
  </mergeCells>
  <hyperlinks>
    <hyperlink ref="A1" location="Overview!A1" display="Back to Overview" xr:uid="{00000000-0004-0000-20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F37"/>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NPG Northeast Area (GSP Group _F) for year beginning "&amp;Overview!D4</f>
        <v>Southern Electric Power Distribution plc - Final LLFs in NPG Northeast Area (GSP Group _F) for year beginning 1 April 2024</v>
      </c>
      <c r="B3" s="394"/>
      <c r="C3" s="394"/>
      <c r="D3" s="394"/>
      <c r="E3" s="395"/>
    </row>
    <row r="4" spans="1:6" ht="19.5" customHeight="1">
      <c r="A4" s="436" t="s">
        <v>40</v>
      </c>
      <c r="B4" s="202" t="s">
        <v>720</v>
      </c>
      <c r="C4" s="202" t="s">
        <v>721</v>
      </c>
      <c r="D4" s="202" t="s">
        <v>722</v>
      </c>
      <c r="E4" s="202" t="s">
        <v>723</v>
      </c>
    </row>
    <row r="5" spans="1:6" ht="30" customHeight="1">
      <c r="A5" s="437"/>
      <c r="B5" s="202" t="s">
        <v>725</v>
      </c>
      <c r="C5" s="202" t="s">
        <v>727</v>
      </c>
      <c r="D5" s="202" t="s">
        <v>728</v>
      </c>
      <c r="E5" s="202" t="s">
        <v>729</v>
      </c>
    </row>
    <row r="6" spans="1:6" ht="45" customHeight="1">
      <c r="A6" s="187" t="s">
        <v>784</v>
      </c>
      <c r="B6" s="330" t="s">
        <v>785</v>
      </c>
      <c r="C6" s="330" t="s">
        <v>785</v>
      </c>
      <c r="D6" s="329" t="s">
        <v>786</v>
      </c>
      <c r="E6" s="329" t="s">
        <v>758</v>
      </c>
    </row>
    <row r="7" spans="1:6" ht="45" customHeight="1">
      <c r="A7" s="187" t="s">
        <v>787</v>
      </c>
      <c r="B7" s="330" t="s">
        <v>785</v>
      </c>
      <c r="C7" s="329" t="s">
        <v>788</v>
      </c>
      <c r="D7" s="329" t="s">
        <v>789</v>
      </c>
      <c r="E7" s="329" t="s">
        <v>758</v>
      </c>
    </row>
    <row r="8" spans="1:6" ht="45" customHeight="1">
      <c r="A8" s="187" t="s">
        <v>790</v>
      </c>
      <c r="B8" s="329" t="s">
        <v>791</v>
      </c>
      <c r="C8" s="329" t="s">
        <v>792</v>
      </c>
      <c r="D8" s="329" t="s">
        <v>789</v>
      </c>
      <c r="E8" s="329" t="s">
        <v>758</v>
      </c>
    </row>
    <row r="9" spans="1:6" ht="45" customHeight="1">
      <c r="A9" s="187" t="s">
        <v>793</v>
      </c>
      <c r="B9" s="330" t="s">
        <v>785</v>
      </c>
      <c r="C9" s="330" t="s">
        <v>785</v>
      </c>
      <c r="D9" s="329" t="s">
        <v>786</v>
      </c>
      <c r="E9" s="329" t="s">
        <v>758</v>
      </c>
    </row>
    <row r="10" spans="1:6" ht="45" customHeight="1">
      <c r="A10" s="187" t="s">
        <v>51</v>
      </c>
      <c r="B10" s="330" t="s">
        <v>785</v>
      </c>
      <c r="C10" s="330" t="s">
        <v>785</v>
      </c>
      <c r="D10" s="329" t="s">
        <v>786</v>
      </c>
      <c r="E10" s="329" t="s">
        <v>758</v>
      </c>
    </row>
    <row r="11" spans="1:6" ht="22.5" customHeight="1">
      <c r="A11" s="205" t="s">
        <v>55</v>
      </c>
      <c r="B11" s="433" t="s">
        <v>144</v>
      </c>
      <c r="C11" s="434"/>
      <c r="D11" s="434"/>
      <c r="E11" s="435"/>
    </row>
    <row r="12" spans="1:6" ht="15" customHeight="1"/>
    <row r="13" spans="1:6" ht="13">
      <c r="A13" s="14"/>
      <c r="B13" s="13"/>
      <c r="C13" s="13"/>
      <c r="D13" s="13"/>
      <c r="E13" s="13"/>
    </row>
    <row r="14" spans="1:6">
      <c r="B14" s="13"/>
      <c r="C14" s="13"/>
      <c r="D14" s="13"/>
      <c r="E14" s="13"/>
    </row>
    <row r="15" spans="1:6" ht="22.5" customHeight="1">
      <c r="A15" s="355" t="s">
        <v>739</v>
      </c>
      <c r="B15" s="391"/>
      <c r="C15" s="391"/>
      <c r="D15" s="391"/>
      <c r="E15" s="391"/>
      <c r="F15" s="356"/>
    </row>
    <row r="16" spans="1:6" ht="22.5" customHeight="1">
      <c r="A16" s="355" t="s">
        <v>740</v>
      </c>
      <c r="B16" s="391"/>
      <c r="C16" s="391"/>
      <c r="D16" s="391"/>
      <c r="E16" s="391"/>
      <c r="F16" s="356"/>
    </row>
    <row r="17" spans="1:6" ht="33" customHeight="1" thickBot="1">
      <c r="A17" s="215" t="s">
        <v>741</v>
      </c>
      <c r="B17" s="215" t="s">
        <v>720</v>
      </c>
      <c r="C17" s="215" t="s">
        <v>721</v>
      </c>
      <c r="D17" s="215" t="s">
        <v>722</v>
      </c>
      <c r="E17" s="215" t="s">
        <v>723</v>
      </c>
      <c r="F17" s="215" t="s">
        <v>742</v>
      </c>
    </row>
    <row r="18" spans="1:6" ht="39">
      <c r="A18" s="1" t="s">
        <v>743</v>
      </c>
      <c r="B18" s="333">
        <v>1.0349999999999999</v>
      </c>
      <c r="C18" s="333">
        <v>1.0369999999999999</v>
      </c>
      <c r="D18" s="333">
        <v>1.04</v>
      </c>
      <c r="E18" s="333">
        <v>1.034</v>
      </c>
      <c r="F18" s="335" t="s">
        <v>797</v>
      </c>
    </row>
    <row r="19" spans="1:6" ht="22.5" customHeight="1">
      <c r="A19" s="1" t="s">
        <v>747</v>
      </c>
      <c r="B19" s="334">
        <v>1.002</v>
      </c>
      <c r="C19" s="334">
        <v>1.002</v>
      </c>
      <c r="D19" s="334">
        <v>1.002</v>
      </c>
      <c r="E19" s="334">
        <v>1.002</v>
      </c>
      <c r="F19" s="320" t="s">
        <v>798</v>
      </c>
    </row>
    <row r="21" spans="1:6" ht="22.5" customHeight="1">
      <c r="A21" s="355" t="s">
        <v>753</v>
      </c>
      <c r="B21" s="391"/>
      <c r="C21" s="391"/>
      <c r="D21" s="391"/>
      <c r="E21" s="391"/>
      <c r="F21" s="356"/>
    </row>
    <row r="22" spans="1:6" ht="22.5" customHeight="1">
      <c r="A22" s="355" t="s">
        <v>754</v>
      </c>
      <c r="B22" s="391"/>
      <c r="C22" s="391"/>
      <c r="D22" s="391"/>
      <c r="E22" s="391"/>
      <c r="F22" s="356"/>
    </row>
    <row r="23" spans="1:6" ht="33" customHeight="1">
      <c r="A23" s="215" t="s">
        <v>755</v>
      </c>
      <c r="B23" s="215" t="s">
        <v>720</v>
      </c>
      <c r="C23" s="215" t="s">
        <v>721</v>
      </c>
      <c r="D23" s="215" t="s">
        <v>722</v>
      </c>
      <c r="E23" s="215" t="s">
        <v>723</v>
      </c>
      <c r="F23" s="215" t="s">
        <v>742</v>
      </c>
    </row>
    <row r="24" spans="1:6" ht="22.5" customHeight="1">
      <c r="A24" s="1"/>
      <c r="B24" s="12"/>
      <c r="C24" s="12"/>
      <c r="D24" s="12"/>
      <c r="E24" s="12"/>
      <c r="F24" s="12"/>
    </row>
    <row r="25" spans="1:6" ht="22.5" customHeight="1">
      <c r="A25" s="1"/>
      <c r="B25" s="12"/>
      <c r="C25" s="12"/>
      <c r="D25" s="12"/>
      <c r="E25" s="12"/>
      <c r="F25" s="12"/>
    </row>
    <row r="26" spans="1:6" ht="22.5" customHeight="1">
      <c r="A26" s="1"/>
      <c r="B26" s="12"/>
      <c r="C26" s="12"/>
      <c r="D26" s="12"/>
      <c r="E26" s="12"/>
      <c r="F26" s="12"/>
    </row>
    <row r="27" spans="1:6" ht="22.5" customHeight="1">
      <c r="A27" s="1"/>
      <c r="B27" s="12"/>
      <c r="C27" s="12"/>
      <c r="D27" s="12"/>
      <c r="E27" s="12"/>
      <c r="F27" s="12"/>
    </row>
    <row r="28" spans="1:6" ht="22.5" customHeight="1">
      <c r="A28" s="1"/>
      <c r="B28" s="12"/>
      <c r="C28" s="12"/>
      <c r="D28" s="12"/>
      <c r="E28" s="12"/>
      <c r="F28" s="12"/>
    </row>
    <row r="30" spans="1:6" ht="22.5" customHeight="1">
      <c r="A30" s="355" t="s">
        <v>753</v>
      </c>
      <c r="B30" s="391"/>
      <c r="C30" s="391"/>
      <c r="D30" s="391"/>
      <c r="E30" s="391"/>
      <c r="F30" s="356"/>
    </row>
    <row r="31" spans="1:6" ht="22.5" customHeight="1">
      <c r="A31" s="355" t="s">
        <v>756</v>
      </c>
      <c r="B31" s="391"/>
      <c r="C31" s="391"/>
      <c r="D31" s="391"/>
      <c r="E31" s="391"/>
      <c r="F31" s="356"/>
    </row>
    <row r="32" spans="1:6" ht="33" customHeight="1">
      <c r="A32" s="215" t="s">
        <v>755</v>
      </c>
      <c r="B32" s="215" t="s">
        <v>720</v>
      </c>
      <c r="C32" s="215" t="s">
        <v>721</v>
      </c>
      <c r="D32" s="215" t="s">
        <v>722</v>
      </c>
      <c r="E32" s="215" t="s">
        <v>723</v>
      </c>
      <c r="F32" s="215" t="s">
        <v>742</v>
      </c>
    </row>
    <row r="33" spans="1:6" ht="22.5" customHeight="1">
      <c r="A33" s="1"/>
      <c r="B33" s="12"/>
      <c r="C33" s="12"/>
      <c r="D33" s="12"/>
      <c r="E33" s="12"/>
      <c r="F33" s="12"/>
    </row>
    <row r="34" spans="1:6" ht="22.5" customHeight="1">
      <c r="A34" s="1"/>
      <c r="B34" s="12"/>
      <c r="C34" s="12"/>
      <c r="D34" s="12"/>
      <c r="E34" s="12"/>
      <c r="F34" s="12"/>
    </row>
    <row r="35" spans="1:6" ht="22.5" customHeight="1">
      <c r="A35" s="1"/>
      <c r="B35" s="12"/>
      <c r="C35" s="12"/>
      <c r="D35" s="12"/>
      <c r="E35" s="12"/>
      <c r="F35" s="12"/>
    </row>
    <row r="36" spans="1:6" ht="22.5" customHeight="1">
      <c r="A36" s="1"/>
      <c r="B36" s="12"/>
      <c r="C36" s="12"/>
      <c r="D36" s="12"/>
      <c r="E36" s="12"/>
      <c r="F36" s="12"/>
    </row>
    <row r="37" spans="1:6" ht="22.5" customHeight="1">
      <c r="A37" s="1"/>
      <c r="B37" s="12"/>
      <c r="C37" s="12"/>
      <c r="D37" s="12"/>
      <c r="E37" s="12"/>
      <c r="F37" s="12"/>
    </row>
  </sheetData>
  <mergeCells count="10">
    <mergeCell ref="A21:F21"/>
    <mergeCell ref="A22:F22"/>
    <mergeCell ref="A30:F30"/>
    <mergeCell ref="A31:F31"/>
    <mergeCell ref="A2:E2"/>
    <mergeCell ref="A3:E3"/>
    <mergeCell ref="A4:A5"/>
    <mergeCell ref="B11:E11"/>
    <mergeCell ref="A15:F15"/>
    <mergeCell ref="A16:F16"/>
  </mergeCells>
  <hyperlinks>
    <hyperlink ref="A1" location="Overview!A1" display="Back to Overview" xr:uid="{00000000-0004-0000-21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F40"/>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Electricity North West Area (GSP Group _G) for year beginning "&amp;Overview!D4</f>
        <v>Southern Electric Power Distribution plc - Final LLFs in Electricity North West Area (GSP Group _G) for year beginning 1 April 2024</v>
      </c>
      <c r="B3" s="394"/>
      <c r="C3" s="394"/>
      <c r="D3" s="394"/>
      <c r="E3" s="395"/>
    </row>
    <row r="4" spans="1:6" ht="19.5" customHeight="1">
      <c r="A4" s="436" t="s">
        <v>40</v>
      </c>
      <c r="B4" s="202" t="s">
        <v>720</v>
      </c>
      <c r="C4" s="202" t="s">
        <v>721</v>
      </c>
      <c r="D4" s="202" t="s">
        <v>722</v>
      </c>
      <c r="E4" s="202" t="s">
        <v>723</v>
      </c>
    </row>
    <row r="5" spans="1:6" ht="30" customHeight="1">
      <c r="A5" s="437"/>
      <c r="B5" s="202" t="s">
        <v>725</v>
      </c>
      <c r="C5" s="202" t="s">
        <v>727</v>
      </c>
      <c r="D5" s="202" t="s">
        <v>728</v>
      </c>
      <c r="E5" s="202" t="s">
        <v>729</v>
      </c>
    </row>
    <row r="6" spans="1:6" ht="45" customHeight="1">
      <c r="A6" s="241" t="s">
        <v>799</v>
      </c>
      <c r="B6" s="330" t="s">
        <v>785</v>
      </c>
      <c r="C6" s="330" t="s">
        <v>785</v>
      </c>
      <c r="D6" s="329" t="s">
        <v>800</v>
      </c>
      <c r="E6" s="329" t="s">
        <v>738</v>
      </c>
    </row>
    <row r="7" spans="1:6" ht="45" customHeight="1">
      <c r="A7" s="323" t="s">
        <v>801</v>
      </c>
      <c r="B7" s="329" t="s">
        <v>759</v>
      </c>
      <c r="C7" s="317" t="s">
        <v>802</v>
      </c>
      <c r="D7" s="330" t="s">
        <v>785</v>
      </c>
      <c r="E7" s="329" t="s">
        <v>738</v>
      </c>
    </row>
    <row r="8" spans="1:6" ht="45" customHeight="1">
      <c r="A8" s="323" t="s">
        <v>51</v>
      </c>
      <c r="B8" s="330" t="s">
        <v>785</v>
      </c>
      <c r="C8" s="325" t="s">
        <v>785</v>
      </c>
      <c r="D8" s="329" t="s">
        <v>800</v>
      </c>
      <c r="E8" s="329" t="s">
        <v>738</v>
      </c>
    </row>
    <row r="9" spans="1:6" ht="22.5" customHeight="1">
      <c r="A9" s="205" t="s">
        <v>55</v>
      </c>
      <c r="B9" s="433" t="s">
        <v>144</v>
      </c>
      <c r="C9" s="434"/>
      <c r="D9" s="434"/>
      <c r="E9" s="435"/>
    </row>
    <row r="10" spans="1:6" ht="15" customHeight="1"/>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78">
      <c r="A16" s="1" t="s">
        <v>743</v>
      </c>
      <c r="B16" s="328">
        <v>1.123</v>
      </c>
      <c r="C16" s="328">
        <v>1.1100000000000001</v>
      </c>
      <c r="D16" s="328">
        <v>1.1000000000000001</v>
      </c>
      <c r="E16" s="328">
        <v>1.087</v>
      </c>
      <c r="F16" s="335" t="s">
        <v>803</v>
      </c>
    </row>
    <row r="17" spans="1:6" ht="26">
      <c r="A17" s="1" t="s">
        <v>745</v>
      </c>
      <c r="B17" s="328">
        <v>1.0529999999999999</v>
      </c>
      <c r="C17" s="328">
        <v>1.0509999999999999</v>
      </c>
      <c r="D17" s="328">
        <v>1.0489999999999999</v>
      </c>
      <c r="E17" s="328">
        <v>1.05</v>
      </c>
      <c r="F17" s="319" t="s">
        <v>804</v>
      </c>
    </row>
    <row r="18" spans="1:6" ht="26">
      <c r="A18" s="1" t="s">
        <v>747</v>
      </c>
      <c r="B18" s="328">
        <v>1.0389999999999999</v>
      </c>
      <c r="C18" s="328">
        <v>1.036</v>
      </c>
      <c r="D18" s="328">
        <v>1.0329999999999999</v>
      </c>
      <c r="E18" s="328">
        <v>1.03</v>
      </c>
      <c r="F18" s="319" t="s">
        <v>805</v>
      </c>
    </row>
    <row r="19" spans="1:6" ht="22.5" customHeight="1">
      <c r="A19" s="1" t="s">
        <v>749</v>
      </c>
      <c r="B19" s="328">
        <v>1.0269999999999999</v>
      </c>
      <c r="C19" s="328">
        <v>1.0249999999999999</v>
      </c>
      <c r="D19" s="328">
        <v>1.024</v>
      </c>
      <c r="E19" s="328">
        <v>1.022</v>
      </c>
      <c r="F19" s="12"/>
    </row>
    <row r="20" spans="1:6" ht="22.5" customHeight="1">
      <c r="A20" s="1" t="s">
        <v>751</v>
      </c>
      <c r="B20" s="328">
        <v>1.0209999999999999</v>
      </c>
      <c r="C20" s="328">
        <v>1.02</v>
      </c>
      <c r="D20" s="328">
        <v>1.018</v>
      </c>
      <c r="E20" s="328">
        <v>1.016</v>
      </c>
      <c r="F20" s="12"/>
    </row>
    <row r="21" spans="1:6" ht="22.5" customHeight="1">
      <c r="A21" s="322" t="s">
        <v>806</v>
      </c>
      <c r="B21" s="328">
        <v>1.0149999999999999</v>
      </c>
      <c r="C21" s="328">
        <v>1.014</v>
      </c>
      <c r="D21" s="328">
        <v>1.0129999999999999</v>
      </c>
      <c r="E21" s="328">
        <v>1.012</v>
      </c>
      <c r="F21" s="12"/>
    </row>
    <row r="22" spans="1:6" ht="22.5" customHeight="1" thickBot="1">
      <c r="A22" s="1" t="s">
        <v>752</v>
      </c>
      <c r="B22" s="331">
        <v>1.01</v>
      </c>
      <c r="C22" s="331">
        <v>1.0089999999999999</v>
      </c>
      <c r="D22" s="331">
        <v>1.008</v>
      </c>
      <c r="E22" s="331">
        <v>1.006</v>
      </c>
      <c r="F22" s="12"/>
    </row>
    <row r="24" spans="1:6" ht="22.5" customHeight="1">
      <c r="A24" s="355" t="s">
        <v>753</v>
      </c>
      <c r="B24" s="391"/>
      <c r="C24" s="391"/>
      <c r="D24" s="391"/>
      <c r="E24" s="391"/>
      <c r="F24" s="356"/>
    </row>
    <row r="25" spans="1:6" ht="22.5" customHeight="1">
      <c r="A25" s="355" t="s">
        <v>754</v>
      </c>
      <c r="B25" s="391"/>
      <c r="C25" s="391"/>
      <c r="D25" s="391"/>
      <c r="E25" s="391"/>
      <c r="F25" s="356"/>
    </row>
    <row r="26" spans="1:6" ht="33" customHeight="1">
      <c r="A26" s="215" t="s">
        <v>755</v>
      </c>
      <c r="B26" s="215" t="s">
        <v>720</v>
      </c>
      <c r="C26" s="215" t="s">
        <v>721</v>
      </c>
      <c r="D26" s="215" t="s">
        <v>722</v>
      </c>
      <c r="E26" s="215" t="s">
        <v>723</v>
      </c>
      <c r="F26" s="215" t="s">
        <v>742</v>
      </c>
    </row>
    <row r="27" spans="1:6" ht="22.5" customHeight="1">
      <c r="A27" s="1"/>
      <c r="B27" s="12"/>
      <c r="C27" s="12"/>
      <c r="D27" s="12"/>
      <c r="E27" s="12"/>
      <c r="F27" s="12"/>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3" spans="1:6" ht="22.5" customHeight="1">
      <c r="A33" s="355" t="s">
        <v>753</v>
      </c>
      <c r="B33" s="391"/>
      <c r="C33" s="391"/>
      <c r="D33" s="391"/>
      <c r="E33" s="391"/>
      <c r="F33" s="356"/>
    </row>
    <row r="34" spans="1:6" ht="22.5" customHeight="1">
      <c r="A34" s="355" t="s">
        <v>756</v>
      </c>
      <c r="B34" s="391"/>
      <c r="C34" s="391"/>
      <c r="D34" s="391"/>
      <c r="E34" s="391"/>
      <c r="F34" s="356"/>
    </row>
    <row r="35" spans="1:6" ht="33" customHeight="1">
      <c r="A35" s="215" t="s">
        <v>755</v>
      </c>
      <c r="B35" s="215" t="s">
        <v>720</v>
      </c>
      <c r="C35" s="215" t="s">
        <v>721</v>
      </c>
      <c r="D35" s="215" t="s">
        <v>722</v>
      </c>
      <c r="E35" s="215" t="s">
        <v>723</v>
      </c>
      <c r="F35" s="215" t="s">
        <v>742</v>
      </c>
    </row>
    <row r="36" spans="1:6" ht="22.5" customHeight="1">
      <c r="A36" s="1"/>
      <c r="B36" s="12"/>
      <c r="C36" s="12"/>
      <c r="D36" s="12"/>
      <c r="E36" s="12"/>
      <c r="F36" s="12"/>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sheetData>
  <mergeCells count="10">
    <mergeCell ref="A2:E2"/>
    <mergeCell ref="A4:A5"/>
    <mergeCell ref="A13:F13"/>
    <mergeCell ref="A14:F14"/>
    <mergeCell ref="A24:F24"/>
    <mergeCell ref="A25:F25"/>
    <mergeCell ref="A33:F33"/>
    <mergeCell ref="A34:F34"/>
    <mergeCell ref="A3:E3"/>
    <mergeCell ref="B9:E9"/>
  </mergeCells>
  <hyperlinks>
    <hyperlink ref="A1" location="Overview!A1" display="Back to Overview" xr:uid="{00000000-0004-0000-22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G39"/>
  <sheetViews>
    <sheetView showGridLines="0" zoomScale="70" zoomScaleNormal="70" zoomScaleSheetLayoutView="100" workbookViewId="0"/>
  </sheetViews>
  <sheetFormatPr defaultRowHeight="12.5"/>
  <cols>
    <col min="1" max="6" width="24" customWidth="1"/>
    <col min="7" max="7" width="21.453125" customWidth="1"/>
  </cols>
  <sheetData>
    <row r="1" spans="1:7" ht="27.75" customHeight="1">
      <c r="A1" s="245" t="s">
        <v>37</v>
      </c>
    </row>
    <row r="2" spans="1:7" ht="44.25" customHeight="1">
      <c r="A2" s="427" t="s">
        <v>719</v>
      </c>
      <c r="B2" s="428"/>
      <c r="C2" s="428"/>
      <c r="D2" s="428"/>
      <c r="E2" s="428"/>
    </row>
    <row r="3" spans="1:7" ht="47.25" customHeight="1">
      <c r="A3" s="393" t="str">
        <f>Overview!B4&amp; " - Final LLFs in UKPN SPN Area (GSP Group _J) for year beginning "&amp;Overview!D4</f>
        <v>Southern Electric Power Distribution plc - Final LLFs in UKPN SPN Area (GSP Group _J) for year beginning 1 April 2024</v>
      </c>
      <c r="B3" s="400"/>
      <c r="C3" s="400"/>
      <c r="D3" s="400"/>
      <c r="E3" s="400"/>
      <c r="F3" s="401"/>
    </row>
    <row r="4" spans="1:7" ht="19.5" customHeight="1">
      <c r="A4" s="425" t="s">
        <v>40</v>
      </c>
      <c r="B4" s="215" t="s">
        <v>720</v>
      </c>
      <c r="C4" s="215" t="s">
        <v>721</v>
      </c>
      <c r="D4" s="215" t="s">
        <v>722</v>
      </c>
      <c r="E4" s="215" t="s">
        <v>723</v>
      </c>
      <c r="F4" s="215" t="s">
        <v>724</v>
      </c>
    </row>
    <row r="5" spans="1:7" ht="30" customHeight="1">
      <c r="A5" s="426"/>
      <c r="B5" s="215" t="s">
        <v>725</v>
      </c>
      <c r="C5" s="215" t="s">
        <v>726</v>
      </c>
      <c r="D5" s="215" t="s">
        <v>727</v>
      </c>
      <c r="E5" s="215" t="s">
        <v>728</v>
      </c>
      <c r="F5" s="215" t="s">
        <v>729</v>
      </c>
    </row>
    <row r="6" spans="1:7" ht="45" customHeight="1">
      <c r="A6" s="232" t="s">
        <v>730</v>
      </c>
      <c r="B6" s="20" t="s">
        <v>731</v>
      </c>
      <c r="C6" s="234"/>
      <c r="D6" s="231" t="s">
        <v>732</v>
      </c>
      <c r="E6" s="234"/>
      <c r="F6" s="234"/>
    </row>
    <row r="7" spans="1:7" ht="45" customHeight="1">
      <c r="A7" s="232" t="s">
        <v>733</v>
      </c>
      <c r="B7" s="234"/>
      <c r="C7" s="20" t="s">
        <v>734</v>
      </c>
      <c r="D7" s="234"/>
      <c r="E7" s="234"/>
      <c r="F7" s="234"/>
    </row>
    <row r="8" spans="1:7" ht="45" customHeight="1">
      <c r="A8" s="232" t="s">
        <v>735</v>
      </c>
      <c r="B8" s="234"/>
      <c r="C8" s="234"/>
      <c r="D8" s="20" t="s">
        <v>734</v>
      </c>
      <c r="E8" s="234"/>
      <c r="F8" s="234"/>
    </row>
    <row r="9" spans="1:7" ht="45" customHeight="1">
      <c r="A9" s="232" t="s">
        <v>736</v>
      </c>
      <c r="B9" s="234"/>
      <c r="C9" s="234"/>
      <c r="D9" s="234"/>
      <c r="E9" s="231" t="s">
        <v>737</v>
      </c>
      <c r="F9" s="231" t="s">
        <v>738</v>
      </c>
    </row>
    <row r="10" spans="1:7" ht="22.5" customHeight="1">
      <c r="A10" s="232" t="s">
        <v>55</v>
      </c>
      <c r="B10" s="362" t="s">
        <v>56</v>
      </c>
      <c r="C10" s="363"/>
      <c r="D10" s="363"/>
      <c r="E10" s="363"/>
      <c r="F10" s="364"/>
    </row>
    <row r="11" spans="1:7" ht="13">
      <c r="A11" s="14"/>
      <c r="B11" s="13"/>
      <c r="C11" s="13"/>
      <c r="D11" s="13"/>
      <c r="E11" s="13"/>
    </row>
    <row r="12" spans="1:7">
      <c r="B12" s="13"/>
      <c r="C12" s="13"/>
      <c r="D12" s="13"/>
      <c r="E12" s="13"/>
    </row>
    <row r="13" spans="1:7" ht="22.5" customHeight="1">
      <c r="A13" s="355" t="s">
        <v>739</v>
      </c>
      <c r="B13" s="391"/>
      <c r="C13" s="391"/>
      <c r="D13" s="391"/>
      <c r="E13" s="391"/>
      <c r="F13" s="391"/>
      <c r="G13" s="356"/>
    </row>
    <row r="14" spans="1:7" ht="22.5" customHeight="1">
      <c r="A14" s="355" t="s">
        <v>740</v>
      </c>
      <c r="B14" s="391"/>
      <c r="C14" s="391"/>
      <c r="D14" s="391"/>
      <c r="E14" s="391"/>
      <c r="F14" s="391"/>
      <c r="G14" s="356"/>
    </row>
    <row r="15" spans="1:7" ht="33" customHeight="1" thickBot="1">
      <c r="A15" s="215" t="s">
        <v>741</v>
      </c>
      <c r="B15" s="215" t="s">
        <v>720</v>
      </c>
      <c r="C15" s="215" t="s">
        <v>721</v>
      </c>
      <c r="D15" s="215" t="s">
        <v>722</v>
      </c>
      <c r="E15" s="215" t="s">
        <v>723</v>
      </c>
      <c r="F15" s="215" t="s">
        <v>724</v>
      </c>
      <c r="G15" s="215" t="s">
        <v>742</v>
      </c>
    </row>
    <row r="16" spans="1:7" ht="65">
      <c r="A16" s="1" t="s">
        <v>743</v>
      </c>
      <c r="B16" s="328">
        <v>1.1060000000000001</v>
      </c>
      <c r="C16" s="328">
        <v>1.0780000000000001</v>
      </c>
      <c r="D16" s="328">
        <v>1.093</v>
      </c>
      <c r="E16" s="328">
        <v>1.083</v>
      </c>
      <c r="F16" s="328">
        <v>1.07</v>
      </c>
      <c r="G16" s="335" t="s">
        <v>807</v>
      </c>
    </row>
    <row r="17" spans="1:7" ht="22.5" customHeight="1">
      <c r="A17" s="1" t="s">
        <v>745</v>
      </c>
      <c r="B17" s="328">
        <v>1.0469999999999999</v>
      </c>
      <c r="C17" s="328">
        <v>1.0389999999999999</v>
      </c>
      <c r="D17" s="328">
        <v>1.0429999999999999</v>
      </c>
      <c r="E17" s="328">
        <v>1.0409999999999999</v>
      </c>
      <c r="F17" s="328">
        <v>1.0389999999999999</v>
      </c>
      <c r="G17" s="320" t="s">
        <v>808</v>
      </c>
    </row>
    <row r="18" spans="1:7" ht="22.5" customHeight="1">
      <c r="A18" s="1" t="s">
        <v>747</v>
      </c>
      <c r="B18" s="328">
        <v>1.036</v>
      </c>
      <c r="C18" s="328">
        <v>1.028</v>
      </c>
      <c r="D18" s="328">
        <v>1.032</v>
      </c>
      <c r="E18" s="328">
        <v>1.0289999999999999</v>
      </c>
      <c r="F18" s="328">
        <v>1.0249999999999999</v>
      </c>
      <c r="G18" s="320" t="s">
        <v>809</v>
      </c>
    </row>
    <row r="19" spans="1:7" ht="22.5" customHeight="1">
      <c r="A19" s="1" t="s">
        <v>749</v>
      </c>
      <c r="B19" s="328">
        <v>1.03</v>
      </c>
      <c r="C19" s="328">
        <v>1.024</v>
      </c>
      <c r="D19" s="328">
        <v>1.0269999999999999</v>
      </c>
      <c r="E19" s="328">
        <v>1.0249999999999999</v>
      </c>
      <c r="F19" s="328">
        <v>1.022</v>
      </c>
      <c r="G19" s="320">
        <v>773</v>
      </c>
    </row>
    <row r="20" spans="1:7" ht="22.5" customHeight="1">
      <c r="A20" s="1" t="s">
        <v>751</v>
      </c>
      <c r="B20" s="328">
        <v>1.0169999999999999</v>
      </c>
      <c r="C20" s="328">
        <v>1.0129999999999999</v>
      </c>
      <c r="D20" s="328">
        <v>1.0149999999999999</v>
      </c>
      <c r="E20" s="328">
        <v>1.014</v>
      </c>
      <c r="F20" s="328">
        <v>1.012</v>
      </c>
      <c r="G20" s="12"/>
    </row>
    <row r="21" spans="1:7" ht="22.5" customHeight="1">
      <c r="A21" s="1" t="s">
        <v>752</v>
      </c>
      <c r="B21" s="328">
        <v>1.006</v>
      </c>
      <c r="C21" s="328">
        <v>1.0049999999999999</v>
      </c>
      <c r="D21" s="328">
        <v>1.006</v>
      </c>
      <c r="E21" s="328">
        <v>1.0049999999999999</v>
      </c>
      <c r="F21" s="328">
        <v>1.004</v>
      </c>
      <c r="G21" s="12"/>
    </row>
    <row r="23" spans="1:7" ht="22.5" customHeight="1">
      <c r="A23" s="355" t="s">
        <v>753</v>
      </c>
      <c r="B23" s="391"/>
      <c r="C23" s="391"/>
      <c r="D23" s="391"/>
      <c r="E23" s="391"/>
      <c r="F23" s="391"/>
      <c r="G23" s="356"/>
    </row>
    <row r="24" spans="1:7" ht="22.5" customHeight="1">
      <c r="A24" s="355" t="s">
        <v>754</v>
      </c>
      <c r="B24" s="391"/>
      <c r="C24" s="391"/>
      <c r="D24" s="391"/>
      <c r="E24" s="391"/>
      <c r="F24" s="391"/>
      <c r="G24" s="356"/>
    </row>
    <row r="25" spans="1:7" ht="33" customHeight="1">
      <c r="A25" s="215" t="s">
        <v>755</v>
      </c>
      <c r="B25" s="215" t="s">
        <v>720</v>
      </c>
      <c r="C25" s="215" t="s">
        <v>721</v>
      </c>
      <c r="D25" s="215" t="s">
        <v>722</v>
      </c>
      <c r="E25" s="215" t="s">
        <v>723</v>
      </c>
      <c r="F25" s="215" t="s">
        <v>724</v>
      </c>
      <c r="G25" s="215" t="s">
        <v>742</v>
      </c>
    </row>
    <row r="26" spans="1:7" ht="22.5" customHeight="1">
      <c r="A26" s="1"/>
      <c r="B26" s="328">
        <v>1.03</v>
      </c>
      <c r="C26" s="328">
        <v>1.024</v>
      </c>
      <c r="D26" s="328">
        <v>1.0269999999999999</v>
      </c>
      <c r="E26" s="328">
        <v>1.0249999999999999</v>
      </c>
      <c r="F26" s="328">
        <v>1.022</v>
      </c>
      <c r="G26" s="341">
        <v>773</v>
      </c>
    </row>
    <row r="27" spans="1:7" ht="22.5" customHeight="1">
      <c r="A27" s="1"/>
      <c r="B27" s="12"/>
      <c r="C27" s="12"/>
      <c r="D27" s="12"/>
      <c r="E27" s="12"/>
      <c r="F27" s="12"/>
      <c r="G27" s="12"/>
    </row>
    <row r="28" spans="1:7" ht="22.5" customHeight="1">
      <c r="A28" s="1"/>
      <c r="B28" s="12"/>
      <c r="C28" s="12"/>
      <c r="D28" s="12"/>
      <c r="E28" s="12"/>
      <c r="F28" s="12"/>
      <c r="G28" s="12"/>
    </row>
    <row r="29" spans="1:7" ht="22.5" customHeight="1">
      <c r="A29" s="1"/>
      <c r="B29" s="12"/>
      <c r="C29" s="12"/>
      <c r="D29" s="12"/>
      <c r="E29" s="12"/>
      <c r="F29" s="12"/>
      <c r="G29" s="12"/>
    </row>
    <row r="30" spans="1:7" ht="22.5" customHeight="1">
      <c r="A30" s="1"/>
      <c r="B30" s="12"/>
      <c r="C30" s="12"/>
      <c r="D30" s="12"/>
      <c r="E30" s="12"/>
      <c r="F30" s="12"/>
      <c r="G30" s="12"/>
    </row>
    <row r="32" spans="1:7" ht="22.5" customHeight="1">
      <c r="A32" s="355" t="s">
        <v>753</v>
      </c>
      <c r="B32" s="391"/>
      <c r="C32" s="391"/>
      <c r="D32" s="391"/>
      <c r="E32" s="391"/>
      <c r="F32" s="391"/>
      <c r="G32" s="356"/>
    </row>
    <row r="33" spans="1:7" ht="22.5" customHeight="1">
      <c r="A33" s="355" t="s">
        <v>756</v>
      </c>
      <c r="B33" s="391"/>
      <c r="C33" s="391"/>
      <c r="D33" s="391"/>
      <c r="E33" s="391"/>
      <c r="F33" s="391"/>
      <c r="G33" s="356"/>
    </row>
    <row r="34" spans="1:7" ht="33" customHeight="1">
      <c r="A34" s="215" t="s">
        <v>755</v>
      </c>
      <c r="B34" s="215" t="s">
        <v>720</v>
      </c>
      <c r="C34" s="215" t="s">
        <v>721</v>
      </c>
      <c r="D34" s="215" t="s">
        <v>722</v>
      </c>
      <c r="E34" s="215" t="s">
        <v>723</v>
      </c>
      <c r="F34" s="215" t="s">
        <v>724</v>
      </c>
      <c r="G34" s="215" t="s">
        <v>742</v>
      </c>
    </row>
    <row r="35" spans="1:7" ht="22.5" customHeight="1">
      <c r="A35" s="1"/>
      <c r="B35" s="12"/>
      <c r="C35" s="12"/>
      <c r="D35" s="12"/>
      <c r="E35" s="12"/>
      <c r="F35" s="12"/>
      <c r="G35" s="12"/>
    </row>
    <row r="36" spans="1:7" ht="22.5" customHeight="1">
      <c r="A36" s="1"/>
      <c r="B36" s="12"/>
      <c r="C36" s="12"/>
      <c r="D36" s="12"/>
      <c r="E36" s="12"/>
      <c r="F36" s="12"/>
      <c r="G36" s="12"/>
    </row>
    <row r="37" spans="1:7" ht="22.5" customHeight="1">
      <c r="A37" s="1"/>
      <c r="B37" s="12"/>
      <c r="C37" s="12"/>
      <c r="D37" s="12"/>
      <c r="E37" s="12"/>
      <c r="F37" s="12"/>
      <c r="G37" s="12"/>
    </row>
    <row r="38" spans="1:7" ht="22.5" customHeight="1">
      <c r="A38" s="1"/>
      <c r="B38" s="12"/>
      <c r="C38" s="12"/>
      <c r="D38" s="12"/>
      <c r="E38" s="12"/>
      <c r="F38" s="12"/>
      <c r="G38" s="12"/>
    </row>
    <row r="39" spans="1:7" ht="22.5" customHeight="1">
      <c r="A39" s="1"/>
      <c r="B39" s="12"/>
      <c r="C39" s="12"/>
      <c r="D39" s="12"/>
      <c r="E39" s="12"/>
      <c r="F39" s="12"/>
      <c r="G39" s="12"/>
    </row>
  </sheetData>
  <mergeCells count="10">
    <mergeCell ref="A2:E2"/>
    <mergeCell ref="A4:A5"/>
    <mergeCell ref="A3:F3"/>
    <mergeCell ref="A32:G32"/>
    <mergeCell ref="A33:G33"/>
    <mergeCell ref="B10:F10"/>
    <mergeCell ref="A13:G13"/>
    <mergeCell ref="A14:G14"/>
    <mergeCell ref="A23:G23"/>
    <mergeCell ref="A24:G24"/>
  </mergeCells>
  <hyperlinks>
    <hyperlink ref="A1" location="Overview!A1" display="Back to Overview" xr:uid="{00000000-0004-0000-23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F41"/>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NGED South Wales Area (GSP Group _K) for year beginning "&amp;Overview!D4</f>
        <v>Southern Electric Power Distribution plc - Final LLFs in NGED South Wales Area (GSP Group _K) for year beginning 1 April 2024</v>
      </c>
      <c r="B3" s="394"/>
      <c r="C3" s="394"/>
      <c r="D3" s="394"/>
      <c r="E3" s="395"/>
    </row>
    <row r="4" spans="1:6" ht="19.5" customHeight="1">
      <c r="A4" s="425" t="s">
        <v>40</v>
      </c>
      <c r="B4" s="215" t="s">
        <v>720</v>
      </c>
      <c r="C4" s="215" t="s">
        <v>721</v>
      </c>
      <c r="D4" s="215" t="s">
        <v>722</v>
      </c>
      <c r="E4" s="215" t="s">
        <v>723</v>
      </c>
    </row>
    <row r="5" spans="1:6" ht="30" customHeight="1">
      <c r="A5" s="429"/>
      <c r="B5" s="215" t="s">
        <v>725</v>
      </c>
      <c r="C5" s="215" t="s">
        <v>727</v>
      </c>
      <c r="D5" s="215" t="s">
        <v>728</v>
      </c>
      <c r="E5" s="215" t="s">
        <v>729</v>
      </c>
    </row>
    <row r="6" spans="1:6" ht="45" customHeight="1">
      <c r="A6" s="78" t="s">
        <v>715</v>
      </c>
      <c r="B6" s="184"/>
      <c r="C6" s="184"/>
      <c r="D6" s="182" t="s">
        <v>810</v>
      </c>
      <c r="E6" s="182" t="s">
        <v>811</v>
      </c>
    </row>
    <row r="7" spans="1:6" ht="45" customHeight="1">
      <c r="A7" s="78" t="s">
        <v>714</v>
      </c>
      <c r="B7" s="182" t="s">
        <v>759</v>
      </c>
      <c r="C7" s="204" t="s">
        <v>812</v>
      </c>
      <c r="D7" s="182" t="s">
        <v>813</v>
      </c>
      <c r="E7" s="182" t="s">
        <v>811</v>
      </c>
    </row>
    <row r="8" spans="1:6" ht="45" customHeight="1">
      <c r="A8" s="78" t="s">
        <v>51</v>
      </c>
      <c r="B8" s="184"/>
      <c r="C8" s="184"/>
      <c r="D8" s="182" t="s">
        <v>810</v>
      </c>
      <c r="E8" s="182" t="s">
        <v>811</v>
      </c>
    </row>
    <row r="9" spans="1:6" ht="22.5" customHeight="1">
      <c r="A9" s="241" t="s">
        <v>55</v>
      </c>
      <c r="B9" s="375" t="s">
        <v>144</v>
      </c>
      <c r="C9" s="376"/>
      <c r="D9" s="376"/>
      <c r="E9" s="377"/>
    </row>
    <row r="10" spans="1:6" ht="15" customHeight="1"/>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89.25" customHeight="1">
      <c r="A16" s="1" t="s">
        <v>743</v>
      </c>
      <c r="B16" s="328">
        <v>1.0880000000000001</v>
      </c>
      <c r="C16" s="328">
        <v>1.0840000000000001</v>
      </c>
      <c r="D16" s="328">
        <v>1.08</v>
      </c>
      <c r="E16" s="328">
        <v>1.081</v>
      </c>
      <c r="F16" s="335" t="s">
        <v>814</v>
      </c>
    </row>
    <row r="17" spans="1:6" ht="22.5" customHeight="1">
      <c r="A17" s="1" t="s">
        <v>745</v>
      </c>
      <c r="B17" s="328">
        <v>1.077</v>
      </c>
      <c r="C17" s="328">
        <v>1.073</v>
      </c>
      <c r="D17" s="328">
        <v>1.071</v>
      </c>
      <c r="E17" s="328">
        <v>1.073</v>
      </c>
      <c r="F17" s="320" t="s">
        <v>815</v>
      </c>
    </row>
    <row r="18" spans="1:6" ht="22.5" customHeight="1">
      <c r="A18" s="1" t="s">
        <v>747</v>
      </c>
      <c r="B18" s="328">
        <v>1.0569999999999999</v>
      </c>
      <c r="C18" s="328">
        <v>1.052</v>
      </c>
      <c r="D18" s="328">
        <v>1.048</v>
      </c>
      <c r="E18" s="328">
        <v>1.044</v>
      </c>
      <c r="F18" s="319" t="s">
        <v>816</v>
      </c>
    </row>
    <row r="19" spans="1:6" ht="22.5" customHeight="1">
      <c r="A19" s="1" t="s">
        <v>749</v>
      </c>
      <c r="B19" s="328">
        <v>1.0469999999999999</v>
      </c>
      <c r="C19" s="328">
        <v>1.044</v>
      </c>
      <c r="D19" s="328">
        <v>1.042</v>
      </c>
      <c r="E19" s="328">
        <v>1.0409999999999999</v>
      </c>
      <c r="F19" s="12"/>
    </row>
    <row r="20" spans="1:6" ht="22.5" customHeight="1">
      <c r="A20" s="1" t="s">
        <v>751</v>
      </c>
      <c r="B20" s="328">
        <v>1.0369999999999999</v>
      </c>
      <c r="C20" s="328">
        <v>1.034</v>
      </c>
      <c r="D20" s="328">
        <v>1.032</v>
      </c>
      <c r="E20" s="328">
        <v>1.0309999999999999</v>
      </c>
      <c r="F20" s="12"/>
    </row>
    <row r="21" spans="1:6" ht="22.5" customHeight="1">
      <c r="A21" s="322" t="s">
        <v>765</v>
      </c>
      <c r="B21" s="328">
        <v>1.0289999999999999</v>
      </c>
      <c r="C21" s="328">
        <v>1.0269999999999999</v>
      </c>
      <c r="D21" s="328">
        <v>1.026</v>
      </c>
      <c r="E21" s="328">
        <v>1.024</v>
      </c>
      <c r="F21" s="12"/>
    </row>
    <row r="22" spans="1:6" ht="22.5" customHeight="1">
      <c r="A22" s="322" t="s">
        <v>766</v>
      </c>
      <c r="B22" s="328">
        <v>1.0329999999999999</v>
      </c>
      <c r="C22" s="328">
        <v>1.0309999999999999</v>
      </c>
      <c r="D22" s="328">
        <v>1.0289999999999999</v>
      </c>
      <c r="E22" s="328">
        <v>1.0269999999999999</v>
      </c>
      <c r="F22" s="12"/>
    </row>
    <row r="23" spans="1:6" ht="22.5" customHeight="1">
      <c r="A23" s="1" t="s">
        <v>752</v>
      </c>
      <c r="B23" s="328">
        <v>1.024</v>
      </c>
      <c r="C23" s="328">
        <v>1.0209999999999999</v>
      </c>
      <c r="D23" s="328">
        <v>1.018</v>
      </c>
      <c r="E23" s="328">
        <v>1.016</v>
      </c>
      <c r="F23" s="12"/>
    </row>
    <row r="25" spans="1:6" ht="22.5" customHeight="1">
      <c r="A25" s="355" t="s">
        <v>753</v>
      </c>
      <c r="B25" s="391"/>
      <c r="C25" s="391"/>
      <c r="D25" s="391"/>
      <c r="E25" s="391"/>
      <c r="F25" s="356"/>
    </row>
    <row r="26" spans="1:6" ht="22.5" customHeight="1">
      <c r="A26" s="355" t="s">
        <v>754</v>
      </c>
      <c r="B26" s="391"/>
      <c r="C26" s="391"/>
      <c r="D26" s="391"/>
      <c r="E26" s="391"/>
      <c r="F26" s="356"/>
    </row>
    <row r="27" spans="1:6" ht="33" customHeight="1">
      <c r="A27" s="215" t="s">
        <v>755</v>
      </c>
      <c r="B27" s="215" t="s">
        <v>720</v>
      </c>
      <c r="C27" s="215" t="s">
        <v>721</v>
      </c>
      <c r="D27" s="215" t="s">
        <v>722</v>
      </c>
      <c r="E27" s="215" t="s">
        <v>723</v>
      </c>
      <c r="F27" s="215" t="s">
        <v>742</v>
      </c>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2" spans="1:6" ht="22.5" customHeight="1">
      <c r="A32" s="1"/>
      <c r="B32" s="12"/>
      <c r="C32" s="12"/>
      <c r="D32" s="12"/>
      <c r="E32" s="12"/>
      <c r="F32" s="12"/>
    </row>
    <row r="34" spans="1:6" ht="22.5" customHeight="1">
      <c r="A34" s="355" t="s">
        <v>753</v>
      </c>
      <c r="B34" s="391"/>
      <c r="C34" s="391"/>
      <c r="D34" s="391"/>
      <c r="E34" s="391"/>
      <c r="F34" s="356"/>
    </row>
    <row r="35" spans="1:6" ht="22.5" customHeight="1">
      <c r="A35" s="355" t="s">
        <v>756</v>
      </c>
      <c r="B35" s="391"/>
      <c r="C35" s="391"/>
      <c r="D35" s="391"/>
      <c r="E35" s="391"/>
      <c r="F35" s="356"/>
    </row>
    <row r="36" spans="1:6" ht="33" customHeight="1">
      <c r="A36" s="215" t="s">
        <v>755</v>
      </c>
      <c r="B36" s="215" t="s">
        <v>720</v>
      </c>
      <c r="C36" s="215" t="s">
        <v>721</v>
      </c>
      <c r="D36" s="215" t="s">
        <v>722</v>
      </c>
      <c r="E36" s="215" t="s">
        <v>723</v>
      </c>
      <c r="F36" s="215" t="s">
        <v>742</v>
      </c>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row r="41" spans="1:6" ht="22.5" customHeight="1">
      <c r="A41" s="1"/>
      <c r="B41" s="12"/>
      <c r="C41" s="12"/>
      <c r="D41" s="12"/>
      <c r="E41" s="12"/>
      <c r="F41" s="12"/>
    </row>
  </sheetData>
  <mergeCells count="10">
    <mergeCell ref="A2:E2"/>
    <mergeCell ref="A4:A5"/>
    <mergeCell ref="A13:F13"/>
    <mergeCell ref="A14:F14"/>
    <mergeCell ref="A25:F25"/>
    <mergeCell ref="A26:F26"/>
    <mergeCell ref="A34:F34"/>
    <mergeCell ref="A35:F35"/>
    <mergeCell ref="A3:E3"/>
    <mergeCell ref="B9:E9"/>
  </mergeCells>
  <hyperlinks>
    <hyperlink ref="A1" location="Overview!A1" display="Back to Overview" xr:uid="{00000000-0004-0000-24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F41"/>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NGED South West Area (GSP Group _L) for year beginning "&amp;Overview!D4</f>
        <v>Southern Electric Power Distribution plc - Final LLFs in NGED South West Area (GSP Group _L) for year beginning 1 April 2024</v>
      </c>
      <c r="B3" s="394"/>
      <c r="C3" s="394"/>
      <c r="D3" s="394"/>
      <c r="E3" s="395"/>
    </row>
    <row r="4" spans="1:6" ht="19.5" customHeight="1">
      <c r="A4" s="425" t="s">
        <v>40</v>
      </c>
      <c r="B4" s="215" t="s">
        <v>720</v>
      </c>
      <c r="C4" s="215" t="s">
        <v>721</v>
      </c>
      <c r="D4" s="215" t="s">
        <v>722</v>
      </c>
      <c r="E4" s="215" t="s">
        <v>723</v>
      </c>
    </row>
    <row r="5" spans="1:6" ht="30" customHeight="1">
      <c r="A5" s="429"/>
      <c r="B5" s="215" t="s">
        <v>725</v>
      </c>
      <c r="C5" s="215" t="s">
        <v>727</v>
      </c>
      <c r="D5" s="215" t="s">
        <v>728</v>
      </c>
      <c r="E5" s="215" t="s">
        <v>729</v>
      </c>
    </row>
    <row r="6" spans="1:6" ht="45" customHeight="1">
      <c r="A6" s="78" t="s">
        <v>715</v>
      </c>
      <c r="B6" s="184"/>
      <c r="C6" s="184"/>
      <c r="D6" s="182" t="s">
        <v>817</v>
      </c>
      <c r="E6" s="182" t="s">
        <v>818</v>
      </c>
    </row>
    <row r="7" spans="1:6" ht="45" customHeight="1">
      <c r="A7" s="78" t="s">
        <v>714</v>
      </c>
      <c r="B7" s="182" t="s">
        <v>47</v>
      </c>
      <c r="C7" s="204" t="s">
        <v>819</v>
      </c>
      <c r="D7" s="182" t="s">
        <v>820</v>
      </c>
      <c r="E7" s="182" t="s">
        <v>818</v>
      </c>
    </row>
    <row r="8" spans="1:6" ht="45" customHeight="1">
      <c r="A8" s="78" t="s">
        <v>51</v>
      </c>
      <c r="B8" s="184"/>
      <c r="C8" s="184"/>
      <c r="D8" s="182" t="s">
        <v>817</v>
      </c>
      <c r="E8" s="182" t="s">
        <v>818</v>
      </c>
    </row>
    <row r="9" spans="1:6" s="106" customFormat="1" ht="22.5" customHeight="1">
      <c r="A9" s="241" t="s">
        <v>55</v>
      </c>
      <c r="B9" s="430" t="s">
        <v>144</v>
      </c>
      <c r="C9" s="431"/>
      <c r="D9" s="431"/>
      <c r="E9" s="432"/>
    </row>
    <row r="10" spans="1:6" ht="15" customHeight="1"/>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68.25" customHeight="1">
      <c r="A16" s="1" t="s">
        <v>743</v>
      </c>
      <c r="B16" s="328">
        <v>1.0580000000000001</v>
      </c>
      <c r="C16" s="328">
        <v>1.056</v>
      </c>
      <c r="D16" s="328">
        <v>1.0580000000000001</v>
      </c>
      <c r="E16" s="328">
        <v>1.0589999999999999</v>
      </c>
      <c r="F16" s="335" t="s">
        <v>821</v>
      </c>
    </row>
    <row r="17" spans="1:6" ht="22.5" customHeight="1">
      <c r="A17" s="1" t="s">
        <v>745</v>
      </c>
      <c r="B17" s="328">
        <v>1.0429999999999999</v>
      </c>
      <c r="C17" s="328">
        <v>1.044</v>
      </c>
      <c r="D17" s="328">
        <v>1.0469999999999999</v>
      </c>
      <c r="E17" s="328">
        <v>1.0489999999999999</v>
      </c>
      <c r="F17" s="320" t="s">
        <v>822</v>
      </c>
    </row>
    <row r="18" spans="1:6" ht="22.5" customHeight="1">
      <c r="A18" s="1" t="s">
        <v>747</v>
      </c>
      <c r="B18" s="328">
        <v>1.0309999999999999</v>
      </c>
      <c r="C18" s="328">
        <v>1.0289999999999999</v>
      </c>
      <c r="D18" s="328">
        <v>1.028</v>
      </c>
      <c r="E18" s="328">
        <v>1.0249999999999999</v>
      </c>
      <c r="F18" s="336" t="s">
        <v>823</v>
      </c>
    </row>
    <row r="19" spans="1:6" ht="22.5" customHeight="1">
      <c r="A19" s="1" t="s">
        <v>749</v>
      </c>
      <c r="B19" s="328">
        <v>1.014</v>
      </c>
      <c r="C19" s="328">
        <v>1.0149999999999999</v>
      </c>
      <c r="D19" s="328">
        <v>1.0169999999999999</v>
      </c>
      <c r="E19" s="328">
        <v>1.016</v>
      </c>
      <c r="F19" s="12"/>
    </row>
    <row r="20" spans="1:6" ht="22.5" customHeight="1">
      <c r="A20" s="1" t="s">
        <v>751</v>
      </c>
      <c r="B20" s="328">
        <v>1.01</v>
      </c>
      <c r="C20" s="328">
        <v>1.01</v>
      </c>
      <c r="D20" s="328">
        <v>1.012</v>
      </c>
      <c r="E20" s="328">
        <v>1.01</v>
      </c>
      <c r="F20" s="12"/>
    </row>
    <row r="21" spans="1:6" ht="22.5" customHeight="1">
      <c r="A21" s="322" t="s">
        <v>765</v>
      </c>
      <c r="B21" s="328">
        <v>1.004</v>
      </c>
      <c r="C21" s="328">
        <v>1.004</v>
      </c>
      <c r="D21" s="328">
        <v>1.0049999999999999</v>
      </c>
      <c r="E21" s="328">
        <v>1.006</v>
      </c>
      <c r="F21" s="12"/>
    </row>
    <row r="22" spans="1:6" ht="22.5" customHeight="1">
      <c r="A22" s="322" t="s">
        <v>766</v>
      </c>
      <c r="B22" s="328">
        <v>1.004</v>
      </c>
      <c r="C22" s="328">
        <v>1.004</v>
      </c>
      <c r="D22" s="328">
        <v>1.0049999999999999</v>
      </c>
      <c r="E22" s="328">
        <v>1.0049999999999999</v>
      </c>
      <c r="F22" s="12"/>
    </row>
    <row r="23" spans="1:6" ht="22.5" customHeight="1">
      <c r="A23" s="1" t="s">
        <v>752</v>
      </c>
      <c r="B23" s="328">
        <v>1</v>
      </c>
      <c r="C23" s="328">
        <v>1</v>
      </c>
      <c r="D23" s="328">
        <v>1.0009999999999999</v>
      </c>
      <c r="E23" s="328">
        <v>1.0009999999999999</v>
      </c>
      <c r="F23" s="12"/>
    </row>
    <row r="25" spans="1:6" ht="22.5" customHeight="1">
      <c r="A25" s="355" t="s">
        <v>753</v>
      </c>
      <c r="B25" s="391"/>
      <c r="C25" s="391"/>
      <c r="D25" s="391"/>
      <c r="E25" s="391"/>
      <c r="F25" s="356"/>
    </row>
    <row r="26" spans="1:6" ht="22.5" customHeight="1">
      <c r="A26" s="355" t="s">
        <v>754</v>
      </c>
      <c r="B26" s="391"/>
      <c r="C26" s="391"/>
      <c r="D26" s="391"/>
      <c r="E26" s="391"/>
      <c r="F26" s="356"/>
    </row>
    <row r="27" spans="1:6" ht="33" customHeight="1">
      <c r="A27" s="215" t="s">
        <v>755</v>
      </c>
      <c r="B27" s="215" t="s">
        <v>720</v>
      </c>
      <c r="C27" s="215" t="s">
        <v>721</v>
      </c>
      <c r="D27" s="215" t="s">
        <v>722</v>
      </c>
      <c r="E27" s="215" t="s">
        <v>723</v>
      </c>
      <c r="F27" s="215" t="s">
        <v>742</v>
      </c>
    </row>
    <row r="28" spans="1:6" ht="22.5" customHeight="1">
      <c r="A28" s="1"/>
      <c r="B28" s="12"/>
      <c r="C28" s="12"/>
      <c r="D28" s="12"/>
      <c r="E28" s="12"/>
      <c r="F28" s="12"/>
    </row>
    <row r="29" spans="1:6" ht="22.5" customHeight="1">
      <c r="A29" s="1"/>
      <c r="B29" s="12"/>
      <c r="C29" s="12"/>
      <c r="D29" s="12"/>
      <c r="E29" s="12"/>
      <c r="F29" s="12"/>
    </row>
    <row r="30" spans="1:6" ht="22.5" customHeight="1">
      <c r="A30" s="1"/>
      <c r="B30" s="12"/>
      <c r="C30" s="12"/>
      <c r="D30" s="12"/>
      <c r="E30" s="12"/>
      <c r="F30" s="12"/>
    </row>
    <row r="31" spans="1:6" ht="22.5" customHeight="1">
      <c r="A31" s="1"/>
      <c r="B31" s="12"/>
      <c r="C31" s="12"/>
      <c r="D31" s="12"/>
      <c r="E31" s="12"/>
      <c r="F31" s="12"/>
    </row>
    <row r="32" spans="1:6" ht="22.5" customHeight="1">
      <c r="A32" s="1"/>
      <c r="B32" s="12"/>
      <c r="C32" s="12"/>
      <c r="D32" s="12"/>
      <c r="E32" s="12"/>
      <c r="F32" s="12"/>
    </row>
    <row r="34" spans="1:6" ht="22.5" customHeight="1">
      <c r="A34" s="355" t="s">
        <v>753</v>
      </c>
      <c r="B34" s="391"/>
      <c r="C34" s="391"/>
      <c r="D34" s="391"/>
      <c r="E34" s="391"/>
      <c r="F34" s="356"/>
    </row>
    <row r="35" spans="1:6" ht="22.5" customHeight="1">
      <c r="A35" s="355" t="s">
        <v>756</v>
      </c>
      <c r="B35" s="391"/>
      <c r="C35" s="391"/>
      <c r="D35" s="391"/>
      <c r="E35" s="391"/>
      <c r="F35" s="356"/>
    </row>
    <row r="36" spans="1:6" ht="33" customHeight="1">
      <c r="A36" s="215" t="s">
        <v>755</v>
      </c>
      <c r="B36" s="215" t="s">
        <v>720</v>
      </c>
      <c r="C36" s="215" t="s">
        <v>721</v>
      </c>
      <c r="D36" s="215" t="s">
        <v>722</v>
      </c>
      <c r="E36" s="215" t="s">
        <v>723</v>
      </c>
      <c r="F36" s="215" t="s">
        <v>742</v>
      </c>
    </row>
    <row r="37" spans="1:6" ht="22.5" customHeight="1">
      <c r="A37" s="1"/>
      <c r="B37" s="12"/>
      <c r="C37" s="12"/>
      <c r="D37" s="12"/>
      <c r="E37" s="12"/>
      <c r="F37" s="12"/>
    </row>
    <row r="38" spans="1:6" ht="22.5" customHeight="1">
      <c r="A38" s="1"/>
      <c r="B38" s="12"/>
      <c r="C38" s="12"/>
      <c r="D38" s="12"/>
      <c r="E38" s="12"/>
      <c r="F38" s="12"/>
    </row>
    <row r="39" spans="1:6" ht="22.5" customHeight="1">
      <c r="A39" s="1"/>
      <c r="B39" s="12"/>
      <c r="C39" s="12"/>
      <c r="D39" s="12"/>
      <c r="E39" s="12"/>
      <c r="F39" s="12"/>
    </row>
    <row r="40" spans="1:6" ht="22.5" customHeight="1">
      <c r="A40" s="1"/>
      <c r="B40" s="12"/>
      <c r="C40" s="12"/>
      <c r="D40" s="12"/>
      <c r="E40" s="12"/>
      <c r="F40" s="12"/>
    </row>
    <row r="41" spans="1:6" ht="22.5" customHeight="1">
      <c r="A41" s="1"/>
      <c r="B41" s="12"/>
      <c r="C41" s="12"/>
      <c r="D41" s="12"/>
      <c r="E41" s="12"/>
      <c r="F41" s="12"/>
    </row>
  </sheetData>
  <mergeCells count="10">
    <mergeCell ref="A2:E2"/>
    <mergeCell ref="A4:A5"/>
    <mergeCell ref="A13:F13"/>
    <mergeCell ref="A14:F14"/>
    <mergeCell ref="A25:F25"/>
    <mergeCell ref="A26:F26"/>
    <mergeCell ref="A34:F34"/>
    <mergeCell ref="A35:F35"/>
    <mergeCell ref="A3:E3"/>
    <mergeCell ref="B9:E9"/>
  </mergeCells>
  <hyperlinks>
    <hyperlink ref="A1" location="Overview!A1" display="Back to Overview" xr:uid="{00000000-0004-0000-25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F38"/>
  <sheetViews>
    <sheetView showGridLines="0" zoomScale="70" zoomScaleNormal="70" zoomScaleSheetLayoutView="100" workbookViewId="0"/>
  </sheetViews>
  <sheetFormatPr defaultRowHeight="12.5"/>
  <cols>
    <col min="1" max="6" width="24" customWidth="1"/>
  </cols>
  <sheetData>
    <row r="1" spans="1:6" ht="27.75" customHeight="1">
      <c r="A1" s="245" t="s">
        <v>37</v>
      </c>
    </row>
    <row r="2" spans="1:6" ht="44.25" customHeight="1">
      <c r="A2" s="427" t="s">
        <v>719</v>
      </c>
      <c r="B2" s="428"/>
      <c r="C2" s="428"/>
      <c r="D2" s="428"/>
      <c r="E2" s="428"/>
    </row>
    <row r="3" spans="1:6" ht="47.25" customHeight="1">
      <c r="A3" s="393" t="str">
        <f>Overview!B4&amp; " - Final LLFs in NPG Yorkshire Area (GSP Group _M) for year beginning "&amp;Overview!D4</f>
        <v>Southern Electric Power Distribution plc - Final LLFs in NPG Yorkshire Area (GSP Group _M) for year beginning 1 April 2024</v>
      </c>
      <c r="B3" s="394"/>
      <c r="C3" s="394"/>
      <c r="D3" s="394"/>
      <c r="E3" s="395"/>
    </row>
    <row r="4" spans="1:6" ht="19.5" customHeight="1">
      <c r="A4" s="436" t="s">
        <v>40</v>
      </c>
      <c r="B4" s="202" t="s">
        <v>720</v>
      </c>
      <c r="C4" s="202" t="s">
        <v>721</v>
      </c>
      <c r="D4" s="202" t="s">
        <v>722</v>
      </c>
      <c r="E4" s="202" t="s">
        <v>723</v>
      </c>
    </row>
    <row r="5" spans="1:6" ht="30" customHeight="1">
      <c r="A5" s="437"/>
      <c r="B5" s="202" t="s">
        <v>725</v>
      </c>
      <c r="C5" s="202" t="s">
        <v>727</v>
      </c>
      <c r="D5" s="202" t="s">
        <v>728</v>
      </c>
      <c r="E5" s="202" t="s">
        <v>729</v>
      </c>
    </row>
    <row r="6" spans="1:6" ht="45" customHeight="1">
      <c r="A6" s="295" t="s">
        <v>824</v>
      </c>
      <c r="B6" s="326" t="s">
        <v>785</v>
      </c>
      <c r="C6" s="326" t="s">
        <v>785</v>
      </c>
      <c r="D6" s="316" t="s">
        <v>825</v>
      </c>
      <c r="E6" s="316" t="s">
        <v>826</v>
      </c>
    </row>
    <row r="7" spans="1:6" ht="45" customHeight="1">
      <c r="A7" s="321" t="s">
        <v>827</v>
      </c>
      <c r="B7" s="327" t="s">
        <v>759</v>
      </c>
      <c r="C7" s="327" t="s">
        <v>828</v>
      </c>
      <c r="D7" s="327" t="s">
        <v>829</v>
      </c>
      <c r="E7" s="327" t="s">
        <v>826</v>
      </c>
    </row>
    <row r="8" spans="1:6" ht="45" customHeight="1">
      <c r="A8" s="321" t="s">
        <v>830</v>
      </c>
      <c r="B8" s="324" t="s">
        <v>785</v>
      </c>
      <c r="C8" s="324" t="s">
        <v>785</v>
      </c>
      <c r="D8" s="327" t="s">
        <v>825</v>
      </c>
      <c r="E8" s="327" t="s">
        <v>826</v>
      </c>
    </row>
    <row r="9" spans="1:6" ht="45" customHeight="1">
      <c r="A9" s="321" t="s">
        <v>831</v>
      </c>
      <c r="B9" s="324" t="s">
        <v>785</v>
      </c>
      <c r="C9" s="324" t="s">
        <v>785</v>
      </c>
      <c r="D9" s="327" t="s">
        <v>825</v>
      </c>
      <c r="E9" s="327" t="s">
        <v>826</v>
      </c>
    </row>
    <row r="10" spans="1:6" ht="15" customHeight="1">
      <c r="A10" s="205" t="s">
        <v>55</v>
      </c>
      <c r="B10" s="433" t="s">
        <v>144</v>
      </c>
      <c r="C10" s="434"/>
      <c r="D10" s="434"/>
      <c r="E10" s="435"/>
    </row>
    <row r="11" spans="1:6" ht="13">
      <c r="A11" s="14"/>
      <c r="B11" s="13"/>
      <c r="C11" s="13"/>
      <c r="D11" s="13"/>
      <c r="E11" s="13"/>
    </row>
    <row r="12" spans="1:6">
      <c r="B12" s="13"/>
      <c r="C12" s="13"/>
      <c r="D12" s="13"/>
      <c r="E12" s="13"/>
    </row>
    <row r="13" spans="1:6" ht="22.5" customHeight="1">
      <c r="A13" s="355" t="s">
        <v>739</v>
      </c>
      <c r="B13" s="391"/>
      <c r="C13" s="391"/>
      <c r="D13" s="391"/>
      <c r="E13" s="391"/>
      <c r="F13" s="356"/>
    </row>
    <row r="14" spans="1:6" ht="22.5" customHeight="1">
      <c r="A14" s="355" t="s">
        <v>740</v>
      </c>
      <c r="B14" s="391"/>
      <c r="C14" s="391"/>
      <c r="D14" s="391"/>
      <c r="E14" s="391"/>
      <c r="F14" s="356"/>
    </row>
    <row r="15" spans="1:6" ht="33" customHeight="1" thickBot="1">
      <c r="A15" s="215" t="s">
        <v>741</v>
      </c>
      <c r="B15" s="215" t="s">
        <v>720</v>
      </c>
      <c r="C15" s="215" t="s">
        <v>721</v>
      </c>
      <c r="D15" s="215" t="s">
        <v>722</v>
      </c>
      <c r="E15" s="215" t="s">
        <v>723</v>
      </c>
      <c r="F15" s="215" t="s">
        <v>742</v>
      </c>
    </row>
    <row r="16" spans="1:6" ht="65">
      <c r="A16" s="1" t="s">
        <v>743</v>
      </c>
      <c r="B16" s="328">
        <v>1.1379999999999999</v>
      </c>
      <c r="C16" s="328">
        <v>1.1240000000000001</v>
      </c>
      <c r="D16" s="328">
        <v>1.107</v>
      </c>
      <c r="E16" s="328">
        <v>1.091</v>
      </c>
      <c r="F16" s="337" t="s">
        <v>832</v>
      </c>
    </row>
    <row r="17" spans="1:6" ht="22.5" customHeight="1">
      <c r="A17" s="1" t="s">
        <v>745</v>
      </c>
      <c r="B17" s="328">
        <v>1.044</v>
      </c>
      <c r="C17" s="328">
        <v>1.044</v>
      </c>
      <c r="D17" s="328">
        <v>1.0429999999999999</v>
      </c>
      <c r="E17" s="328">
        <v>1.0469999999999999</v>
      </c>
      <c r="F17" s="338" t="s">
        <v>833</v>
      </c>
    </row>
    <row r="18" spans="1:6" ht="22.5" customHeight="1">
      <c r="A18" s="1" t="s">
        <v>747</v>
      </c>
      <c r="B18" s="328">
        <v>1.0289999999999999</v>
      </c>
      <c r="C18" s="328">
        <v>1.028</v>
      </c>
      <c r="D18" s="328">
        <v>1.0249999999999999</v>
      </c>
      <c r="E18" s="328">
        <v>1.022</v>
      </c>
      <c r="F18" s="338" t="s">
        <v>834</v>
      </c>
    </row>
    <row r="19" spans="1:6" ht="22.5" customHeight="1">
      <c r="A19" s="1" t="s">
        <v>749</v>
      </c>
      <c r="B19" s="328">
        <v>1.0189999999999999</v>
      </c>
      <c r="C19" s="328">
        <v>1.0189999999999999</v>
      </c>
      <c r="D19" s="328">
        <v>1.0169999999999999</v>
      </c>
      <c r="E19" s="328">
        <v>1.0169999999999999</v>
      </c>
      <c r="F19" s="12"/>
    </row>
    <row r="20" spans="1:6" ht="22.5" customHeight="1">
      <c r="A20" s="1" t="s">
        <v>751</v>
      </c>
      <c r="B20" s="328">
        <v>1.0129999999999999</v>
      </c>
      <c r="C20" s="328">
        <v>1.012</v>
      </c>
      <c r="D20" s="328">
        <v>1.0109999999999999</v>
      </c>
      <c r="E20" s="328">
        <v>1.01</v>
      </c>
      <c r="F20" s="12"/>
    </row>
    <row r="22" spans="1:6" ht="22.5" customHeight="1">
      <c r="A22" s="355" t="s">
        <v>753</v>
      </c>
      <c r="B22" s="391"/>
      <c r="C22" s="391"/>
      <c r="D22" s="391"/>
      <c r="E22" s="391"/>
      <c r="F22" s="356"/>
    </row>
    <row r="23" spans="1:6" ht="22.5" customHeight="1">
      <c r="A23" s="355" t="s">
        <v>754</v>
      </c>
      <c r="B23" s="391"/>
      <c r="C23" s="391"/>
      <c r="D23" s="391"/>
      <c r="E23" s="391"/>
      <c r="F23" s="356"/>
    </row>
    <row r="24" spans="1:6" ht="33" customHeight="1">
      <c r="A24" s="215" t="s">
        <v>755</v>
      </c>
      <c r="B24" s="215" t="s">
        <v>720</v>
      </c>
      <c r="C24" s="215" t="s">
        <v>721</v>
      </c>
      <c r="D24" s="215" t="s">
        <v>722</v>
      </c>
      <c r="E24" s="215" t="s">
        <v>723</v>
      </c>
      <c r="F24" s="215" t="s">
        <v>742</v>
      </c>
    </row>
    <row r="25" spans="1:6" ht="22.5" customHeight="1">
      <c r="A25" s="1"/>
      <c r="B25" s="12"/>
      <c r="C25" s="12"/>
      <c r="D25" s="12"/>
      <c r="E25" s="12"/>
      <c r="F25" s="12"/>
    </row>
    <row r="26" spans="1:6" ht="22.5" customHeight="1">
      <c r="A26" s="1"/>
      <c r="B26" s="12"/>
      <c r="C26" s="12"/>
      <c r="D26" s="12"/>
      <c r="E26" s="12"/>
      <c r="F26" s="12"/>
    </row>
    <row r="27" spans="1:6" ht="22.5" customHeight="1">
      <c r="A27" s="1"/>
      <c r="B27" s="12"/>
      <c r="C27" s="12"/>
      <c r="D27" s="12"/>
      <c r="E27" s="12"/>
      <c r="F27" s="12"/>
    </row>
    <row r="28" spans="1:6" ht="22.5" customHeight="1">
      <c r="A28" s="1"/>
      <c r="B28" s="12"/>
      <c r="C28" s="12"/>
      <c r="D28" s="12"/>
      <c r="E28" s="12"/>
      <c r="F28" s="12"/>
    </row>
    <row r="29" spans="1:6" ht="22.5" customHeight="1">
      <c r="A29" s="1"/>
      <c r="B29" s="12"/>
      <c r="C29" s="12"/>
      <c r="D29" s="12"/>
      <c r="E29" s="12"/>
      <c r="F29" s="12"/>
    </row>
    <row r="31" spans="1:6" ht="22.5" customHeight="1">
      <c r="A31" s="355" t="s">
        <v>753</v>
      </c>
      <c r="B31" s="391"/>
      <c r="C31" s="391"/>
      <c r="D31" s="391"/>
      <c r="E31" s="391"/>
      <c r="F31" s="356"/>
    </row>
    <row r="32" spans="1:6" ht="22.5" customHeight="1">
      <c r="A32" s="355" t="s">
        <v>756</v>
      </c>
      <c r="B32" s="391"/>
      <c r="C32" s="391"/>
      <c r="D32" s="391"/>
      <c r="E32" s="391"/>
      <c r="F32" s="356"/>
    </row>
    <row r="33" spans="1:6" ht="33" customHeight="1">
      <c r="A33" s="215" t="s">
        <v>755</v>
      </c>
      <c r="B33" s="215" t="s">
        <v>720</v>
      </c>
      <c r="C33" s="215" t="s">
        <v>721</v>
      </c>
      <c r="D33" s="215" t="s">
        <v>722</v>
      </c>
      <c r="E33" s="215" t="s">
        <v>723</v>
      </c>
      <c r="F33" s="215" t="s">
        <v>742</v>
      </c>
    </row>
    <row r="34" spans="1:6" ht="22.5" customHeight="1">
      <c r="A34" s="1"/>
      <c r="B34" s="12"/>
      <c r="C34" s="12"/>
      <c r="D34" s="12"/>
      <c r="E34" s="12"/>
      <c r="F34" s="12"/>
    </row>
    <row r="35" spans="1:6" ht="22.5" customHeight="1">
      <c r="A35" s="1"/>
      <c r="B35" s="12"/>
      <c r="C35" s="12"/>
      <c r="D35" s="12"/>
      <c r="E35" s="12"/>
      <c r="F35" s="12"/>
    </row>
    <row r="36" spans="1:6" ht="22.5" customHeight="1">
      <c r="A36" s="1"/>
      <c r="B36" s="12"/>
      <c r="C36" s="12"/>
      <c r="D36" s="12"/>
      <c r="E36" s="12"/>
      <c r="F36" s="12"/>
    </row>
    <row r="37" spans="1:6" ht="22.5" customHeight="1">
      <c r="A37" s="1"/>
      <c r="B37" s="12"/>
      <c r="C37" s="12"/>
      <c r="D37" s="12"/>
      <c r="E37" s="12"/>
      <c r="F37" s="12"/>
    </row>
    <row r="38" spans="1:6" ht="22.5" customHeight="1">
      <c r="A38" s="1"/>
      <c r="B38" s="12"/>
      <c r="C38" s="12"/>
      <c r="D38" s="12"/>
      <c r="E38" s="12"/>
      <c r="F38" s="12"/>
    </row>
  </sheetData>
  <mergeCells count="10">
    <mergeCell ref="A2:E2"/>
    <mergeCell ref="A4:A5"/>
    <mergeCell ref="A13:F13"/>
    <mergeCell ref="A14:F14"/>
    <mergeCell ref="A22:F22"/>
    <mergeCell ref="A23:F23"/>
    <mergeCell ref="A31:F31"/>
    <mergeCell ref="A32:F32"/>
    <mergeCell ref="A3:E3"/>
    <mergeCell ref="B10:E10"/>
  </mergeCells>
  <hyperlinks>
    <hyperlink ref="A1" location="Overview!A1" display="Back to Overview" xr:uid="{00000000-0004-0000-26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Header>&amp;C&amp;G</oddHeader>
    <oddFooter>&amp;C&amp;P of &amp;N</oddFooter>
    <firstHeader>&amp;L
Annex 5 – Schedule of Line Loss Factors&amp;C&amp;G</firstHeader>
    <firstFooter>&amp;C&amp;P of &amp;N</first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21.26953125" style="3" customWidth="1"/>
    <col min="3" max="3" width="14.7265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UKPN LPN Area (GSP Group _C)"</f>
        <v>Southern Electric Power Distribution plc - Effective from 1 April 2024 - Final LV and HV charges in UKPN LPN Area (GSP Group _C)</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8.5"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185" t="s">
        <v>46</v>
      </c>
      <c r="B6" s="20" t="s">
        <v>174</v>
      </c>
      <c r="C6" s="354" t="s">
        <v>175</v>
      </c>
      <c r="D6" s="354"/>
      <c r="E6" s="177" t="s">
        <v>49</v>
      </c>
      <c r="F6" s="49"/>
      <c r="G6" s="362" t="s">
        <v>176</v>
      </c>
      <c r="H6" s="364"/>
      <c r="I6" s="20" t="s">
        <v>177</v>
      </c>
      <c r="J6" s="231" t="s">
        <v>178</v>
      </c>
      <c r="K6" s="177" t="s">
        <v>49</v>
      </c>
      <c r="L6" s="169"/>
      <c r="N6" s="4"/>
    </row>
    <row r="7" spans="1:15" ht="49.5" customHeight="1">
      <c r="A7" s="185" t="s">
        <v>51</v>
      </c>
      <c r="B7" s="234"/>
      <c r="C7" s="360"/>
      <c r="D7" s="360"/>
      <c r="E7" s="231" t="s">
        <v>52</v>
      </c>
      <c r="F7" s="49"/>
      <c r="G7" s="362" t="s">
        <v>50</v>
      </c>
      <c r="H7" s="364"/>
      <c r="I7" s="20" t="s">
        <v>47</v>
      </c>
      <c r="J7" s="231" t="s">
        <v>48</v>
      </c>
      <c r="K7" s="177" t="s">
        <v>49</v>
      </c>
      <c r="L7" s="169"/>
      <c r="N7" s="4"/>
    </row>
    <row r="8" spans="1:15" ht="49.5" customHeight="1">
      <c r="A8" s="232" t="s">
        <v>55</v>
      </c>
      <c r="B8" s="362" t="s">
        <v>56</v>
      </c>
      <c r="C8" s="363"/>
      <c r="D8" s="363"/>
      <c r="E8" s="364"/>
      <c r="F8" s="49"/>
      <c r="G8" s="362" t="s">
        <v>179</v>
      </c>
      <c r="H8" s="364"/>
      <c r="I8" s="234"/>
      <c r="J8" s="231" t="s">
        <v>54</v>
      </c>
      <c r="K8" s="177" t="s">
        <v>49</v>
      </c>
      <c r="L8" s="169"/>
      <c r="N8" s="4"/>
    </row>
    <row r="9" spans="1:15" s="76" customFormat="1" ht="45" customHeight="1">
      <c r="A9" s="49"/>
      <c r="B9" s="49"/>
      <c r="C9" s="49"/>
      <c r="D9" s="49"/>
      <c r="E9" s="49"/>
      <c r="F9" s="49"/>
      <c r="G9" s="362" t="s">
        <v>180</v>
      </c>
      <c r="H9" s="364"/>
      <c r="I9" s="234"/>
      <c r="J9" s="234"/>
      <c r="K9" s="231" t="s">
        <v>52</v>
      </c>
      <c r="L9" s="169"/>
      <c r="M9" s="49"/>
      <c r="N9" s="49"/>
    </row>
    <row r="10" spans="1:15" s="76" customFormat="1" ht="18" customHeight="1">
      <c r="A10" s="49"/>
      <c r="B10" s="49"/>
      <c r="C10" s="49"/>
      <c r="D10" s="49"/>
      <c r="E10" s="49"/>
      <c r="F10" s="49"/>
      <c r="G10" s="357" t="s">
        <v>55</v>
      </c>
      <c r="H10" s="357"/>
      <c r="I10" s="357" t="s">
        <v>56</v>
      </c>
      <c r="J10" s="357"/>
      <c r="K10" s="357"/>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44.25" customHeight="1">
      <c r="A14" s="16" t="s">
        <v>68</v>
      </c>
      <c r="B14" s="39" t="s">
        <v>181</v>
      </c>
      <c r="C14" s="224" t="s">
        <v>70</v>
      </c>
      <c r="D14" s="132">
        <v>10.692</v>
      </c>
      <c r="E14" s="133">
        <v>0.90800000000000003</v>
      </c>
      <c r="F14" s="134">
        <v>0.14499999999999999</v>
      </c>
      <c r="G14" s="44">
        <v>4.28</v>
      </c>
      <c r="H14" s="45"/>
      <c r="I14" s="45"/>
      <c r="J14" s="41"/>
      <c r="K14" s="42"/>
    </row>
    <row r="15" spans="1:15" ht="32.25" customHeight="1">
      <c r="A15" s="16" t="s">
        <v>71</v>
      </c>
      <c r="B15" s="39"/>
      <c r="C15" s="225" t="s">
        <v>72</v>
      </c>
      <c r="D15" s="132">
        <v>10.692</v>
      </c>
      <c r="E15" s="133">
        <v>0.90800000000000003</v>
      </c>
      <c r="F15" s="134">
        <v>0.14499999999999999</v>
      </c>
      <c r="G15" s="45"/>
      <c r="H15" s="45"/>
      <c r="I15" s="45"/>
      <c r="J15" s="41"/>
      <c r="K15" s="42"/>
    </row>
    <row r="16" spans="1:15" ht="70">
      <c r="A16" s="16" t="s">
        <v>73</v>
      </c>
      <c r="B16" s="39" t="s">
        <v>182</v>
      </c>
      <c r="C16" s="159" t="s">
        <v>75</v>
      </c>
      <c r="D16" s="132">
        <v>8.1479999999999997</v>
      </c>
      <c r="E16" s="133">
        <v>0.69199999999999995</v>
      </c>
      <c r="F16" s="134">
        <v>0.11</v>
      </c>
      <c r="G16" s="44">
        <v>4.29</v>
      </c>
      <c r="H16" s="45"/>
      <c r="I16" s="45"/>
      <c r="J16" s="41"/>
      <c r="K16" s="42"/>
    </row>
    <row r="17" spans="1:11" ht="70">
      <c r="A17" s="16" t="s">
        <v>76</v>
      </c>
      <c r="B17" s="39" t="s">
        <v>183</v>
      </c>
      <c r="C17" s="159" t="s">
        <v>75</v>
      </c>
      <c r="D17" s="132">
        <v>8.1479999999999997</v>
      </c>
      <c r="E17" s="133">
        <v>0.69199999999999995</v>
      </c>
      <c r="F17" s="134">
        <v>0.11</v>
      </c>
      <c r="G17" s="44">
        <v>4.3600000000000003</v>
      </c>
      <c r="H17" s="45"/>
      <c r="I17" s="45"/>
      <c r="J17" s="41"/>
      <c r="K17" s="42"/>
    </row>
    <row r="18" spans="1:11" ht="70">
      <c r="A18" s="16" t="s">
        <v>78</v>
      </c>
      <c r="B18" s="39" t="s">
        <v>184</v>
      </c>
      <c r="C18" s="159" t="s">
        <v>75</v>
      </c>
      <c r="D18" s="132">
        <v>8.1479999999999997</v>
      </c>
      <c r="E18" s="133">
        <v>0.69199999999999995</v>
      </c>
      <c r="F18" s="134">
        <v>0.11</v>
      </c>
      <c r="G18" s="44">
        <v>4.67</v>
      </c>
      <c r="H18" s="45"/>
      <c r="I18" s="45"/>
      <c r="J18" s="41"/>
      <c r="K18" s="42"/>
    </row>
    <row r="19" spans="1:11" ht="70">
      <c r="A19" s="16" t="s">
        <v>80</v>
      </c>
      <c r="B19" s="39" t="s">
        <v>185</v>
      </c>
      <c r="C19" s="159" t="s">
        <v>75</v>
      </c>
      <c r="D19" s="132">
        <v>8.1479999999999997</v>
      </c>
      <c r="E19" s="133">
        <v>0.69199999999999995</v>
      </c>
      <c r="F19" s="134">
        <v>0.11</v>
      </c>
      <c r="G19" s="44">
        <v>5.34</v>
      </c>
      <c r="H19" s="45"/>
      <c r="I19" s="45"/>
      <c r="J19" s="41"/>
      <c r="K19" s="42"/>
    </row>
    <row r="20" spans="1:11" ht="70">
      <c r="A20" s="16" t="s">
        <v>82</v>
      </c>
      <c r="B20" s="39" t="s">
        <v>186</v>
      </c>
      <c r="C20" s="159" t="s">
        <v>75</v>
      </c>
      <c r="D20" s="132">
        <v>8.1479999999999997</v>
      </c>
      <c r="E20" s="133">
        <v>0.69199999999999995</v>
      </c>
      <c r="F20" s="134">
        <v>0.11</v>
      </c>
      <c r="G20" s="44">
        <v>7.82</v>
      </c>
      <c r="H20" s="45"/>
      <c r="I20" s="45"/>
      <c r="J20" s="41"/>
      <c r="K20" s="42"/>
    </row>
    <row r="21" spans="1:11" ht="32.25" customHeight="1">
      <c r="A21" s="16" t="s">
        <v>84</v>
      </c>
      <c r="B21" s="39"/>
      <c r="C21" s="225" t="s">
        <v>85</v>
      </c>
      <c r="D21" s="132">
        <v>8.1479999999999997</v>
      </c>
      <c r="E21" s="133">
        <v>0.69199999999999995</v>
      </c>
      <c r="F21" s="134">
        <v>0.11</v>
      </c>
      <c r="G21" s="45"/>
      <c r="H21" s="45"/>
      <c r="I21" s="45"/>
      <c r="J21" s="41"/>
      <c r="K21" s="42"/>
    </row>
    <row r="22" spans="1:11" ht="32.25" customHeight="1">
      <c r="A22" s="16" t="s">
        <v>86</v>
      </c>
      <c r="B22" s="39" t="s">
        <v>187</v>
      </c>
      <c r="C22" s="225">
        <v>0</v>
      </c>
      <c r="D22" s="132">
        <v>6.6180000000000003</v>
      </c>
      <c r="E22" s="133">
        <v>0.56399999999999995</v>
      </c>
      <c r="F22" s="134">
        <v>7.2999999999999995E-2</v>
      </c>
      <c r="G22" s="44">
        <v>12.33</v>
      </c>
      <c r="H22" s="44">
        <v>4.55</v>
      </c>
      <c r="I22" s="131">
        <v>6.91</v>
      </c>
      <c r="J22" s="40">
        <v>0.48899999999999999</v>
      </c>
      <c r="K22" s="42"/>
    </row>
    <row r="23" spans="1:11" ht="32.25" customHeight="1">
      <c r="A23" s="16" t="s">
        <v>88</v>
      </c>
      <c r="B23" s="39" t="s">
        <v>188</v>
      </c>
      <c r="C23" s="225">
        <v>0</v>
      </c>
      <c r="D23" s="132">
        <v>6.6180000000000003</v>
      </c>
      <c r="E23" s="133">
        <v>0.56399999999999995</v>
      </c>
      <c r="F23" s="134">
        <v>7.2999999999999995E-2</v>
      </c>
      <c r="G23" s="44">
        <v>18.47</v>
      </c>
      <c r="H23" s="44">
        <v>4.55</v>
      </c>
      <c r="I23" s="131">
        <v>6.91</v>
      </c>
      <c r="J23" s="40">
        <v>0.48899999999999999</v>
      </c>
      <c r="K23" s="42"/>
    </row>
    <row r="24" spans="1:11" ht="32.25" customHeight="1">
      <c r="A24" s="16" t="s">
        <v>90</v>
      </c>
      <c r="B24" s="39" t="s">
        <v>189</v>
      </c>
      <c r="C24" s="225">
        <v>0</v>
      </c>
      <c r="D24" s="132">
        <v>6.6180000000000003</v>
      </c>
      <c r="E24" s="133">
        <v>0.56399999999999995</v>
      </c>
      <c r="F24" s="134">
        <v>7.2999999999999995E-2</v>
      </c>
      <c r="G24" s="44">
        <v>21.39</v>
      </c>
      <c r="H24" s="44">
        <v>4.55</v>
      </c>
      <c r="I24" s="131">
        <v>6.91</v>
      </c>
      <c r="J24" s="40">
        <v>0.48899999999999999</v>
      </c>
      <c r="K24" s="42"/>
    </row>
    <row r="25" spans="1:11" ht="32.25" customHeight="1">
      <c r="A25" s="16" t="s">
        <v>92</v>
      </c>
      <c r="B25" s="39" t="s">
        <v>190</v>
      </c>
      <c r="C25" s="225">
        <v>0</v>
      </c>
      <c r="D25" s="132">
        <v>6.6180000000000003</v>
      </c>
      <c r="E25" s="133">
        <v>0.56399999999999995</v>
      </c>
      <c r="F25" s="134">
        <v>7.2999999999999995E-2</v>
      </c>
      <c r="G25" s="44">
        <v>28.37</v>
      </c>
      <c r="H25" s="44">
        <v>4.55</v>
      </c>
      <c r="I25" s="131">
        <v>6.91</v>
      </c>
      <c r="J25" s="40">
        <v>0.48899999999999999</v>
      </c>
      <c r="K25" s="42"/>
    </row>
    <row r="26" spans="1:11" ht="32.25" customHeight="1">
      <c r="A26" s="16" t="s">
        <v>94</v>
      </c>
      <c r="B26" s="39" t="s">
        <v>191</v>
      </c>
      <c r="C26" s="225">
        <v>0</v>
      </c>
      <c r="D26" s="132">
        <v>6.6180000000000003</v>
      </c>
      <c r="E26" s="133">
        <v>0.56399999999999995</v>
      </c>
      <c r="F26" s="134">
        <v>7.2999999999999995E-2</v>
      </c>
      <c r="G26" s="44">
        <v>54.92</v>
      </c>
      <c r="H26" s="44">
        <v>4.55</v>
      </c>
      <c r="I26" s="131">
        <v>6.91</v>
      </c>
      <c r="J26" s="40">
        <v>0.48899999999999999</v>
      </c>
      <c r="K26" s="42"/>
    </row>
    <row r="27" spans="1:11" ht="32.25" customHeight="1">
      <c r="A27" s="16" t="s">
        <v>96</v>
      </c>
      <c r="B27" s="39" t="s">
        <v>192</v>
      </c>
      <c r="C27" s="225">
        <v>0</v>
      </c>
      <c r="D27" s="132">
        <v>4.3840000000000003</v>
      </c>
      <c r="E27" s="133">
        <v>0.376</v>
      </c>
      <c r="F27" s="134">
        <v>1.9E-2</v>
      </c>
      <c r="G27" s="44">
        <v>10.41</v>
      </c>
      <c r="H27" s="44">
        <v>7.64</v>
      </c>
      <c r="I27" s="131">
        <v>8.64</v>
      </c>
      <c r="J27" s="40">
        <v>0.308</v>
      </c>
      <c r="K27" s="42"/>
    </row>
    <row r="28" spans="1:11" ht="32.25" customHeight="1">
      <c r="A28" s="16" t="s">
        <v>98</v>
      </c>
      <c r="B28" s="39" t="s">
        <v>193</v>
      </c>
      <c r="C28" s="225">
        <v>0</v>
      </c>
      <c r="D28" s="132">
        <v>4.3840000000000003</v>
      </c>
      <c r="E28" s="133">
        <v>0.376</v>
      </c>
      <c r="F28" s="134">
        <v>1.9E-2</v>
      </c>
      <c r="G28" s="44">
        <v>16.54</v>
      </c>
      <c r="H28" s="44">
        <v>7.64</v>
      </c>
      <c r="I28" s="131">
        <v>8.64</v>
      </c>
      <c r="J28" s="40">
        <v>0.308</v>
      </c>
      <c r="K28" s="42"/>
    </row>
    <row r="29" spans="1:11" ht="32.25" customHeight="1">
      <c r="A29" s="16" t="s">
        <v>100</v>
      </c>
      <c r="B29" s="39" t="s">
        <v>194</v>
      </c>
      <c r="C29" s="225">
        <v>0</v>
      </c>
      <c r="D29" s="132">
        <v>4.3840000000000003</v>
      </c>
      <c r="E29" s="133">
        <v>0.376</v>
      </c>
      <c r="F29" s="134">
        <v>1.9E-2</v>
      </c>
      <c r="G29" s="44">
        <v>19.46</v>
      </c>
      <c r="H29" s="44">
        <v>7.64</v>
      </c>
      <c r="I29" s="131">
        <v>8.64</v>
      </c>
      <c r="J29" s="40">
        <v>0.308</v>
      </c>
      <c r="K29" s="42"/>
    </row>
    <row r="30" spans="1:11" ht="27.75" customHeight="1">
      <c r="A30" s="16" t="s">
        <v>102</v>
      </c>
      <c r="B30" s="39" t="s">
        <v>195</v>
      </c>
      <c r="C30" s="225">
        <v>0</v>
      </c>
      <c r="D30" s="132">
        <v>4.3840000000000003</v>
      </c>
      <c r="E30" s="133">
        <v>0.376</v>
      </c>
      <c r="F30" s="134">
        <v>1.9E-2</v>
      </c>
      <c r="G30" s="44">
        <v>26.44</v>
      </c>
      <c r="H30" s="44">
        <v>7.64</v>
      </c>
      <c r="I30" s="131">
        <v>8.64</v>
      </c>
      <c r="J30" s="40">
        <v>0.308</v>
      </c>
      <c r="K30" s="42"/>
    </row>
    <row r="31" spans="1:11" ht="27.75" customHeight="1">
      <c r="A31" s="16" t="s">
        <v>104</v>
      </c>
      <c r="B31" s="39" t="s">
        <v>196</v>
      </c>
      <c r="C31" s="225">
        <v>0</v>
      </c>
      <c r="D31" s="132">
        <v>4.3840000000000003</v>
      </c>
      <c r="E31" s="133">
        <v>0.376</v>
      </c>
      <c r="F31" s="134">
        <v>1.9E-2</v>
      </c>
      <c r="G31" s="44">
        <v>53</v>
      </c>
      <c r="H31" s="44">
        <v>7.64</v>
      </c>
      <c r="I31" s="131">
        <v>8.64</v>
      </c>
      <c r="J31" s="40">
        <v>0.308</v>
      </c>
      <c r="K31" s="42"/>
    </row>
    <row r="32" spans="1:11" ht="27.75" customHeight="1">
      <c r="A32" s="16" t="s">
        <v>106</v>
      </c>
      <c r="B32" s="39" t="s">
        <v>197</v>
      </c>
      <c r="C32" s="225">
        <v>0</v>
      </c>
      <c r="D32" s="132">
        <v>3.3180000000000001</v>
      </c>
      <c r="E32" s="133">
        <v>0.28299999999999997</v>
      </c>
      <c r="F32" s="134">
        <v>1.2999999999999999E-2</v>
      </c>
      <c r="G32" s="44">
        <v>118.65</v>
      </c>
      <c r="H32" s="44">
        <v>7.86</v>
      </c>
      <c r="I32" s="131">
        <v>8.7799999999999994</v>
      </c>
      <c r="J32" s="40">
        <v>0.23499999999999999</v>
      </c>
      <c r="K32" s="42"/>
    </row>
    <row r="33" spans="1:11" ht="27.75" customHeight="1">
      <c r="A33" s="16" t="s">
        <v>108</v>
      </c>
      <c r="B33" s="39" t="s">
        <v>198</v>
      </c>
      <c r="C33" s="225">
        <v>0</v>
      </c>
      <c r="D33" s="132">
        <v>3.3180000000000001</v>
      </c>
      <c r="E33" s="133">
        <v>0.28299999999999997</v>
      </c>
      <c r="F33" s="134">
        <v>1.2999999999999999E-2</v>
      </c>
      <c r="G33" s="44">
        <v>154.32</v>
      </c>
      <c r="H33" s="44">
        <v>7.86</v>
      </c>
      <c r="I33" s="131">
        <v>8.7799999999999994</v>
      </c>
      <c r="J33" s="40">
        <v>0.23499999999999999</v>
      </c>
      <c r="K33" s="42"/>
    </row>
    <row r="34" spans="1:11" ht="27.75" customHeight="1">
      <c r="A34" s="16" t="s">
        <v>110</v>
      </c>
      <c r="B34" s="39" t="s">
        <v>199</v>
      </c>
      <c r="C34" s="225">
        <v>0</v>
      </c>
      <c r="D34" s="132">
        <v>3.3180000000000001</v>
      </c>
      <c r="E34" s="133">
        <v>0.28299999999999997</v>
      </c>
      <c r="F34" s="134">
        <v>1.2999999999999999E-2</v>
      </c>
      <c r="G34" s="44">
        <v>209.44</v>
      </c>
      <c r="H34" s="44">
        <v>7.86</v>
      </c>
      <c r="I34" s="131">
        <v>8.7799999999999994</v>
      </c>
      <c r="J34" s="40">
        <v>0.23499999999999999</v>
      </c>
      <c r="K34" s="42"/>
    </row>
    <row r="35" spans="1:11" ht="27.75" customHeight="1">
      <c r="A35" s="16" t="s">
        <v>112</v>
      </c>
      <c r="B35" s="39" t="s">
        <v>200</v>
      </c>
      <c r="C35" s="225">
        <v>0</v>
      </c>
      <c r="D35" s="132">
        <v>3.3180000000000001</v>
      </c>
      <c r="E35" s="133">
        <v>0.28299999999999997</v>
      </c>
      <c r="F35" s="134">
        <v>1.2999999999999999E-2</v>
      </c>
      <c r="G35" s="44">
        <v>267.72000000000003</v>
      </c>
      <c r="H35" s="44">
        <v>7.86</v>
      </c>
      <c r="I35" s="131">
        <v>8.7799999999999994</v>
      </c>
      <c r="J35" s="40">
        <v>0.23499999999999999</v>
      </c>
      <c r="K35" s="42"/>
    </row>
    <row r="36" spans="1:11" ht="27.75" customHeight="1">
      <c r="A36" s="16" t="s">
        <v>114</v>
      </c>
      <c r="B36" s="39" t="s">
        <v>201</v>
      </c>
      <c r="C36" s="225">
        <v>0</v>
      </c>
      <c r="D36" s="132">
        <v>3.3180000000000001</v>
      </c>
      <c r="E36" s="133">
        <v>0.28299999999999997</v>
      </c>
      <c r="F36" s="134">
        <v>1.2999999999999999E-2</v>
      </c>
      <c r="G36" s="44">
        <v>524.02</v>
      </c>
      <c r="H36" s="44">
        <v>7.86</v>
      </c>
      <c r="I36" s="131">
        <v>8.7799999999999994</v>
      </c>
      <c r="J36" s="40">
        <v>0.23499999999999999</v>
      </c>
      <c r="K36" s="42"/>
    </row>
    <row r="37" spans="1:11" ht="27.75" customHeight="1">
      <c r="A37" s="16" t="s">
        <v>116</v>
      </c>
      <c r="B37" s="42" t="s">
        <v>202</v>
      </c>
      <c r="C37" s="225" t="s">
        <v>118</v>
      </c>
      <c r="D37" s="135">
        <v>36.787999999999997</v>
      </c>
      <c r="E37" s="136">
        <v>2.6320000000000001</v>
      </c>
      <c r="F37" s="134">
        <v>1.087</v>
      </c>
      <c r="G37" s="45"/>
      <c r="H37" s="45"/>
      <c r="I37" s="45"/>
      <c r="J37" s="41"/>
      <c r="K37" s="42"/>
    </row>
    <row r="38" spans="1:11" ht="27.75" customHeight="1">
      <c r="A38" s="16" t="s">
        <v>119</v>
      </c>
      <c r="B38" s="43" t="s">
        <v>203</v>
      </c>
      <c r="C38" s="226" t="s">
        <v>121</v>
      </c>
      <c r="D38" s="132">
        <v>-6.4749999999999996</v>
      </c>
      <c r="E38" s="133">
        <v>-0.55000000000000004</v>
      </c>
      <c r="F38" s="134">
        <v>-8.7999999999999995E-2</v>
      </c>
      <c r="G38" s="44">
        <v>0</v>
      </c>
      <c r="H38" s="45"/>
      <c r="I38" s="45"/>
      <c r="J38" s="41"/>
      <c r="K38" s="42"/>
    </row>
    <row r="39" spans="1:11" ht="27.75" customHeight="1">
      <c r="A39" s="16" t="s">
        <v>122</v>
      </c>
      <c r="B39" s="42"/>
      <c r="C39" s="225">
        <v>0</v>
      </c>
      <c r="D39" s="132">
        <v>-5.6349999999999998</v>
      </c>
      <c r="E39" s="133">
        <v>-0.48</v>
      </c>
      <c r="F39" s="134">
        <v>-6.8000000000000005E-2</v>
      </c>
      <c r="G39" s="44">
        <v>0</v>
      </c>
      <c r="H39" s="45"/>
      <c r="I39" s="45"/>
      <c r="J39" s="41"/>
      <c r="K39" s="42"/>
    </row>
    <row r="40" spans="1:11" ht="27.75" customHeight="1">
      <c r="A40" s="16" t="s">
        <v>123</v>
      </c>
      <c r="B40" s="42" t="s">
        <v>204</v>
      </c>
      <c r="C40" s="225">
        <v>0</v>
      </c>
      <c r="D40" s="132">
        <v>-6.4749999999999996</v>
      </c>
      <c r="E40" s="133">
        <v>-0.55000000000000004</v>
      </c>
      <c r="F40" s="134">
        <v>-8.7999999999999995E-2</v>
      </c>
      <c r="G40" s="44">
        <v>0</v>
      </c>
      <c r="H40" s="45"/>
      <c r="I40" s="45"/>
      <c r="J40" s="40">
        <v>0.40300000000000002</v>
      </c>
      <c r="K40" s="42"/>
    </row>
    <row r="41" spans="1:11" ht="27.75" customHeight="1">
      <c r="A41" s="16" t="s">
        <v>125</v>
      </c>
      <c r="B41" s="42" t="s">
        <v>205</v>
      </c>
      <c r="C41" s="225">
        <v>0</v>
      </c>
      <c r="D41" s="132">
        <v>-6.4749999999999996</v>
      </c>
      <c r="E41" s="133">
        <v>-0.55000000000000004</v>
      </c>
      <c r="F41" s="134">
        <v>-8.7999999999999995E-2</v>
      </c>
      <c r="G41" s="44">
        <v>0</v>
      </c>
      <c r="H41" s="45"/>
      <c r="I41" s="45"/>
      <c r="J41" s="41"/>
      <c r="K41" s="42"/>
    </row>
    <row r="42" spans="1:11" ht="27.75" customHeight="1">
      <c r="A42" s="16" t="s">
        <v>127</v>
      </c>
      <c r="B42" s="42" t="s">
        <v>206</v>
      </c>
      <c r="C42" s="225">
        <v>0</v>
      </c>
      <c r="D42" s="132">
        <v>-5.6349999999999998</v>
      </c>
      <c r="E42" s="133">
        <v>-0.48</v>
      </c>
      <c r="F42" s="134">
        <v>-6.8000000000000005E-2</v>
      </c>
      <c r="G42" s="44">
        <v>0</v>
      </c>
      <c r="H42" s="45"/>
      <c r="I42" s="45"/>
      <c r="J42" s="40">
        <v>0.35099999999999998</v>
      </c>
      <c r="K42" s="42"/>
    </row>
    <row r="43" spans="1:11" ht="27.75" customHeight="1">
      <c r="A43" s="16" t="s">
        <v>129</v>
      </c>
      <c r="B43" s="42" t="s">
        <v>207</v>
      </c>
      <c r="C43" s="225">
        <v>0</v>
      </c>
      <c r="D43" s="132">
        <v>-5.6349999999999998</v>
      </c>
      <c r="E43" s="133">
        <v>-0.48</v>
      </c>
      <c r="F43" s="134">
        <v>-6.8000000000000005E-2</v>
      </c>
      <c r="G43" s="44">
        <v>0</v>
      </c>
      <c r="H43" s="45"/>
      <c r="I43" s="45"/>
      <c r="J43" s="41"/>
      <c r="K43" s="42"/>
    </row>
    <row r="44" spans="1:11" ht="27.75" customHeight="1">
      <c r="A44" s="16" t="s">
        <v>131</v>
      </c>
      <c r="B44" s="42" t="s">
        <v>208</v>
      </c>
      <c r="C44" s="225">
        <v>0</v>
      </c>
      <c r="D44" s="132">
        <v>-3.7869999999999999</v>
      </c>
      <c r="E44" s="133">
        <v>-0.32500000000000001</v>
      </c>
      <c r="F44" s="134">
        <v>-1.7000000000000001E-2</v>
      </c>
      <c r="G44" s="44">
        <v>8.9600000000000009</v>
      </c>
      <c r="H44" s="45"/>
      <c r="I44" s="45"/>
      <c r="J44" s="40">
        <v>0.308</v>
      </c>
      <c r="K44" s="42"/>
    </row>
    <row r="45" spans="1:11" ht="27.75" customHeight="1">
      <c r="A45" s="16" t="s">
        <v>133</v>
      </c>
      <c r="B45" s="42" t="s">
        <v>209</v>
      </c>
      <c r="C45" s="225">
        <v>0</v>
      </c>
      <c r="D45" s="132">
        <v>-3.7869999999999999</v>
      </c>
      <c r="E45" s="133">
        <v>-0.32500000000000001</v>
      </c>
      <c r="F45" s="134">
        <v>-1.7000000000000001E-2</v>
      </c>
      <c r="G45" s="44">
        <v>8.9600000000000009</v>
      </c>
      <c r="H45" s="45"/>
      <c r="I45" s="45"/>
      <c r="J45" s="41"/>
      <c r="K45" s="42"/>
    </row>
  </sheetData>
  <mergeCells count="16">
    <mergeCell ref="G9:H9"/>
    <mergeCell ref="G11:H11"/>
    <mergeCell ref="I11:K11"/>
    <mergeCell ref="G10:H10"/>
    <mergeCell ref="I10:K10"/>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3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9">
    <pageSetUpPr fitToPage="1"/>
  </sheetPr>
  <dimension ref="A1:S100"/>
  <sheetViews>
    <sheetView zoomScale="70" zoomScaleNormal="70" zoomScaleSheetLayoutView="100" workbookViewId="0"/>
  </sheetViews>
  <sheetFormatPr defaultColWidth="9.1796875" defaultRowHeight="27.75" customHeight="1"/>
  <cols>
    <col min="1" max="1" width="16" style="2" customWidth="1"/>
    <col min="2" max="2" width="8.7265625" style="2" customWidth="1"/>
    <col min="3" max="3" width="17.7265625" style="2" customWidth="1"/>
    <col min="4" max="4" width="8.7265625" style="2" customWidth="1"/>
    <col min="5" max="5" width="17.7265625" style="3" customWidth="1"/>
    <col min="6" max="7" width="15.81640625" style="3" customWidth="1"/>
    <col min="8" max="8" width="15.81640625" style="2" customWidth="1"/>
    <col min="9" max="11" width="15.81640625" style="3" customWidth="1"/>
    <col min="12" max="12" width="15.81640625" style="10" customWidth="1"/>
    <col min="13" max="14" width="15.81640625" style="4" customWidth="1"/>
    <col min="15" max="15" width="15.81640625" style="2" customWidth="1"/>
    <col min="16" max="19" width="15.54296875" style="2" customWidth="1"/>
    <col min="20" max="16384" width="9.1796875" style="2"/>
  </cols>
  <sheetData>
    <row r="1" spans="1:19" ht="27" customHeight="1">
      <c r="A1" s="50" t="s">
        <v>37</v>
      </c>
      <c r="B1" s="50"/>
      <c r="C1" s="50"/>
      <c r="D1" s="50"/>
      <c r="H1" s="21"/>
      <c r="I1" s="438"/>
      <c r="J1" s="439"/>
    </row>
    <row r="2" spans="1:19" ht="27.75" customHeight="1">
      <c r="A2" s="393" t="s">
        <v>835</v>
      </c>
      <c r="B2" s="440"/>
      <c r="C2" s="440"/>
      <c r="D2" s="440"/>
      <c r="E2" s="440"/>
      <c r="F2" s="440"/>
      <c r="G2" s="440"/>
      <c r="H2" s="440"/>
      <c r="I2" s="440"/>
      <c r="J2" s="440"/>
      <c r="K2" s="440"/>
      <c r="L2" s="440"/>
      <c r="M2" s="440"/>
      <c r="N2" s="440"/>
      <c r="O2" s="440"/>
      <c r="P2" s="440"/>
      <c r="Q2" s="440"/>
      <c r="R2" s="440"/>
      <c r="S2" s="441"/>
    </row>
    <row r="3" spans="1:19" ht="17.25" customHeight="1">
      <c r="A3" s="50"/>
      <c r="B3" s="50"/>
      <c r="C3" s="50"/>
      <c r="D3" s="50"/>
      <c r="H3" s="21"/>
    </row>
    <row r="4" spans="1:19" s="11" customFormat="1" ht="28.5" customHeight="1">
      <c r="A4" s="393" t="str">
        <f>Overview!B4&amp; " - Effective from "&amp;Overview!D4&amp;" - "&amp;Overview!E4&amp;" new or amended EHV charges in UKPN EPN Area (GSP Group _A)"</f>
        <v>Southern Electric Power Distribution plc - Effective from 1 April 2024 - Final new or amended EHV charges in UKPN EPN Area (GSP Group _A)</v>
      </c>
      <c r="B4" s="400"/>
      <c r="C4" s="400"/>
      <c r="D4" s="400"/>
      <c r="E4" s="400"/>
      <c r="F4" s="400"/>
      <c r="G4" s="400"/>
      <c r="H4" s="400"/>
      <c r="I4" s="400"/>
      <c r="J4" s="400"/>
      <c r="K4" s="400"/>
      <c r="L4" s="400"/>
      <c r="M4" s="400"/>
      <c r="N4" s="400"/>
      <c r="O4" s="401"/>
      <c r="P4" s="2"/>
      <c r="Q4" s="2"/>
    </row>
    <row r="5" spans="1:19" ht="75" customHeight="1">
      <c r="A5" s="25" t="s">
        <v>836</v>
      </c>
      <c r="B5" s="25" t="s">
        <v>483</v>
      </c>
      <c r="C5" s="25" t="s">
        <v>484</v>
      </c>
      <c r="D5" s="25" t="s">
        <v>485</v>
      </c>
      <c r="E5" s="25" t="s">
        <v>486</v>
      </c>
      <c r="F5" s="73" t="s">
        <v>512</v>
      </c>
      <c r="G5" s="56" t="s">
        <v>488</v>
      </c>
      <c r="H5" s="73" t="str">
        <f>'Annex 2 EHV charges'!G10</f>
        <v>Import
Super Red
unit charge
(p/kWh)</v>
      </c>
      <c r="I5" s="73" t="str">
        <f>'Annex 2 EHV charges'!H10</f>
        <v>Import
fixed charge
(p/day)</v>
      </c>
      <c r="J5" s="73" t="str">
        <f>'Annex 2 EHV charges'!I10</f>
        <v>Import
capacity charge
(p/kVA/day)</v>
      </c>
      <c r="K5" s="73" t="str">
        <f>'Annex 2 EHV charges'!J10</f>
        <v>Import
exceeded capacity charge
(p/kVA/day)</v>
      </c>
      <c r="L5" s="73" t="str">
        <f>'Annex 2 EHV charges'!K10</f>
        <v>Export
Super Red
unit charge
(p/kWh)</v>
      </c>
      <c r="M5" s="73" t="str">
        <f>'Annex 2 EHV charges'!L10</f>
        <v>Export
fixed charge
(p/day)</v>
      </c>
      <c r="N5" s="73" t="str">
        <f>'Annex 2 EHV charges'!M10</f>
        <v>Export
capacity charge
(p/kVA/day)</v>
      </c>
      <c r="O5" s="73" t="str">
        <f>'Annex 2 EHV charges'!N10</f>
        <v>Export
exceeded capacity charge
(p/kVA/day)</v>
      </c>
    </row>
    <row r="6" spans="1:19" ht="22.5" customHeight="1">
      <c r="A6" s="46"/>
      <c r="B6" s="46"/>
      <c r="C6" s="46"/>
      <c r="D6" s="47"/>
      <c r="E6" s="47"/>
      <c r="F6" s="48"/>
      <c r="G6" s="48"/>
      <c r="H6" s="27"/>
      <c r="I6" s="28"/>
      <c r="J6" s="28"/>
      <c r="K6" s="28"/>
      <c r="L6" s="36"/>
      <c r="M6" s="37"/>
      <c r="N6" s="37"/>
      <c r="O6" s="37"/>
    </row>
    <row r="8" spans="1:19" ht="27.75" customHeight="1">
      <c r="A8" s="393" t="str">
        <f>Overview!B4&amp; " - Effective from "&amp;Overview!D4&amp;" - "&amp;Overview!E4&amp;" new or amended EHV line loss factors in UKPN EPN Area (GSP Group _A)"</f>
        <v>Southern Electric Power Distribution plc - Effective from 1 April 2024 - Final new or amended EHV line loss factors in UKPN EPN Area (GSP Group _A)</v>
      </c>
      <c r="B8" s="400"/>
      <c r="C8" s="400"/>
      <c r="D8" s="400"/>
      <c r="E8" s="400"/>
      <c r="F8" s="400"/>
      <c r="G8" s="400"/>
      <c r="H8" s="400"/>
      <c r="I8" s="400"/>
      <c r="J8" s="400"/>
      <c r="K8" s="400"/>
      <c r="L8" s="400"/>
      <c r="M8" s="400"/>
      <c r="N8" s="400"/>
      <c r="O8" s="400"/>
      <c r="P8" s="400"/>
      <c r="Q8" s="401"/>
    </row>
    <row r="9" spans="1:19" ht="70" customHeight="1">
      <c r="A9" s="25" t="s">
        <v>836</v>
      </c>
      <c r="B9" s="25" t="s">
        <v>483</v>
      </c>
      <c r="C9" s="25" t="s">
        <v>484</v>
      </c>
      <c r="D9" s="25" t="s">
        <v>485</v>
      </c>
      <c r="E9" s="25" t="s">
        <v>486</v>
      </c>
      <c r="F9" s="73" t="s">
        <v>512</v>
      </c>
      <c r="G9" s="56" t="s">
        <v>488</v>
      </c>
      <c r="H9" s="31" t="s">
        <v>837</v>
      </c>
      <c r="I9" s="31" t="s">
        <v>838</v>
      </c>
      <c r="J9" s="31" t="s">
        <v>839</v>
      </c>
      <c r="K9" s="31" t="s">
        <v>840</v>
      </c>
      <c r="L9" s="31" t="s">
        <v>841</v>
      </c>
      <c r="M9" s="33" t="s">
        <v>842</v>
      </c>
      <c r="N9" s="33" t="s">
        <v>843</v>
      </c>
      <c r="O9" s="33" t="s">
        <v>844</v>
      </c>
      <c r="P9" s="33" t="s">
        <v>845</v>
      </c>
      <c r="Q9" s="33" t="s">
        <v>846</v>
      </c>
    </row>
    <row r="10" spans="1:19" ht="22.5" customHeight="1">
      <c r="A10" s="46"/>
      <c r="B10" s="46"/>
      <c r="C10" s="46"/>
      <c r="D10" s="34"/>
      <c r="E10" s="34"/>
      <c r="F10" s="35"/>
      <c r="G10" s="35"/>
      <c r="H10" s="38"/>
      <c r="I10" s="38"/>
      <c r="J10" s="29"/>
      <c r="K10" s="30"/>
      <c r="L10" s="30"/>
      <c r="M10" s="32"/>
      <c r="N10" s="32"/>
      <c r="O10" s="32"/>
      <c r="P10" s="32"/>
      <c r="Q10" s="32"/>
      <c r="R10" s="222"/>
    </row>
    <row r="11" spans="1:19" ht="27.75" customHeight="1" thickBot="1">
      <c r="A11" s="206"/>
      <c r="B11" s="206"/>
      <c r="C11" s="206"/>
      <c r="D11" s="206"/>
      <c r="E11" s="207"/>
      <c r="F11" s="207"/>
      <c r="G11" s="207"/>
      <c r="H11" s="206"/>
      <c r="I11" s="207"/>
      <c r="J11" s="207"/>
      <c r="K11" s="207"/>
      <c r="L11" s="208"/>
      <c r="M11" s="209"/>
      <c r="N11" s="209"/>
      <c r="O11" s="206"/>
      <c r="P11" s="206"/>
      <c r="Q11" s="206"/>
      <c r="R11" s="210"/>
      <c r="S11" s="210"/>
    </row>
    <row r="13" spans="1:19" ht="27.75" customHeight="1">
      <c r="A13" s="393" t="str">
        <f>Overview!B4&amp; " - Effective from "&amp;Overview!D4&amp;" - "&amp;Overview!E4&amp;" new or amended EHV charges in NGED EM Area (GSP Group _B)"</f>
        <v>Southern Electric Power Distribution plc - Effective from 1 April 2024 - Final new or amended EHV charges in NGED EM Area (GSP Group _B)</v>
      </c>
      <c r="B13" s="400"/>
      <c r="C13" s="400"/>
      <c r="D13" s="400"/>
      <c r="E13" s="400"/>
      <c r="F13" s="400"/>
      <c r="G13" s="400"/>
      <c r="H13" s="400"/>
      <c r="I13" s="400"/>
      <c r="J13" s="400"/>
      <c r="K13" s="400"/>
      <c r="L13" s="400"/>
      <c r="M13" s="400"/>
      <c r="N13" s="400"/>
      <c r="O13" s="401"/>
    </row>
    <row r="14" spans="1:19" ht="75" customHeight="1">
      <c r="A14" s="25" t="s">
        <v>836</v>
      </c>
      <c r="B14" s="25" t="s">
        <v>483</v>
      </c>
      <c r="C14" s="25" t="s">
        <v>484</v>
      </c>
      <c r="D14" s="25" t="s">
        <v>485</v>
      </c>
      <c r="E14" s="25" t="s">
        <v>486</v>
      </c>
      <c r="F14" s="73" t="s">
        <v>512</v>
      </c>
      <c r="G14" s="56" t="s">
        <v>488</v>
      </c>
      <c r="H14" s="73" t="s">
        <v>489</v>
      </c>
      <c r="I14" s="73" t="s">
        <v>490</v>
      </c>
      <c r="J14" s="73" t="s">
        <v>491</v>
      </c>
      <c r="K14" s="73" t="s">
        <v>492</v>
      </c>
      <c r="L14" s="73" t="s">
        <v>493</v>
      </c>
      <c r="M14" s="73" t="s">
        <v>494</v>
      </c>
      <c r="N14" s="73" t="s">
        <v>495</v>
      </c>
      <c r="O14" s="73" t="s">
        <v>496</v>
      </c>
    </row>
    <row r="15" spans="1:19" ht="21.75" customHeight="1">
      <c r="A15" s="46"/>
      <c r="B15" s="46"/>
      <c r="C15" s="46"/>
      <c r="D15" s="47"/>
      <c r="E15" s="47"/>
      <c r="F15" s="48"/>
      <c r="G15" s="48"/>
      <c r="H15" s="27"/>
      <c r="I15" s="28"/>
      <c r="J15" s="28"/>
      <c r="K15" s="28"/>
      <c r="L15" s="36"/>
      <c r="M15" s="37"/>
      <c r="N15" s="37"/>
      <c r="O15" s="37"/>
    </row>
    <row r="17" spans="1:19" ht="27.75" customHeight="1">
      <c r="A17" s="393" t="str">
        <f>Overview!B4&amp; " - Effective from "&amp;Overview!D4&amp;" - "&amp;Overview!E4&amp;" new or amended EHV line loss factors in NGED EM Area (GSP Group _B)"</f>
        <v>Southern Electric Power Distribution plc - Effective from 1 April 2024 - Final new or amended EHV line loss factors in NGED EM Area (GSP Group _B)</v>
      </c>
      <c r="B17" s="400"/>
      <c r="C17" s="400"/>
      <c r="D17" s="400"/>
      <c r="E17" s="400"/>
      <c r="F17" s="400"/>
      <c r="G17" s="400"/>
      <c r="H17" s="400"/>
      <c r="I17" s="400"/>
      <c r="J17" s="400"/>
      <c r="K17" s="400"/>
      <c r="L17" s="400"/>
      <c r="M17" s="400"/>
      <c r="N17" s="400"/>
      <c r="O17" s="401"/>
    </row>
    <row r="18" spans="1:19" ht="75" customHeight="1">
      <c r="A18" s="25" t="s">
        <v>836</v>
      </c>
      <c r="B18" s="25" t="s">
        <v>483</v>
      </c>
      <c r="C18" s="25" t="s">
        <v>484</v>
      </c>
      <c r="D18" s="25" t="s">
        <v>485</v>
      </c>
      <c r="E18" s="25" t="s">
        <v>486</v>
      </c>
      <c r="F18" s="73" t="s">
        <v>512</v>
      </c>
      <c r="G18" s="56" t="s">
        <v>488</v>
      </c>
      <c r="H18" s="31" t="s">
        <v>837</v>
      </c>
      <c r="I18" s="31" t="s">
        <v>838</v>
      </c>
      <c r="J18" s="31" t="s">
        <v>839</v>
      </c>
      <c r="K18" s="31" t="s">
        <v>840</v>
      </c>
      <c r="L18" s="33" t="s">
        <v>842</v>
      </c>
      <c r="M18" s="33" t="s">
        <v>843</v>
      </c>
      <c r="N18" s="33" t="s">
        <v>844</v>
      </c>
      <c r="O18" s="33" t="s">
        <v>845</v>
      </c>
    </row>
    <row r="19" spans="1:19" ht="21.75" customHeight="1">
      <c r="A19" s="46"/>
      <c r="B19" s="46"/>
      <c r="C19" s="46"/>
      <c r="D19" s="34"/>
      <c r="E19" s="34"/>
      <c r="F19" s="35"/>
      <c r="G19" s="35"/>
      <c r="H19" s="38"/>
      <c r="I19" s="38"/>
      <c r="J19" s="29"/>
      <c r="K19" s="30"/>
      <c r="L19" s="32"/>
      <c r="M19" s="32"/>
      <c r="N19" s="32"/>
      <c r="O19" s="32"/>
    </row>
    <row r="20" spans="1:19" ht="27.75" customHeight="1" thickBot="1">
      <c r="A20" s="210"/>
      <c r="B20" s="210"/>
      <c r="C20" s="210"/>
      <c r="D20" s="210"/>
      <c r="E20" s="211"/>
      <c r="F20" s="211"/>
      <c r="G20" s="211"/>
      <c r="H20" s="210"/>
      <c r="I20" s="211"/>
      <c r="J20" s="211"/>
      <c r="K20" s="211"/>
      <c r="L20" s="212"/>
      <c r="M20" s="213"/>
      <c r="N20" s="213"/>
      <c r="O20" s="210"/>
      <c r="P20" s="210"/>
      <c r="Q20" s="210"/>
      <c r="R20" s="210"/>
      <c r="S20" s="210"/>
    </row>
    <row r="22" spans="1:19" ht="27.75" customHeight="1">
      <c r="A22" s="393" t="str">
        <f>Overview!B4&amp; " - Effective from "&amp;Overview!D4&amp;" - "&amp;Overview!E4&amp;" new or amended EHV charges in UKPN LPN Area (GSP Group _C)"</f>
        <v>Southern Electric Power Distribution plc - Effective from 1 April 2024 - Final new or amended EHV charges in UKPN LPN Area (GSP Group _C)</v>
      </c>
      <c r="B22" s="400"/>
      <c r="C22" s="400"/>
      <c r="D22" s="400"/>
      <c r="E22" s="400"/>
      <c r="F22" s="400"/>
      <c r="G22" s="400"/>
      <c r="H22" s="400"/>
      <c r="I22" s="400"/>
      <c r="J22" s="400"/>
      <c r="K22" s="400"/>
      <c r="L22" s="400"/>
      <c r="M22" s="400"/>
      <c r="N22" s="400"/>
      <c r="O22" s="401"/>
    </row>
    <row r="23" spans="1:19" ht="75" customHeight="1">
      <c r="A23" s="25" t="s">
        <v>836</v>
      </c>
      <c r="B23" s="25" t="s">
        <v>483</v>
      </c>
      <c r="C23" s="25" t="s">
        <v>484</v>
      </c>
      <c r="D23" s="25" t="s">
        <v>485</v>
      </c>
      <c r="E23" s="25" t="s">
        <v>486</v>
      </c>
      <c r="F23" s="73" t="s">
        <v>512</v>
      </c>
      <c r="G23" s="56" t="s">
        <v>488</v>
      </c>
      <c r="H23" s="73" t="s">
        <v>489</v>
      </c>
      <c r="I23" s="73" t="s">
        <v>490</v>
      </c>
      <c r="J23" s="73" t="s">
        <v>491</v>
      </c>
      <c r="K23" s="73" t="s">
        <v>492</v>
      </c>
      <c r="L23" s="73" t="s">
        <v>493</v>
      </c>
      <c r="M23" s="73" t="s">
        <v>494</v>
      </c>
      <c r="N23" s="73" t="s">
        <v>495</v>
      </c>
      <c r="O23" s="73" t="s">
        <v>496</v>
      </c>
    </row>
    <row r="24" spans="1:19" ht="21.75" customHeight="1">
      <c r="A24" s="46"/>
      <c r="B24" s="46"/>
      <c r="C24" s="46"/>
      <c r="D24" s="47"/>
      <c r="E24" s="47"/>
      <c r="F24" s="48"/>
      <c r="G24" s="48"/>
      <c r="H24" s="27"/>
      <c r="I24" s="28"/>
      <c r="J24" s="28"/>
      <c r="K24" s="28"/>
      <c r="L24" s="36"/>
      <c r="M24" s="37"/>
      <c r="N24" s="37"/>
      <c r="O24" s="37"/>
    </row>
    <row r="26" spans="1:19" ht="27.75" customHeight="1">
      <c r="A26" s="393" t="str">
        <f>Overview!B4&amp; " - Effective from "&amp;Overview!D4&amp;" - "&amp;Overview!E4&amp;" new or amended EHV line loss factors in UKPN LPN Area (GSP Group _C)"</f>
        <v>Southern Electric Power Distribution plc - Effective from 1 April 2024 - Final new or amended EHV line loss factors in UKPN LPN Area (GSP Group _C)</v>
      </c>
      <c r="B26" s="400"/>
      <c r="C26" s="400"/>
      <c r="D26" s="400"/>
      <c r="E26" s="400"/>
      <c r="F26" s="400"/>
      <c r="G26" s="400"/>
      <c r="H26" s="400"/>
      <c r="I26" s="400"/>
      <c r="J26" s="400"/>
      <c r="K26" s="400"/>
      <c r="L26" s="400"/>
      <c r="M26" s="400"/>
      <c r="N26" s="400"/>
      <c r="O26" s="400"/>
      <c r="P26" s="400"/>
      <c r="Q26" s="401"/>
    </row>
    <row r="27" spans="1:19" ht="63.75" customHeight="1">
      <c r="A27" s="25" t="s">
        <v>836</v>
      </c>
      <c r="B27" s="25" t="s">
        <v>483</v>
      </c>
      <c r="C27" s="25" t="s">
        <v>484</v>
      </c>
      <c r="D27" s="25" t="s">
        <v>485</v>
      </c>
      <c r="E27" s="25" t="s">
        <v>486</v>
      </c>
      <c r="F27" s="73" t="s">
        <v>512</v>
      </c>
      <c r="G27" s="56" t="s">
        <v>488</v>
      </c>
      <c r="H27" s="31" t="s">
        <v>837</v>
      </c>
      <c r="I27" s="31" t="s">
        <v>838</v>
      </c>
      <c r="J27" s="31" t="s">
        <v>839</v>
      </c>
      <c r="K27" s="31" t="s">
        <v>840</v>
      </c>
      <c r="L27" s="31" t="s">
        <v>841</v>
      </c>
      <c r="M27" s="33" t="s">
        <v>842</v>
      </c>
      <c r="N27" s="33" t="s">
        <v>843</v>
      </c>
      <c r="O27" s="33" t="s">
        <v>844</v>
      </c>
      <c r="P27" s="33" t="s">
        <v>845</v>
      </c>
      <c r="Q27" s="33" t="s">
        <v>846</v>
      </c>
    </row>
    <row r="28" spans="1:19" ht="21.75" customHeight="1">
      <c r="A28" s="46"/>
      <c r="B28" s="46"/>
      <c r="C28" s="46"/>
      <c r="D28" s="34"/>
      <c r="E28" s="34"/>
      <c r="F28" s="35"/>
      <c r="G28" s="35"/>
      <c r="H28" s="38"/>
      <c r="I28" s="38"/>
      <c r="J28" s="29"/>
      <c r="K28" s="30"/>
      <c r="L28" s="30"/>
      <c r="M28" s="32"/>
      <c r="N28" s="32"/>
      <c r="O28" s="32"/>
      <c r="P28" s="32"/>
      <c r="Q28" s="32"/>
    </row>
    <row r="29" spans="1:19" ht="27.75" customHeight="1" thickBot="1">
      <c r="A29" s="210"/>
      <c r="B29" s="210"/>
      <c r="C29" s="210"/>
      <c r="D29" s="210"/>
      <c r="E29" s="211"/>
      <c r="F29" s="211"/>
      <c r="G29" s="211"/>
      <c r="H29" s="210"/>
      <c r="I29" s="211"/>
      <c r="J29" s="211"/>
      <c r="K29" s="211"/>
      <c r="L29" s="212"/>
      <c r="M29" s="213"/>
      <c r="N29" s="213"/>
      <c r="O29" s="210"/>
      <c r="P29" s="210"/>
      <c r="Q29" s="210"/>
      <c r="R29" s="210"/>
      <c r="S29" s="210"/>
    </row>
    <row r="31" spans="1:19" ht="27.75" customHeight="1">
      <c r="A31" s="393" t="str">
        <f>Overview!B4&amp; " - Effective from "&amp;Overview!D4&amp;" - "&amp;Overview!E4&amp;" new or amended EHV charges in SP Manweb Area (GSP Group _D)"</f>
        <v>Southern Electric Power Distribution plc - Effective from 1 April 2024 - Final new or amended EHV charges in SP Manweb Area (GSP Group _D)</v>
      </c>
      <c r="B31" s="400"/>
      <c r="C31" s="400"/>
      <c r="D31" s="400"/>
      <c r="E31" s="400"/>
      <c r="F31" s="400"/>
      <c r="G31" s="400"/>
      <c r="H31" s="400"/>
      <c r="I31" s="400"/>
      <c r="J31" s="400"/>
      <c r="K31" s="400"/>
      <c r="L31" s="400"/>
      <c r="M31" s="400"/>
      <c r="N31" s="400"/>
      <c r="O31" s="401"/>
    </row>
    <row r="32" spans="1:19" ht="75" customHeight="1">
      <c r="A32" s="25" t="s">
        <v>836</v>
      </c>
      <c r="B32" s="25" t="s">
        <v>483</v>
      </c>
      <c r="C32" s="25" t="s">
        <v>484</v>
      </c>
      <c r="D32" s="25" t="s">
        <v>485</v>
      </c>
      <c r="E32" s="25" t="s">
        <v>486</v>
      </c>
      <c r="F32" s="73" t="s">
        <v>512</v>
      </c>
      <c r="G32" s="56" t="s">
        <v>488</v>
      </c>
      <c r="H32" s="73" t="s">
        <v>489</v>
      </c>
      <c r="I32" s="73" t="s">
        <v>490</v>
      </c>
      <c r="J32" s="73" t="s">
        <v>491</v>
      </c>
      <c r="K32" s="73" t="s">
        <v>492</v>
      </c>
      <c r="L32" s="73" t="s">
        <v>493</v>
      </c>
      <c r="M32" s="73" t="s">
        <v>494</v>
      </c>
      <c r="N32" s="73" t="s">
        <v>495</v>
      </c>
      <c r="O32" s="73" t="s">
        <v>496</v>
      </c>
    </row>
    <row r="33" spans="1:19" ht="21.75" customHeight="1">
      <c r="A33" s="46"/>
      <c r="B33" s="46"/>
      <c r="C33" s="46"/>
      <c r="D33" s="47"/>
      <c r="E33" s="47"/>
      <c r="F33" s="48"/>
      <c r="G33" s="48"/>
      <c r="H33" s="27"/>
      <c r="I33" s="28"/>
      <c r="J33" s="28"/>
      <c r="K33" s="28"/>
      <c r="L33" s="36"/>
      <c r="M33" s="37"/>
      <c r="N33" s="37"/>
      <c r="O33" s="37"/>
    </row>
    <row r="35" spans="1:19" ht="27.75" customHeight="1">
      <c r="A35" s="393" t="str">
        <f>Overview!B4&amp; " - Effective from "&amp;Overview!D4&amp;" - "&amp;Overview!E4&amp;" new or amended EHV line loss factors in SP Manweb Area (GSP Group _D)"</f>
        <v>Southern Electric Power Distribution plc - Effective from 1 April 2024 - Final new or amended EHV line loss factors in SP Manweb Area (GSP Group _D)</v>
      </c>
      <c r="B35" s="400"/>
      <c r="C35" s="400"/>
      <c r="D35" s="400"/>
      <c r="E35" s="400"/>
      <c r="F35" s="400"/>
      <c r="G35" s="400"/>
      <c r="H35" s="400"/>
      <c r="I35" s="400"/>
      <c r="J35" s="400"/>
      <c r="K35" s="400"/>
      <c r="L35" s="400"/>
      <c r="M35" s="400"/>
      <c r="N35" s="400"/>
      <c r="O35" s="401"/>
    </row>
    <row r="36" spans="1:19" ht="75" customHeight="1">
      <c r="A36" s="25" t="s">
        <v>836</v>
      </c>
      <c r="B36" s="25" t="s">
        <v>483</v>
      </c>
      <c r="C36" s="25" t="s">
        <v>484</v>
      </c>
      <c r="D36" s="25" t="s">
        <v>485</v>
      </c>
      <c r="E36" s="25" t="s">
        <v>486</v>
      </c>
      <c r="F36" s="73" t="s">
        <v>512</v>
      </c>
      <c r="G36" s="56" t="s">
        <v>488</v>
      </c>
      <c r="H36" s="31" t="s">
        <v>837</v>
      </c>
      <c r="I36" s="31" t="s">
        <v>838</v>
      </c>
      <c r="J36" s="31" t="s">
        <v>839</v>
      </c>
      <c r="K36" s="31" t="s">
        <v>840</v>
      </c>
      <c r="L36" s="33" t="s">
        <v>842</v>
      </c>
      <c r="M36" s="33" t="s">
        <v>843</v>
      </c>
      <c r="N36" s="33" t="s">
        <v>844</v>
      </c>
      <c r="O36" s="33" t="s">
        <v>845</v>
      </c>
    </row>
    <row r="37" spans="1:19" ht="21.75" customHeight="1">
      <c r="A37" s="46"/>
      <c r="B37" s="46"/>
      <c r="C37" s="46"/>
      <c r="D37" s="34"/>
      <c r="E37" s="34"/>
      <c r="F37" s="35"/>
      <c r="G37" s="35"/>
      <c r="H37" s="38"/>
      <c r="I37" s="38"/>
      <c r="J37" s="29"/>
      <c r="K37" s="30"/>
      <c r="L37" s="32"/>
      <c r="M37" s="32"/>
      <c r="N37" s="32"/>
      <c r="O37" s="32"/>
    </row>
    <row r="38" spans="1:19" ht="27.75" customHeight="1" thickBot="1">
      <c r="A38" s="210"/>
      <c r="B38" s="210"/>
      <c r="C38" s="210"/>
      <c r="D38" s="210"/>
      <c r="E38" s="211"/>
      <c r="F38" s="211"/>
      <c r="G38" s="211"/>
      <c r="H38" s="210"/>
      <c r="I38" s="211"/>
      <c r="J38" s="211"/>
      <c r="K38" s="211"/>
      <c r="L38" s="212"/>
      <c r="M38" s="213"/>
      <c r="N38" s="213"/>
      <c r="O38" s="210"/>
      <c r="P38" s="210"/>
      <c r="Q38" s="210"/>
      <c r="R38" s="210"/>
      <c r="S38" s="210"/>
    </row>
    <row r="40" spans="1:19" ht="27.75" customHeight="1">
      <c r="A40" s="393" t="str">
        <f>Overview!B4&amp; " - Effective from "&amp;Overview!D4&amp;" - "&amp;Overview!E4&amp;" new or amended EHV charges in NGED West Midlands Area (GSP Group _E)"</f>
        <v>Southern Electric Power Distribution plc - Effective from 1 April 2024 - Final new or amended EHV charges in NGED West Midlands Area (GSP Group _E)</v>
      </c>
      <c r="B40" s="400"/>
      <c r="C40" s="400"/>
      <c r="D40" s="400"/>
      <c r="E40" s="400"/>
      <c r="F40" s="400"/>
      <c r="G40" s="400"/>
      <c r="H40" s="400"/>
      <c r="I40" s="400"/>
      <c r="J40" s="400"/>
      <c r="K40" s="400"/>
      <c r="L40" s="400"/>
      <c r="M40" s="400"/>
      <c r="N40" s="400"/>
      <c r="O40" s="401"/>
    </row>
    <row r="41" spans="1:19" ht="75" customHeight="1">
      <c r="A41" s="25" t="s">
        <v>836</v>
      </c>
      <c r="B41" s="25" t="s">
        <v>483</v>
      </c>
      <c r="C41" s="25" t="s">
        <v>484</v>
      </c>
      <c r="D41" s="25" t="s">
        <v>485</v>
      </c>
      <c r="E41" s="25" t="s">
        <v>486</v>
      </c>
      <c r="F41" s="73" t="s">
        <v>512</v>
      </c>
      <c r="G41" s="56" t="s">
        <v>488</v>
      </c>
      <c r="H41" s="73" t="s">
        <v>489</v>
      </c>
      <c r="I41" s="73" t="s">
        <v>490</v>
      </c>
      <c r="J41" s="73" t="s">
        <v>491</v>
      </c>
      <c r="K41" s="73" t="s">
        <v>492</v>
      </c>
      <c r="L41" s="73" t="s">
        <v>493</v>
      </c>
      <c r="M41" s="73" t="s">
        <v>494</v>
      </c>
      <c r="N41" s="73" t="s">
        <v>495</v>
      </c>
      <c r="O41" s="73" t="s">
        <v>496</v>
      </c>
    </row>
    <row r="42" spans="1:19" ht="21.75" customHeight="1">
      <c r="A42" s="46"/>
      <c r="B42" s="46"/>
      <c r="C42" s="46"/>
      <c r="D42" s="47"/>
      <c r="E42" s="47"/>
      <c r="F42" s="48"/>
      <c r="G42" s="48"/>
      <c r="H42" s="27"/>
      <c r="I42" s="28"/>
      <c r="J42" s="28"/>
      <c r="K42" s="28"/>
      <c r="L42" s="36"/>
      <c r="M42" s="37"/>
      <c r="N42" s="37"/>
      <c r="O42" s="37"/>
    </row>
    <row r="44" spans="1:19" ht="27.75" customHeight="1">
      <c r="A44" s="393" t="str">
        <f>Overview!B4&amp; " - Effective from "&amp;Overview!D4&amp;" - "&amp;Overview!E4&amp;" new or amended EHV line loss factors in NGED West Midlands Area (GSP Group _E)"</f>
        <v>Southern Electric Power Distribution plc - Effective from 1 April 2024 - Final new or amended EHV line loss factors in NGED West Midlands Area (GSP Group _E)</v>
      </c>
      <c r="B44" s="400"/>
      <c r="C44" s="400"/>
      <c r="D44" s="400"/>
      <c r="E44" s="400"/>
      <c r="F44" s="400"/>
      <c r="G44" s="400"/>
      <c r="H44" s="400"/>
      <c r="I44" s="400"/>
      <c r="J44" s="400"/>
      <c r="K44" s="400"/>
      <c r="L44" s="400"/>
      <c r="M44" s="400"/>
      <c r="N44" s="400"/>
      <c r="O44" s="401"/>
    </row>
    <row r="45" spans="1:19" ht="75" customHeight="1">
      <c r="A45" s="25" t="s">
        <v>836</v>
      </c>
      <c r="B45" s="25" t="s">
        <v>483</v>
      </c>
      <c r="C45" s="25" t="s">
        <v>484</v>
      </c>
      <c r="D45" s="25" t="s">
        <v>485</v>
      </c>
      <c r="E45" s="25" t="s">
        <v>486</v>
      </c>
      <c r="F45" s="73" t="s">
        <v>512</v>
      </c>
      <c r="G45" s="56" t="s">
        <v>488</v>
      </c>
      <c r="H45" s="31" t="s">
        <v>837</v>
      </c>
      <c r="I45" s="31" t="s">
        <v>838</v>
      </c>
      <c r="J45" s="31" t="s">
        <v>839</v>
      </c>
      <c r="K45" s="31" t="s">
        <v>840</v>
      </c>
      <c r="L45" s="33" t="s">
        <v>842</v>
      </c>
      <c r="M45" s="33" t="s">
        <v>843</v>
      </c>
      <c r="N45" s="33" t="s">
        <v>844</v>
      </c>
      <c r="O45" s="33" t="s">
        <v>845</v>
      </c>
    </row>
    <row r="46" spans="1:19" ht="21.75" customHeight="1">
      <c r="A46" s="46"/>
      <c r="B46" s="46"/>
      <c r="C46" s="46"/>
      <c r="D46" s="34"/>
      <c r="E46" s="34"/>
      <c r="F46" s="35"/>
      <c r="G46" s="35"/>
      <c r="H46" s="38"/>
      <c r="I46" s="38"/>
      <c r="J46" s="29"/>
      <c r="K46" s="30"/>
      <c r="L46" s="32"/>
      <c r="M46" s="32"/>
      <c r="N46" s="32"/>
      <c r="O46" s="32"/>
    </row>
    <row r="47" spans="1:19" ht="27.75" customHeight="1" thickBot="1">
      <c r="A47" s="210"/>
      <c r="B47" s="210"/>
      <c r="C47" s="210"/>
      <c r="D47" s="210"/>
      <c r="E47" s="211"/>
      <c r="F47" s="211"/>
      <c r="G47" s="211"/>
      <c r="H47" s="210"/>
      <c r="I47" s="211"/>
      <c r="J47" s="211"/>
      <c r="K47" s="211"/>
      <c r="L47" s="212"/>
      <c r="M47" s="213"/>
      <c r="N47" s="213"/>
      <c r="O47" s="210"/>
      <c r="P47" s="210"/>
      <c r="Q47" s="210"/>
      <c r="R47" s="210"/>
      <c r="S47" s="210"/>
    </row>
    <row r="49" spans="1:19" ht="27.75" customHeight="1">
      <c r="A49" s="393" t="str">
        <f>Overview!B4&amp; " - Effective from "&amp;Overview!D4&amp;" - "&amp;Overview!E4&amp;" new or amended EHV charges in NPG Northeast Area (GSP Group _F)"</f>
        <v>Southern Electric Power Distribution plc - Effective from 1 April 2024 - Final new or amended EHV charges in NPG Northeast Area (GSP Group _F)</v>
      </c>
      <c r="B49" s="400"/>
      <c r="C49" s="400"/>
      <c r="D49" s="400"/>
      <c r="E49" s="400"/>
      <c r="F49" s="400"/>
      <c r="G49" s="400"/>
      <c r="H49" s="400"/>
      <c r="I49" s="400"/>
      <c r="J49" s="400"/>
      <c r="K49" s="400"/>
      <c r="L49" s="400"/>
      <c r="M49" s="400"/>
      <c r="N49" s="400"/>
      <c r="O49" s="401"/>
    </row>
    <row r="50" spans="1:19" ht="75" customHeight="1">
      <c r="A50" s="25" t="s">
        <v>836</v>
      </c>
      <c r="B50" s="25" t="s">
        <v>483</v>
      </c>
      <c r="C50" s="25" t="s">
        <v>484</v>
      </c>
      <c r="D50" s="25" t="s">
        <v>485</v>
      </c>
      <c r="E50" s="25" t="s">
        <v>486</v>
      </c>
      <c r="F50" s="73" t="s">
        <v>512</v>
      </c>
      <c r="G50" s="56" t="s">
        <v>488</v>
      </c>
      <c r="H50" s="73" t="s">
        <v>489</v>
      </c>
      <c r="I50" s="73" t="s">
        <v>490</v>
      </c>
      <c r="J50" s="73" t="s">
        <v>491</v>
      </c>
      <c r="K50" s="73" t="s">
        <v>492</v>
      </c>
      <c r="L50" s="73" t="s">
        <v>493</v>
      </c>
      <c r="M50" s="73" t="s">
        <v>494</v>
      </c>
      <c r="N50" s="73" t="s">
        <v>495</v>
      </c>
      <c r="O50" s="73" t="s">
        <v>496</v>
      </c>
    </row>
    <row r="51" spans="1:19" ht="21.75" customHeight="1">
      <c r="A51" s="46"/>
      <c r="B51" s="46"/>
      <c r="C51" s="46"/>
      <c r="D51" s="47"/>
      <c r="E51" s="47"/>
      <c r="F51" s="48"/>
      <c r="G51" s="48"/>
      <c r="H51" s="27"/>
      <c r="I51" s="28"/>
      <c r="J51" s="28"/>
      <c r="K51" s="28"/>
      <c r="L51" s="36"/>
      <c r="M51" s="37"/>
      <c r="N51" s="37"/>
      <c r="O51" s="37"/>
    </row>
    <row r="53" spans="1:19" ht="27.75" customHeight="1">
      <c r="A53" s="393" t="str">
        <f>Overview!B4&amp; " - Effective from "&amp;Overview!D4&amp;" - "&amp;Overview!E4&amp;" new or amended EHV line loss factors in NPG Northeast Area (GSP Group _F)"</f>
        <v>Southern Electric Power Distribution plc - Effective from 1 April 2024 - Final new or amended EHV line loss factors in NPG Northeast Area (GSP Group _F)</v>
      </c>
      <c r="B53" s="400"/>
      <c r="C53" s="400"/>
      <c r="D53" s="400"/>
      <c r="E53" s="400"/>
      <c r="F53" s="400"/>
      <c r="G53" s="400"/>
      <c r="H53" s="400"/>
      <c r="I53" s="400"/>
      <c r="J53" s="400"/>
      <c r="K53" s="400"/>
      <c r="L53" s="400"/>
      <c r="M53" s="400"/>
      <c r="N53" s="400"/>
      <c r="O53" s="401"/>
    </row>
    <row r="54" spans="1:19" ht="75" customHeight="1">
      <c r="A54" s="25" t="s">
        <v>836</v>
      </c>
      <c r="B54" s="25" t="s">
        <v>483</v>
      </c>
      <c r="C54" s="25" t="s">
        <v>484</v>
      </c>
      <c r="D54" s="25" t="s">
        <v>485</v>
      </c>
      <c r="E54" s="25" t="s">
        <v>486</v>
      </c>
      <c r="F54" s="73" t="s">
        <v>512</v>
      </c>
      <c r="G54" s="56" t="s">
        <v>488</v>
      </c>
      <c r="H54" s="31" t="s">
        <v>837</v>
      </c>
      <c r="I54" s="31" t="s">
        <v>838</v>
      </c>
      <c r="J54" s="31" t="s">
        <v>839</v>
      </c>
      <c r="K54" s="31" t="s">
        <v>840</v>
      </c>
      <c r="L54" s="33" t="s">
        <v>842</v>
      </c>
      <c r="M54" s="33" t="s">
        <v>843</v>
      </c>
      <c r="N54" s="33" t="s">
        <v>844</v>
      </c>
      <c r="O54" s="33" t="s">
        <v>845</v>
      </c>
    </row>
    <row r="55" spans="1:19" ht="23.25" customHeight="1">
      <c r="A55" s="46"/>
      <c r="B55" s="46"/>
      <c r="C55" s="46"/>
      <c r="D55" s="34"/>
      <c r="E55" s="34"/>
      <c r="F55" s="35"/>
      <c r="G55" s="35"/>
      <c r="H55" s="38"/>
      <c r="I55" s="38"/>
      <c r="J55" s="29"/>
      <c r="K55" s="30"/>
      <c r="L55" s="32"/>
      <c r="M55" s="32"/>
      <c r="N55" s="32"/>
      <c r="O55" s="32"/>
    </row>
    <row r="56" spans="1:19" ht="27.75" customHeight="1" thickBot="1">
      <c r="A56" s="210"/>
      <c r="B56" s="210"/>
      <c r="C56" s="210"/>
      <c r="D56" s="210"/>
      <c r="E56" s="211"/>
      <c r="F56" s="211"/>
      <c r="G56" s="211"/>
      <c r="H56" s="210"/>
      <c r="I56" s="211"/>
      <c r="J56" s="211"/>
      <c r="K56" s="211"/>
      <c r="L56" s="212"/>
      <c r="M56" s="213"/>
      <c r="N56" s="213"/>
      <c r="O56" s="210"/>
      <c r="P56" s="210"/>
      <c r="Q56" s="210"/>
      <c r="R56" s="210"/>
      <c r="S56" s="210"/>
    </row>
    <row r="58" spans="1:19" ht="27.75" customHeight="1">
      <c r="A58" s="393" t="str">
        <f>Overview!B4&amp; " - Effective from "&amp;Overview!D4&amp;" - "&amp;Overview!E4&amp;" new or amended EHV charges in Electricity North West Area (GSP Group _G)"</f>
        <v>Southern Electric Power Distribution plc - Effective from 1 April 2024 - Final new or amended EHV charges in Electricity North West Area (GSP Group _G)</v>
      </c>
      <c r="B58" s="400"/>
      <c r="C58" s="400"/>
      <c r="D58" s="400"/>
      <c r="E58" s="400"/>
      <c r="F58" s="400"/>
      <c r="G58" s="400"/>
      <c r="H58" s="400"/>
      <c r="I58" s="400"/>
      <c r="J58" s="400"/>
      <c r="K58" s="400"/>
      <c r="L58" s="400"/>
      <c r="M58" s="400"/>
      <c r="N58" s="400"/>
      <c r="O58" s="401"/>
    </row>
    <row r="59" spans="1:19" ht="75" customHeight="1">
      <c r="A59" s="25" t="s">
        <v>836</v>
      </c>
      <c r="B59" s="25" t="s">
        <v>483</v>
      </c>
      <c r="C59" s="25" t="s">
        <v>484</v>
      </c>
      <c r="D59" s="25" t="s">
        <v>485</v>
      </c>
      <c r="E59" s="25" t="s">
        <v>486</v>
      </c>
      <c r="F59" s="73" t="s">
        <v>512</v>
      </c>
      <c r="G59" s="56" t="s">
        <v>488</v>
      </c>
      <c r="H59" s="73" t="s">
        <v>489</v>
      </c>
      <c r="I59" s="73" t="s">
        <v>490</v>
      </c>
      <c r="J59" s="73" t="s">
        <v>491</v>
      </c>
      <c r="K59" s="73" t="s">
        <v>492</v>
      </c>
      <c r="L59" s="73" t="s">
        <v>493</v>
      </c>
      <c r="M59" s="73" t="s">
        <v>494</v>
      </c>
      <c r="N59" s="73" t="s">
        <v>495</v>
      </c>
      <c r="O59" s="73" t="s">
        <v>496</v>
      </c>
    </row>
    <row r="60" spans="1:19" ht="21.75" customHeight="1">
      <c r="A60" s="46"/>
      <c r="B60" s="46"/>
      <c r="C60" s="46"/>
      <c r="D60" s="47"/>
      <c r="E60" s="47"/>
      <c r="F60" s="48"/>
      <c r="G60" s="48"/>
      <c r="H60" s="27"/>
      <c r="I60" s="28"/>
      <c r="J60" s="28"/>
      <c r="K60" s="28"/>
      <c r="L60" s="36"/>
      <c r="M60" s="37"/>
      <c r="N60" s="37"/>
      <c r="O60" s="37"/>
    </row>
    <row r="62" spans="1:19" ht="27.75" customHeight="1">
      <c r="A62" s="393" t="str">
        <f>Overview!B4&amp; " - Effective from "&amp;Overview!D4&amp;" - "&amp;Overview!E4&amp;" new or amended EHV line loss factors in Electricity North West Area (GSP Group _G)"</f>
        <v>Southern Electric Power Distribution plc - Effective from 1 April 2024 - Final new or amended EHV line loss factors in Electricity North West Area (GSP Group _G)</v>
      </c>
      <c r="B62" s="400"/>
      <c r="C62" s="400"/>
      <c r="D62" s="400"/>
      <c r="E62" s="400"/>
      <c r="F62" s="400"/>
      <c r="G62" s="400"/>
      <c r="H62" s="400"/>
      <c r="I62" s="400"/>
      <c r="J62" s="400"/>
      <c r="K62" s="400"/>
      <c r="L62" s="400"/>
      <c r="M62" s="400"/>
      <c r="N62" s="400"/>
      <c r="O62" s="401"/>
    </row>
    <row r="63" spans="1:19" ht="63.75" customHeight="1">
      <c r="A63" s="25" t="s">
        <v>836</v>
      </c>
      <c r="B63" s="25" t="s">
        <v>483</v>
      </c>
      <c r="C63" s="25" t="s">
        <v>484</v>
      </c>
      <c r="D63" s="25" t="s">
        <v>485</v>
      </c>
      <c r="E63" s="25" t="s">
        <v>486</v>
      </c>
      <c r="F63" s="73" t="s">
        <v>512</v>
      </c>
      <c r="G63" s="56" t="s">
        <v>488</v>
      </c>
      <c r="H63" s="31" t="s">
        <v>837</v>
      </c>
      <c r="I63" s="31" t="s">
        <v>838</v>
      </c>
      <c r="J63" s="31" t="s">
        <v>839</v>
      </c>
      <c r="K63" s="31" t="s">
        <v>840</v>
      </c>
      <c r="L63" s="33" t="s">
        <v>842</v>
      </c>
      <c r="M63" s="33" t="s">
        <v>843</v>
      </c>
      <c r="N63" s="33" t="s">
        <v>844</v>
      </c>
      <c r="O63" s="33" t="s">
        <v>845</v>
      </c>
    </row>
    <row r="64" spans="1:19" ht="21.75" customHeight="1">
      <c r="A64" s="46"/>
      <c r="B64" s="46"/>
      <c r="C64" s="46"/>
      <c r="D64" s="34"/>
      <c r="E64" s="34"/>
      <c r="F64" s="35"/>
      <c r="G64" s="35"/>
      <c r="H64" s="38"/>
      <c r="I64" s="38"/>
      <c r="J64" s="29"/>
      <c r="K64" s="30"/>
      <c r="L64" s="32"/>
      <c r="M64" s="32"/>
      <c r="N64" s="32"/>
      <c r="O64" s="32"/>
    </row>
    <row r="65" spans="1:19" ht="27.75" customHeight="1" thickBot="1">
      <c r="A65" s="210"/>
      <c r="B65" s="210"/>
      <c r="C65" s="210"/>
      <c r="D65" s="210"/>
      <c r="E65" s="211"/>
      <c r="F65" s="211"/>
      <c r="G65" s="211"/>
      <c r="H65" s="210"/>
      <c r="I65" s="211"/>
      <c r="J65" s="211"/>
      <c r="K65" s="211"/>
      <c r="L65" s="212"/>
      <c r="M65" s="213"/>
      <c r="N65" s="213"/>
      <c r="O65" s="210"/>
      <c r="P65" s="210"/>
      <c r="Q65" s="210"/>
      <c r="R65" s="210"/>
      <c r="S65" s="210"/>
    </row>
    <row r="67" spans="1:19" ht="27.75" customHeight="1">
      <c r="A67" s="393" t="str">
        <f>Overview!B4&amp; " - Effective from "&amp;Overview!D4&amp;" - "&amp;Overview!E4&amp;" new or amended EHV charges in UKPN SPN Area (GSP Group _J)"</f>
        <v>Southern Electric Power Distribution plc - Effective from 1 April 2024 - Final new or amended EHV charges in UKPN SPN Area (GSP Group _J)</v>
      </c>
      <c r="B67" s="400"/>
      <c r="C67" s="400"/>
      <c r="D67" s="400"/>
      <c r="E67" s="400"/>
      <c r="F67" s="400"/>
      <c r="G67" s="400"/>
      <c r="H67" s="400"/>
      <c r="I67" s="400"/>
      <c r="J67" s="400"/>
      <c r="K67" s="400"/>
      <c r="L67" s="400"/>
      <c r="M67" s="400"/>
      <c r="N67" s="400"/>
      <c r="O67" s="401"/>
    </row>
    <row r="68" spans="1:19" ht="75" customHeight="1">
      <c r="A68" s="25" t="s">
        <v>836</v>
      </c>
      <c r="B68" s="25" t="s">
        <v>483</v>
      </c>
      <c r="C68" s="25" t="s">
        <v>484</v>
      </c>
      <c r="D68" s="25" t="s">
        <v>485</v>
      </c>
      <c r="E68" s="25" t="s">
        <v>486</v>
      </c>
      <c r="F68" s="73" t="s">
        <v>512</v>
      </c>
      <c r="G68" s="56" t="s">
        <v>488</v>
      </c>
      <c r="H68" s="73" t="s">
        <v>489</v>
      </c>
      <c r="I68" s="73" t="s">
        <v>490</v>
      </c>
      <c r="J68" s="73" t="s">
        <v>491</v>
      </c>
      <c r="K68" s="73" t="s">
        <v>492</v>
      </c>
      <c r="L68" s="73" t="s">
        <v>493</v>
      </c>
      <c r="M68" s="73" t="s">
        <v>494</v>
      </c>
      <c r="N68" s="73" t="s">
        <v>495</v>
      </c>
      <c r="O68" s="73" t="s">
        <v>496</v>
      </c>
    </row>
    <row r="69" spans="1:19" ht="21.75" customHeight="1">
      <c r="A69" s="46"/>
      <c r="B69" s="46"/>
      <c r="C69" s="46"/>
      <c r="D69" s="34"/>
      <c r="E69" s="47"/>
      <c r="F69" s="48"/>
      <c r="G69" s="48"/>
      <c r="H69" s="27"/>
      <c r="I69" s="28"/>
      <c r="J69" s="28"/>
      <c r="K69" s="28"/>
      <c r="L69" s="36"/>
      <c r="M69" s="37"/>
      <c r="N69" s="37"/>
      <c r="O69" s="37"/>
    </row>
    <row r="71" spans="1:19" ht="27.75" customHeight="1">
      <c r="A71" s="393" t="str">
        <f>Overview!B4&amp; " - Effective from "&amp;Overview!D4&amp;" - "&amp;Overview!E4&amp;" new or amended EHV line loss factors in UKPN SPN Area (GSP Group _J)"</f>
        <v>Southern Electric Power Distribution plc - Effective from 1 April 2024 - Final new or amended EHV line loss factors in UKPN SPN Area (GSP Group _J)</v>
      </c>
      <c r="B71" s="400"/>
      <c r="C71" s="400"/>
      <c r="D71" s="400"/>
      <c r="E71" s="400"/>
      <c r="F71" s="400"/>
      <c r="G71" s="400"/>
      <c r="H71" s="400"/>
      <c r="I71" s="400"/>
      <c r="J71" s="400"/>
      <c r="K71" s="400"/>
      <c r="L71" s="400"/>
      <c r="M71" s="400"/>
      <c r="N71" s="400"/>
      <c r="O71" s="400"/>
      <c r="P71" s="400"/>
      <c r="Q71" s="401"/>
    </row>
    <row r="72" spans="1:19" ht="75" customHeight="1">
      <c r="A72" s="25" t="s">
        <v>836</v>
      </c>
      <c r="B72" s="25" t="s">
        <v>483</v>
      </c>
      <c r="C72" s="25" t="s">
        <v>484</v>
      </c>
      <c r="D72" s="25" t="s">
        <v>485</v>
      </c>
      <c r="E72" s="25" t="s">
        <v>486</v>
      </c>
      <c r="F72" s="73" t="s">
        <v>512</v>
      </c>
      <c r="G72" s="56" t="s">
        <v>488</v>
      </c>
      <c r="H72" s="31" t="s">
        <v>837</v>
      </c>
      <c r="I72" s="31" t="s">
        <v>838</v>
      </c>
      <c r="J72" s="31" t="s">
        <v>839</v>
      </c>
      <c r="K72" s="31" t="s">
        <v>840</v>
      </c>
      <c r="L72" s="31" t="s">
        <v>841</v>
      </c>
      <c r="M72" s="33" t="s">
        <v>842</v>
      </c>
      <c r="N72" s="33" t="s">
        <v>843</v>
      </c>
      <c r="O72" s="33" t="s">
        <v>844</v>
      </c>
      <c r="P72" s="33" t="s">
        <v>845</v>
      </c>
      <c r="Q72" s="33" t="s">
        <v>846</v>
      </c>
    </row>
    <row r="73" spans="1:19" ht="21.75" customHeight="1">
      <c r="A73" s="46"/>
      <c r="B73" s="46"/>
      <c r="C73" s="46"/>
      <c r="D73" s="34"/>
      <c r="E73" s="34"/>
      <c r="F73" s="35"/>
      <c r="G73" s="35"/>
      <c r="H73" s="38"/>
      <c r="I73" s="38"/>
      <c r="J73" s="29"/>
      <c r="K73" s="30"/>
      <c r="L73" s="30"/>
      <c r="M73" s="32"/>
      <c r="N73" s="32"/>
      <c r="O73" s="32"/>
      <c r="P73" s="32"/>
      <c r="Q73" s="32"/>
    </row>
    <row r="74" spans="1:19" ht="27.75" customHeight="1" thickBot="1">
      <c r="A74" s="210"/>
      <c r="B74" s="210"/>
      <c r="C74" s="210"/>
      <c r="D74" s="210"/>
      <c r="E74" s="211"/>
      <c r="F74" s="211"/>
      <c r="G74" s="211"/>
      <c r="H74" s="210"/>
      <c r="I74" s="211"/>
      <c r="J74" s="211"/>
      <c r="K74" s="211"/>
      <c r="L74" s="212"/>
      <c r="M74" s="213"/>
      <c r="N74" s="213"/>
      <c r="O74" s="210"/>
      <c r="P74" s="210"/>
      <c r="Q74" s="210"/>
      <c r="R74" s="210"/>
      <c r="S74" s="210"/>
    </row>
    <row r="76" spans="1:19" ht="27.75" customHeight="1">
      <c r="A76" s="393" t="str">
        <f>Overview!B4&amp; " - Effective from "&amp;Overview!D4&amp;" - "&amp;Overview!E4&amp;" new or amended EHV charges in NGED South Wales Area (GSP Group _K)"</f>
        <v>Southern Electric Power Distribution plc - Effective from 1 April 2024 - Final new or amended EHV charges in NGED South Wales Area (GSP Group _K)</v>
      </c>
      <c r="B76" s="400"/>
      <c r="C76" s="400"/>
      <c r="D76" s="400"/>
      <c r="E76" s="400"/>
      <c r="F76" s="400"/>
      <c r="G76" s="400"/>
      <c r="H76" s="400"/>
      <c r="I76" s="400"/>
      <c r="J76" s="400"/>
      <c r="K76" s="400"/>
      <c r="L76" s="400"/>
      <c r="M76" s="400"/>
      <c r="N76" s="400"/>
      <c r="O76" s="401"/>
    </row>
    <row r="77" spans="1:19" ht="75" customHeight="1">
      <c r="A77" s="25" t="s">
        <v>836</v>
      </c>
      <c r="B77" s="25" t="s">
        <v>483</v>
      </c>
      <c r="C77" s="25" t="s">
        <v>484</v>
      </c>
      <c r="D77" s="25" t="s">
        <v>485</v>
      </c>
      <c r="E77" s="25" t="s">
        <v>486</v>
      </c>
      <c r="F77" s="73" t="s">
        <v>512</v>
      </c>
      <c r="G77" s="56" t="s">
        <v>488</v>
      </c>
      <c r="H77" s="73" t="str">
        <f>'Annex 2 EHV charges'!G75</f>
        <v>Import
Super Red
unit charge
(p/kWh)</v>
      </c>
      <c r="I77" s="73" t="str">
        <f>'Annex 2 EHV charges'!H75</f>
        <v>Import
fixed charge
(p/day)</v>
      </c>
      <c r="J77" s="73" t="str">
        <f>'Annex 2 EHV charges'!I75</f>
        <v>Import
capacity charge
(p/kVA/day)</v>
      </c>
      <c r="K77" s="73" t="str">
        <f>'Annex 2 EHV charges'!J75</f>
        <v>Import
exceeded capacity charge
(p/kVA/day)</v>
      </c>
      <c r="L77" s="73" t="str">
        <f>'Annex 2 EHV charges'!K75</f>
        <v>Export
Super Red
unit charge
(p/kWh)</v>
      </c>
      <c r="M77" s="73" t="str">
        <f>'Annex 2 EHV charges'!L75</f>
        <v>Export
fixed charge
(p/day)</v>
      </c>
      <c r="N77" s="73" t="str">
        <f>'Annex 2 EHV charges'!M75</f>
        <v>Export
capacity charge
(p/kVA/day)</v>
      </c>
      <c r="O77" s="73" t="str">
        <f>'Annex 2 EHV charges'!N75</f>
        <v>Export
exceeded capacity charge
(p/kVA/day)</v>
      </c>
    </row>
    <row r="78" spans="1:19" ht="21.75" customHeight="1">
      <c r="A78" s="46"/>
      <c r="B78" s="46"/>
      <c r="C78" s="46"/>
      <c r="D78" s="47"/>
      <c r="E78" s="47"/>
      <c r="F78" s="48"/>
      <c r="G78" s="48"/>
      <c r="H78" s="27"/>
      <c r="I78" s="28"/>
      <c r="J78" s="28"/>
      <c r="K78" s="28"/>
      <c r="L78" s="36"/>
      <c r="M78" s="37"/>
      <c r="N78" s="37"/>
      <c r="O78" s="37"/>
    </row>
    <row r="80" spans="1:19" ht="27.75" customHeight="1">
      <c r="A80" s="393" t="str">
        <f>Overview!B4&amp; " - Effective from "&amp;Overview!D4&amp;" - "&amp;Overview!E4&amp;" new or amended EHV line loss factors in NGED South Wales Area (GSP Group _K)"</f>
        <v>Southern Electric Power Distribution plc - Effective from 1 April 2024 - Final new or amended EHV line loss factors in NGED South Wales Area (GSP Group _K)</v>
      </c>
      <c r="B80" s="400"/>
      <c r="C80" s="400"/>
      <c r="D80" s="400"/>
      <c r="E80" s="400"/>
      <c r="F80" s="400"/>
      <c r="G80" s="400"/>
      <c r="H80" s="400"/>
      <c r="I80" s="400"/>
      <c r="J80" s="400"/>
      <c r="K80" s="400"/>
      <c r="L80" s="400"/>
      <c r="M80" s="400"/>
      <c r="N80" s="400"/>
      <c r="O80" s="401"/>
    </row>
    <row r="81" spans="1:19" ht="75" customHeight="1">
      <c r="A81" s="25" t="s">
        <v>836</v>
      </c>
      <c r="B81" s="25" t="s">
        <v>483</v>
      </c>
      <c r="C81" s="25" t="s">
        <v>484</v>
      </c>
      <c r="D81" s="25" t="s">
        <v>485</v>
      </c>
      <c r="E81" s="25" t="s">
        <v>486</v>
      </c>
      <c r="F81" s="73" t="s">
        <v>512</v>
      </c>
      <c r="G81" s="56" t="s">
        <v>488</v>
      </c>
      <c r="H81" s="31" t="s">
        <v>837</v>
      </c>
      <c r="I81" s="31" t="s">
        <v>838</v>
      </c>
      <c r="J81" s="31" t="s">
        <v>839</v>
      </c>
      <c r="K81" s="31" t="s">
        <v>840</v>
      </c>
      <c r="L81" s="33" t="s">
        <v>842</v>
      </c>
      <c r="M81" s="33" t="s">
        <v>843</v>
      </c>
      <c r="N81" s="33" t="s">
        <v>844</v>
      </c>
      <c r="O81" s="33" t="s">
        <v>845</v>
      </c>
    </row>
    <row r="82" spans="1:19" ht="21.75" customHeight="1">
      <c r="A82" s="46"/>
      <c r="B82" s="46"/>
      <c r="C82" s="46"/>
      <c r="D82" s="34"/>
      <c r="E82" s="34"/>
      <c r="F82" s="35"/>
      <c r="G82" s="35"/>
      <c r="H82" s="38"/>
      <c r="I82" s="38"/>
      <c r="J82" s="29"/>
      <c r="K82" s="30"/>
      <c r="L82" s="32"/>
      <c r="M82" s="32"/>
      <c r="N82" s="32"/>
      <c r="O82" s="32"/>
    </row>
    <row r="83" spans="1:19" ht="27.75" customHeight="1" thickBot="1">
      <c r="A83" s="210"/>
      <c r="B83" s="210"/>
      <c r="C83" s="210"/>
      <c r="D83" s="210"/>
      <c r="E83" s="211"/>
      <c r="F83" s="211"/>
      <c r="G83" s="211"/>
      <c r="H83" s="210"/>
      <c r="I83" s="211"/>
      <c r="J83" s="211"/>
      <c r="K83" s="211"/>
      <c r="L83" s="212"/>
      <c r="M83" s="213"/>
      <c r="N83" s="213"/>
      <c r="O83" s="210"/>
      <c r="P83" s="210"/>
      <c r="Q83" s="210"/>
      <c r="R83" s="210"/>
      <c r="S83" s="210"/>
    </row>
    <row r="85" spans="1:19" ht="27.75" customHeight="1">
      <c r="A85" s="393" t="str">
        <f>Overview!B4&amp; " - Effective from "&amp;Overview!D4&amp;" - "&amp;Overview!E4&amp;" new or amended EHV charges in NGED South West Area (GSP Group _L)"</f>
        <v>Southern Electric Power Distribution plc - Effective from 1 April 2024 - Final new or amended EHV charges in NGED South West Area (GSP Group _L)</v>
      </c>
      <c r="B85" s="400"/>
      <c r="C85" s="400"/>
      <c r="D85" s="400"/>
      <c r="E85" s="400"/>
      <c r="F85" s="400"/>
      <c r="G85" s="400"/>
      <c r="H85" s="400"/>
      <c r="I85" s="400"/>
      <c r="J85" s="400"/>
      <c r="K85" s="400"/>
      <c r="L85" s="400"/>
      <c r="M85" s="400"/>
      <c r="N85" s="400"/>
      <c r="O85" s="401"/>
    </row>
    <row r="86" spans="1:19" ht="75" customHeight="1">
      <c r="A86" s="25" t="s">
        <v>836</v>
      </c>
      <c r="B86" s="25" t="s">
        <v>483</v>
      </c>
      <c r="C86" s="25" t="s">
        <v>484</v>
      </c>
      <c r="D86" s="25" t="s">
        <v>485</v>
      </c>
      <c r="E86" s="25" t="s">
        <v>486</v>
      </c>
      <c r="F86" s="73" t="s">
        <v>512</v>
      </c>
      <c r="G86" s="56" t="s">
        <v>488</v>
      </c>
      <c r="H86" s="73" t="s">
        <v>489</v>
      </c>
      <c r="I86" s="73" t="s">
        <v>490</v>
      </c>
      <c r="J86" s="73" t="s">
        <v>491</v>
      </c>
      <c r="K86" s="73" t="s">
        <v>492</v>
      </c>
      <c r="L86" s="73" t="s">
        <v>493</v>
      </c>
      <c r="M86" s="73" t="s">
        <v>494</v>
      </c>
      <c r="N86" s="73" t="s">
        <v>495</v>
      </c>
      <c r="O86" s="73" t="s">
        <v>496</v>
      </c>
    </row>
    <row r="87" spans="1:19" ht="21.75" customHeight="1">
      <c r="A87" s="46"/>
      <c r="B87" s="46"/>
      <c r="C87" s="46"/>
      <c r="D87" s="34"/>
      <c r="E87" s="47"/>
      <c r="F87" s="48"/>
      <c r="G87" s="48"/>
      <c r="H87" s="27"/>
      <c r="I87" s="28"/>
      <c r="J87" s="28"/>
      <c r="K87" s="28"/>
      <c r="L87" s="36"/>
      <c r="M87" s="37"/>
      <c r="N87" s="37"/>
      <c r="O87" s="37"/>
    </row>
    <row r="89" spans="1:19" ht="27.75" customHeight="1">
      <c r="A89" s="393" t="str">
        <f>Overview!B4&amp; " - Effective from "&amp;Overview!D4&amp;" - "&amp;Overview!E4&amp;" new or amended EHV line loss factors in NGED South West Area (GSP Group _L)"</f>
        <v>Southern Electric Power Distribution plc - Effective from 1 April 2024 - Final new or amended EHV line loss factors in NGED South West Area (GSP Group _L)</v>
      </c>
      <c r="B89" s="400"/>
      <c r="C89" s="400"/>
      <c r="D89" s="400"/>
      <c r="E89" s="400"/>
      <c r="F89" s="400"/>
      <c r="G89" s="400"/>
      <c r="H89" s="400"/>
      <c r="I89" s="400"/>
      <c r="J89" s="400"/>
      <c r="K89" s="400"/>
      <c r="L89" s="400"/>
      <c r="M89" s="400"/>
      <c r="N89" s="400"/>
      <c r="O89" s="401"/>
    </row>
    <row r="90" spans="1:19" ht="75" customHeight="1">
      <c r="A90" s="25" t="s">
        <v>836</v>
      </c>
      <c r="B90" s="25" t="s">
        <v>483</v>
      </c>
      <c r="C90" s="25" t="s">
        <v>484</v>
      </c>
      <c r="D90" s="25" t="s">
        <v>485</v>
      </c>
      <c r="E90" s="25" t="s">
        <v>486</v>
      </c>
      <c r="F90" s="73" t="s">
        <v>512</v>
      </c>
      <c r="G90" s="56" t="s">
        <v>488</v>
      </c>
      <c r="H90" s="31" t="s">
        <v>837</v>
      </c>
      <c r="I90" s="31" t="s">
        <v>838</v>
      </c>
      <c r="J90" s="31" t="s">
        <v>839</v>
      </c>
      <c r="K90" s="31" t="s">
        <v>840</v>
      </c>
      <c r="L90" s="33" t="s">
        <v>842</v>
      </c>
      <c r="M90" s="33" t="s">
        <v>843</v>
      </c>
      <c r="N90" s="33" t="s">
        <v>844</v>
      </c>
      <c r="O90" s="33" t="s">
        <v>845</v>
      </c>
    </row>
    <row r="91" spans="1:19" ht="21.75" customHeight="1">
      <c r="A91" s="46"/>
      <c r="B91" s="46"/>
      <c r="C91" s="46"/>
      <c r="D91" s="34"/>
      <c r="E91" s="34"/>
      <c r="F91" s="35"/>
      <c r="G91" s="35"/>
      <c r="H91" s="38"/>
      <c r="I91" s="38"/>
      <c r="J91" s="29"/>
      <c r="K91" s="30"/>
      <c r="L91" s="32"/>
      <c r="M91" s="32"/>
      <c r="N91" s="32"/>
      <c r="O91" s="32"/>
    </row>
    <row r="92" spans="1:19" ht="27.75" customHeight="1" thickBot="1">
      <c r="A92" s="210"/>
      <c r="B92" s="210"/>
      <c r="C92" s="210"/>
      <c r="D92" s="210"/>
      <c r="E92" s="211"/>
      <c r="F92" s="211"/>
      <c r="G92" s="211"/>
      <c r="H92" s="210"/>
      <c r="I92" s="211"/>
      <c r="J92" s="211"/>
      <c r="K92" s="211"/>
      <c r="L92" s="212"/>
      <c r="M92" s="213"/>
      <c r="N92" s="213"/>
      <c r="O92" s="210"/>
      <c r="P92" s="210"/>
      <c r="Q92" s="210"/>
      <c r="R92" s="210"/>
      <c r="S92" s="210"/>
    </row>
    <row r="94" spans="1:19" ht="27.75" customHeight="1">
      <c r="A94" s="393" t="str">
        <f>Overview!B4&amp; " - Effective from "&amp;Overview!D4&amp;" - "&amp;Overview!E4&amp;" new or amended EHV charges in NPG Yorkshire Area (GSP Group _M)"</f>
        <v>Southern Electric Power Distribution plc - Effective from 1 April 2024 - Final new or amended EHV charges in NPG Yorkshire Area (GSP Group _M)</v>
      </c>
      <c r="B94" s="400"/>
      <c r="C94" s="400"/>
      <c r="D94" s="400"/>
      <c r="E94" s="400"/>
      <c r="F94" s="400"/>
      <c r="G94" s="400"/>
      <c r="H94" s="400"/>
      <c r="I94" s="400"/>
      <c r="J94" s="400"/>
      <c r="K94" s="400"/>
      <c r="L94" s="400"/>
      <c r="M94" s="400"/>
      <c r="N94" s="400"/>
      <c r="O94" s="401"/>
    </row>
    <row r="95" spans="1:19" ht="75" customHeight="1">
      <c r="A95" s="25" t="s">
        <v>836</v>
      </c>
      <c r="B95" s="25" t="s">
        <v>483</v>
      </c>
      <c r="C95" s="25" t="s">
        <v>484</v>
      </c>
      <c r="D95" s="25" t="s">
        <v>485</v>
      </c>
      <c r="E95" s="25" t="s">
        <v>486</v>
      </c>
      <c r="F95" s="73" t="s">
        <v>512</v>
      </c>
      <c r="G95" s="56" t="s">
        <v>488</v>
      </c>
      <c r="H95" s="73" t="s">
        <v>489</v>
      </c>
      <c r="I95" s="73" t="s">
        <v>490</v>
      </c>
      <c r="J95" s="73" t="s">
        <v>491</v>
      </c>
      <c r="K95" s="73" t="s">
        <v>492</v>
      </c>
      <c r="L95" s="73" t="s">
        <v>493</v>
      </c>
      <c r="M95" s="73" t="s">
        <v>494</v>
      </c>
      <c r="N95" s="73" t="s">
        <v>495</v>
      </c>
      <c r="O95" s="73" t="s">
        <v>496</v>
      </c>
    </row>
    <row r="96" spans="1:19" ht="21.75" customHeight="1">
      <c r="A96" s="46"/>
      <c r="B96" s="46"/>
      <c r="C96" s="46"/>
      <c r="D96" s="34"/>
      <c r="E96" s="47"/>
      <c r="F96" s="48"/>
      <c r="G96" s="48"/>
      <c r="H96" s="27"/>
      <c r="I96" s="28"/>
      <c r="J96" s="28"/>
      <c r="K96" s="28"/>
      <c r="L96" s="36"/>
      <c r="M96" s="37"/>
      <c r="N96" s="37"/>
      <c r="O96" s="37"/>
    </row>
    <row r="98" spans="1:15" ht="27.75" customHeight="1">
      <c r="A98" s="393" t="str">
        <f>Overview!B4&amp; " - Effective from "&amp;Overview!D4&amp;" - "&amp;Overview!E4&amp;" new or amended EHV line loss factors in NPG Yorkshire Area (GSP Group _M)"</f>
        <v>Southern Electric Power Distribution plc - Effective from 1 April 2024 - Final new or amended EHV line loss factors in NPG Yorkshire Area (GSP Group _M)</v>
      </c>
      <c r="B98" s="400"/>
      <c r="C98" s="400"/>
      <c r="D98" s="400"/>
      <c r="E98" s="400"/>
      <c r="F98" s="400"/>
      <c r="G98" s="400"/>
      <c r="H98" s="400"/>
      <c r="I98" s="400"/>
      <c r="J98" s="400"/>
      <c r="K98" s="400"/>
      <c r="L98" s="400"/>
      <c r="M98" s="400"/>
      <c r="N98" s="400"/>
      <c r="O98" s="401"/>
    </row>
    <row r="99" spans="1:15" ht="75" customHeight="1">
      <c r="A99" s="25" t="s">
        <v>836</v>
      </c>
      <c r="B99" s="25" t="s">
        <v>483</v>
      </c>
      <c r="C99" s="25" t="s">
        <v>484</v>
      </c>
      <c r="D99" s="25" t="s">
        <v>485</v>
      </c>
      <c r="E99" s="25" t="s">
        <v>486</v>
      </c>
      <c r="F99" s="73" t="s">
        <v>512</v>
      </c>
      <c r="G99" s="56" t="s">
        <v>488</v>
      </c>
      <c r="H99" s="31" t="s">
        <v>837</v>
      </c>
      <c r="I99" s="31" t="s">
        <v>838</v>
      </c>
      <c r="J99" s="31" t="s">
        <v>839</v>
      </c>
      <c r="K99" s="31" t="s">
        <v>840</v>
      </c>
      <c r="L99" s="33" t="s">
        <v>842</v>
      </c>
      <c r="M99" s="33" t="s">
        <v>843</v>
      </c>
      <c r="N99" s="33" t="s">
        <v>844</v>
      </c>
      <c r="O99" s="33" t="s">
        <v>845</v>
      </c>
    </row>
    <row r="100" spans="1:15" ht="21.75" customHeight="1">
      <c r="A100" s="46"/>
      <c r="B100" s="46"/>
      <c r="C100" s="46"/>
      <c r="D100" s="34"/>
      <c r="E100" s="34"/>
      <c r="F100" s="35"/>
      <c r="G100" s="35"/>
      <c r="H100" s="38"/>
      <c r="I100" s="38"/>
      <c r="J100" s="29"/>
      <c r="K100" s="30"/>
      <c r="L100" s="32"/>
      <c r="M100" s="32"/>
      <c r="N100" s="32"/>
      <c r="O100" s="32"/>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24">
    <mergeCell ref="A80:O80"/>
    <mergeCell ref="A85:O85"/>
    <mergeCell ref="A89:O89"/>
    <mergeCell ref="A94:O94"/>
    <mergeCell ref="A98:O98"/>
    <mergeCell ref="A58:O58"/>
    <mergeCell ref="A62:O62"/>
    <mergeCell ref="A67:O67"/>
    <mergeCell ref="A71:Q71"/>
    <mergeCell ref="A76:O76"/>
    <mergeCell ref="A35:O35"/>
    <mergeCell ref="A40:O40"/>
    <mergeCell ref="A44:O44"/>
    <mergeCell ref="A49:O49"/>
    <mergeCell ref="A53:O53"/>
    <mergeCell ref="A17:O17"/>
    <mergeCell ref="A22:O22"/>
    <mergeCell ref="A26:Q26"/>
    <mergeCell ref="A31:O31"/>
    <mergeCell ref="I1:J1"/>
    <mergeCell ref="A4:O4"/>
    <mergeCell ref="A2:S2"/>
    <mergeCell ref="A8:Q8"/>
    <mergeCell ref="A13:O13"/>
  </mergeCells>
  <hyperlinks>
    <hyperlink ref="A1" location="Overview!A1" display="Back to Overview" xr:uid="{00000000-0004-0000-2700-000000000000}"/>
  </hyperlinks>
  <pageMargins left="0.39370078740157483" right="0.35433070866141736" top="1.1023622047244095" bottom="0.55118110236220474" header="0.35433070866141736" footer="0.31496062992125984"/>
  <pageSetup paperSize="9" scale="37" fitToHeight="0" orientation="portrait" r:id="rId2"/>
  <headerFooter differentFirst="1" scaleWithDoc="0">
    <oddHeader>&amp;C&amp;G</oddHeader>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Properties/end-users).&amp;C&amp;G</firstHeader>
    <firstFooter>&amp;L&amp;8Note: The list of MPANs / MSIDs provided may be incomplete; the DNO reserves the right to apply the listed charges to any other MPANs / MSIDs associated with the site.&amp;R&amp;P of &amp;N</firstFooter>
  </headerFooter>
  <legacyDrawingHF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UKPN EPN Area (GSP Group _A)"</f>
        <v>Southern Electric Power Distribution plc - Effective from 1 April 2024 - Final Supplier of Last Resort and Eligible Bad Debt Pass-Through Costs in UKPN EPN Area (GSP Group _A)</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
      <c r="A5" s="16" t="s">
        <v>68</v>
      </c>
      <c r="B5" s="42" t="str">
        <f>IFERROR(INDEX('Annex 1 LV, HV &amp; UMS charges_A'!$B$14:$B$45,MATCH($A5,'Annex 1 LV, HV &amp; UMS charges_A'!$A$14:$A$294,0)),INDEX('Annex 4 LDNO charges_A'!$B$14:$B$203,MATCH($A5,'Annex 4 LDNO charges_A'!$A$14:$A$203,0)))</f>
        <v>167, 201-202, 258, 269, 301-302, 495, AA0</v>
      </c>
      <c r="C5" s="159" t="str">
        <f>IFERROR(INDEX('Annex 1 LV, HV &amp; UMS charges_A'!$C$14:$C$45,MATCH($A5,'Annex 1 LV, HV &amp; UMS charges_A'!$A$14:$A$294,0)),INDEX('Annex 4 LDNO charges_A'!$C$14:$C$203,MATCH($A5,'Annex 4 LDNO charges_A'!$A$14:$A$203,0)))</f>
        <v>0, 1, 2</v>
      </c>
      <c r="D5" s="223">
        <v>0.18870443382558452</v>
      </c>
      <c r="E5" s="223"/>
      <c r="F5" s="223">
        <v>0.62719247961606639</v>
      </c>
    </row>
    <row r="6" spans="1:6" ht="42">
      <c r="A6" s="16" t="s">
        <v>73</v>
      </c>
      <c r="B6" s="42" t="str">
        <f>IFERROR(INDEX('Annex 1 LV, HV &amp; UMS charges_A'!$B$14:$B$45,MATCH($A6,'Annex 1 LV, HV &amp; UMS charges_A'!$A$14:$A$294,0)),INDEX('Annex 4 LDNO charges_A'!$B$14:$B$203,MATCH($A6,'Annex 4 LDNO charges_A'!$A$14:$A$203,0)))</f>
        <v>A10, A15, A20, A30, A35, A40, A45, A65, A70, A75, A85, A90, R75, AA1</v>
      </c>
      <c r="C6" s="159" t="str">
        <f>IFERROR(INDEX('Annex 1 LV, HV &amp; UMS charges_A'!$C$14:$C$45,MATCH($A6,'Annex 1 LV, HV &amp; UMS charges_A'!$A$14:$A$294,0)),INDEX('Annex 4 LDNO charges_A'!$C$14:$C$203,MATCH($A6,'Annex 4 LDNO charges_A'!$A$14:$A$203,0)))</f>
        <v>0, 3, 4, 5-8</v>
      </c>
      <c r="D6" s="227"/>
      <c r="E6" s="227"/>
      <c r="F6" s="223">
        <v>0.62719247961606639</v>
      </c>
    </row>
    <row r="7" spans="1:6" ht="27.75" customHeight="1">
      <c r="A7" s="16" t="s">
        <v>76</v>
      </c>
      <c r="B7" s="42" t="str">
        <f>IFERROR(INDEX('Annex 1 LV, HV &amp; UMS charges_A'!$B$14:$B$45,MATCH($A7,'Annex 1 LV, HV &amp; UMS charges_A'!$A$14:$A$294,0)),INDEX('Annex 4 LDNO charges_A'!$B$14:$B$203,MATCH($A7,'Annex 4 LDNO charges_A'!$A$14:$A$203,0)))</f>
        <v>A11, A16, A21, A31, A36, A41, A46, A66, A71, A76, A86, A91, R76, AA2</v>
      </c>
      <c r="C7" s="159" t="str">
        <f>IFERROR(INDEX('Annex 1 LV, HV &amp; UMS charges_A'!$C$14:$C$45,MATCH($A7,'Annex 1 LV, HV &amp; UMS charges_A'!$A$14:$A$294,0)),INDEX('Annex 4 LDNO charges_A'!$C$14:$C$203,MATCH($A7,'Annex 4 LDNO charges_A'!$A$14:$A$203,0)))</f>
        <v>0, 3, 4, 5-8</v>
      </c>
      <c r="D7" s="227"/>
      <c r="E7" s="227"/>
      <c r="F7" s="223">
        <v>0.62719247961606639</v>
      </c>
    </row>
    <row r="8" spans="1:6" ht="27.75" customHeight="1">
      <c r="A8" s="16" t="s">
        <v>78</v>
      </c>
      <c r="B8" s="42" t="str">
        <f>IFERROR(INDEX('Annex 1 LV, HV &amp; UMS charges_A'!$B$14:$B$45,MATCH($A8,'Annex 1 LV, HV &amp; UMS charges_A'!$A$14:$A$294,0)),INDEX('Annex 4 LDNO charges_A'!$B$14:$B$203,MATCH($A8,'Annex 4 LDNO charges_A'!$A$14:$A$203,0)))</f>
        <v>A12, A17, A22, A32, A37, A42, A47, A67, A72, A77, A87, A92, R77, AA3</v>
      </c>
      <c r="C8" s="159" t="str">
        <f>IFERROR(INDEX('Annex 1 LV, HV &amp; UMS charges_A'!$C$14:$C$45,MATCH($A8,'Annex 1 LV, HV &amp; UMS charges_A'!$A$14:$A$294,0)),INDEX('Annex 4 LDNO charges_A'!$C$14:$C$203,MATCH($A8,'Annex 4 LDNO charges_A'!$A$14:$A$203,0)))</f>
        <v>0, 3, 4, 5-8</v>
      </c>
      <c r="D8" s="227"/>
      <c r="E8" s="227"/>
      <c r="F8" s="223">
        <v>0.62719247961606639</v>
      </c>
    </row>
    <row r="9" spans="1:6" ht="27.75" customHeight="1">
      <c r="A9" s="16" t="s">
        <v>80</v>
      </c>
      <c r="B9" s="42" t="str">
        <f>IFERROR(INDEX('Annex 1 LV, HV &amp; UMS charges_A'!$B$14:$B$45,MATCH($A9,'Annex 1 LV, HV &amp; UMS charges_A'!$A$14:$A$294,0)),INDEX('Annex 4 LDNO charges_A'!$B$14:$B$203,MATCH($A9,'Annex 4 LDNO charges_A'!$A$14:$A$203,0)))</f>
        <v>A13, A18, A23, A33, A38, A43, A48, A68, A73, A78, A88, A93, R78, AA4</v>
      </c>
      <c r="C9" s="159" t="str">
        <f>IFERROR(INDEX('Annex 1 LV, HV &amp; UMS charges_A'!$C$14:$C$45,MATCH($A9,'Annex 1 LV, HV &amp; UMS charges_A'!$A$14:$A$294,0)),INDEX('Annex 4 LDNO charges_A'!$C$14:$C$203,MATCH($A9,'Annex 4 LDNO charges_A'!$A$14:$A$203,0)))</f>
        <v>0, 3, 4, 5-8</v>
      </c>
      <c r="D9" s="227"/>
      <c r="E9" s="227"/>
      <c r="F9" s="223">
        <v>0.62719247961606639</v>
      </c>
    </row>
    <row r="10" spans="1:6" ht="27.75" customHeight="1">
      <c r="A10" s="16" t="s">
        <v>82</v>
      </c>
      <c r="B10" s="42" t="str">
        <f>IFERROR(INDEX('Annex 1 LV, HV &amp; UMS charges_A'!$B$14:$B$45,MATCH($A10,'Annex 1 LV, HV &amp; UMS charges_A'!$A$14:$A$294,0)),INDEX('Annex 4 LDNO charges_A'!$B$14:$B$203,MATCH($A10,'Annex 4 LDNO charges_A'!$A$14:$A$203,0)))</f>
        <v>A14, A19, A24, A34, A39, A44, A49, A69, A74, A79, A89, A94, R79, AA5</v>
      </c>
      <c r="C10" s="159" t="str">
        <f>IFERROR(INDEX('Annex 1 LV, HV &amp; UMS charges_A'!$C$14:$C$45,MATCH($A10,'Annex 1 LV, HV &amp; UMS charges_A'!$A$14:$A$294,0)),INDEX('Annex 4 LDNO charges_A'!$C$14:$C$203,MATCH($A10,'Annex 4 LDNO charges_A'!$A$14:$A$203,0)))</f>
        <v>0, 3, 4, 5-8</v>
      </c>
      <c r="D10" s="227"/>
      <c r="E10" s="227"/>
      <c r="F10" s="223">
        <v>0.62719247961606639</v>
      </c>
    </row>
    <row r="11" spans="1:6" ht="27.75" customHeight="1">
      <c r="A11" s="160" t="s">
        <v>86</v>
      </c>
      <c r="B11" s="42" t="str">
        <f>IFERROR(INDEX('Annex 1 LV, HV &amp; UMS charges_A'!$B$14:$B$45,MATCH($A11,'Annex 1 LV, HV &amp; UMS charges_A'!$A$14:$A$294,0)),INDEX('Annex 4 LDNO charges_A'!$B$14:$B$203,MATCH($A11,'Annex 4 LDNO charges_A'!$A$14:$A$203,0)))</f>
        <v>A05, A50, A60</v>
      </c>
      <c r="C11" s="159">
        <f>IFERROR(INDEX('Annex 1 LV, HV &amp; UMS charges_A'!$C$14:$C$45,MATCH($A11,'Annex 1 LV, HV &amp; UMS charges_A'!$A$14:$A$294,0)),INDEX('Annex 4 LDNO charges_A'!$C$14:$C$203,MATCH($A11,'Annex 4 LDNO charges_A'!$A$14:$A$203,0)))</f>
        <v>0</v>
      </c>
      <c r="D11" s="227"/>
      <c r="E11" s="227"/>
      <c r="F11" s="223">
        <v>0.62719247961606639</v>
      </c>
    </row>
    <row r="12" spans="1:6" ht="27.75" customHeight="1">
      <c r="A12" s="160" t="s">
        <v>88</v>
      </c>
      <c r="B12" s="42" t="str">
        <f>IFERROR(INDEX('Annex 1 LV, HV &amp; UMS charges_A'!$B$14:$B$45,MATCH($A12,'Annex 1 LV, HV &amp; UMS charges_A'!$A$14:$A$294,0)),INDEX('Annex 4 LDNO charges_A'!$B$14:$B$203,MATCH($A12,'Annex 4 LDNO charges_A'!$A$14:$A$203,0)))</f>
        <v>A06, A51, A61</v>
      </c>
      <c r="C12" s="159">
        <f>IFERROR(INDEX('Annex 1 LV, HV &amp; UMS charges_A'!$C$14:$C$45,MATCH($A12,'Annex 1 LV, HV &amp; UMS charges_A'!$A$14:$A$294,0)),INDEX('Annex 4 LDNO charges_A'!$C$14:$C$203,MATCH($A12,'Annex 4 LDNO charges_A'!$A$14:$A$203,0)))</f>
        <v>0</v>
      </c>
      <c r="D12" s="227"/>
      <c r="E12" s="227"/>
      <c r="F12" s="223">
        <v>0.62719247961606639</v>
      </c>
    </row>
    <row r="13" spans="1:6" ht="27.75" customHeight="1">
      <c r="A13" s="160" t="s">
        <v>90</v>
      </c>
      <c r="B13" s="42" t="str">
        <f>IFERROR(INDEX('Annex 1 LV, HV &amp; UMS charges_A'!$B$14:$B$45,MATCH($A13,'Annex 1 LV, HV &amp; UMS charges_A'!$A$14:$A$294,0)),INDEX('Annex 4 LDNO charges_A'!$B$14:$B$203,MATCH($A13,'Annex 4 LDNO charges_A'!$A$14:$A$203,0)))</f>
        <v>A07, A52, A62</v>
      </c>
      <c r="C13" s="159">
        <f>IFERROR(INDEX('Annex 1 LV, HV &amp; UMS charges_A'!$C$14:$C$45,MATCH($A13,'Annex 1 LV, HV &amp; UMS charges_A'!$A$14:$A$294,0)),INDEX('Annex 4 LDNO charges_A'!$C$14:$C$203,MATCH($A13,'Annex 4 LDNO charges_A'!$A$14:$A$203,0)))</f>
        <v>0</v>
      </c>
      <c r="D13" s="227"/>
      <c r="E13" s="227"/>
      <c r="F13" s="223">
        <v>0.62719247961606639</v>
      </c>
    </row>
    <row r="14" spans="1:6" ht="27.75" customHeight="1">
      <c r="A14" s="160" t="s">
        <v>92</v>
      </c>
      <c r="B14" s="42" t="str">
        <f>IFERROR(INDEX('Annex 1 LV, HV &amp; UMS charges_A'!$B$14:$B$45,MATCH($A14,'Annex 1 LV, HV &amp; UMS charges_A'!$A$14:$A$294,0)),INDEX('Annex 4 LDNO charges_A'!$B$14:$B$203,MATCH($A14,'Annex 4 LDNO charges_A'!$A$14:$A$203,0)))</f>
        <v>A08, A53, A63</v>
      </c>
      <c r="C14" s="159">
        <f>IFERROR(INDEX('Annex 1 LV, HV &amp; UMS charges_A'!$C$14:$C$45,MATCH($A14,'Annex 1 LV, HV &amp; UMS charges_A'!$A$14:$A$294,0)),INDEX('Annex 4 LDNO charges_A'!$C$14:$C$203,MATCH($A14,'Annex 4 LDNO charges_A'!$A$14:$A$203,0)))</f>
        <v>0</v>
      </c>
      <c r="D14" s="227"/>
      <c r="E14" s="227"/>
      <c r="F14" s="223">
        <v>0.62719247961606639</v>
      </c>
    </row>
    <row r="15" spans="1:6" ht="27.75" customHeight="1">
      <c r="A15" s="164" t="s">
        <v>94</v>
      </c>
      <c r="B15" s="42" t="str">
        <f>IFERROR(INDEX('Annex 1 LV, HV &amp; UMS charges_A'!$B$14:$B$45,MATCH($A15,'Annex 1 LV, HV &amp; UMS charges_A'!$A$14:$A$294,0)),INDEX('Annex 4 LDNO charges_A'!$B$14:$B$203,MATCH($A15,'Annex 4 LDNO charges_A'!$A$14:$A$203,0)))</f>
        <v>A09, A54, A64</v>
      </c>
      <c r="C15" s="159">
        <f>IFERROR(INDEX('Annex 1 LV, HV &amp; UMS charges_A'!$C$14:$C$45,MATCH($A15,'Annex 1 LV, HV &amp; UMS charges_A'!$A$14:$A$294,0)),INDEX('Annex 4 LDNO charges_A'!$C$14:$C$203,MATCH($A15,'Annex 4 LDNO charges_A'!$A$14:$A$203,0)))</f>
        <v>0</v>
      </c>
      <c r="D15" s="227"/>
      <c r="E15" s="227"/>
      <c r="F15" s="223">
        <v>0.62719247961606639</v>
      </c>
    </row>
    <row r="16" spans="1:6" ht="27.75" customHeight="1">
      <c r="A16" s="164" t="s">
        <v>96</v>
      </c>
      <c r="B16" s="42" t="str">
        <f>IFERROR(INDEX('Annex 1 LV, HV &amp; UMS charges_A'!$B$14:$B$45,MATCH($A16,'Annex 1 LV, HV &amp; UMS charges_A'!$A$14:$A$294,0)),INDEX('Annex 4 LDNO charges_A'!$B$14:$B$203,MATCH($A16,'Annex 4 LDNO charges_A'!$A$14:$A$203,0)))</f>
        <v>A95</v>
      </c>
      <c r="C16" s="159">
        <f>IFERROR(INDEX('Annex 1 LV, HV &amp; UMS charges_A'!$C$14:$C$45,MATCH($A16,'Annex 1 LV, HV &amp; UMS charges_A'!$A$14:$A$294,0)),INDEX('Annex 4 LDNO charges_A'!$C$14:$C$203,MATCH($A16,'Annex 4 LDNO charges_A'!$A$14:$A$203,0)))</f>
        <v>0</v>
      </c>
      <c r="D16" s="227"/>
      <c r="E16" s="227"/>
      <c r="F16" s="223">
        <v>0.62719247961606639</v>
      </c>
    </row>
    <row r="17" spans="1:6" ht="27.75" customHeight="1">
      <c r="A17" s="164" t="s">
        <v>98</v>
      </c>
      <c r="B17" s="42" t="str">
        <f>IFERROR(INDEX('Annex 1 LV, HV &amp; UMS charges_A'!$B$14:$B$45,MATCH($A17,'Annex 1 LV, HV &amp; UMS charges_A'!$A$14:$A$294,0)),INDEX('Annex 4 LDNO charges_A'!$B$14:$B$203,MATCH($A17,'Annex 4 LDNO charges_A'!$A$14:$A$203,0)))</f>
        <v>A96</v>
      </c>
      <c r="C17" s="159">
        <f>IFERROR(INDEX('Annex 1 LV, HV &amp; UMS charges_A'!$C$14:$C$45,MATCH($A17,'Annex 1 LV, HV &amp; UMS charges_A'!$A$14:$A$294,0)),INDEX('Annex 4 LDNO charges_A'!$C$14:$C$203,MATCH($A17,'Annex 4 LDNO charges_A'!$A$14:$A$203,0)))</f>
        <v>0</v>
      </c>
      <c r="D17" s="227"/>
      <c r="E17" s="227"/>
      <c r="F17" s="223">
        <v>0.62719247961606639</v>
      </c>
    </row>
    <row r="18" spans="1:6" ht="27.75" customHeight="1">
      <c r="A18" s="164" t="s">
        <v>100</v>
      </c>
      <c r="B18" s="42" t="str">
        <f>IFERROR(INDEX('Annex 1 LV, HV &amp; UMS charges_A'!$B$14:$B$45,MATCH($A18,'Annex 1 LV, HV &amp; UMS charges_A'!$A$14:$A$294,0)),INDEX('Annex 4 LDNO charges_A'!$B$14:$B$203,MATCH($A18,'Annex 4 LDNO charges_A'!$A$14:$A$203,0)))</f>
        <v>A97</v>
      </c>
      <c r="C18" s="159">
        <f>IFERROR(INDEX('Annex 1 LV, HV &amp; UMS charges_A'!$C$14:$C$45,MATCH($A18,'Annex 1 LV, HV &amp; UMS charges_A'!$A$14:$A$294,0)),INDEX('Annex 4 LDNO charges_A'!$C$14:$C$203,MATCH($A18,'Annex 4 LDNO charges_A'!$A$14:$A$203,0)))</f>
        <v>0</v>
      </c>
      <c r="D18" s="227"/>
      <c r="E18" s="227"/>
      <c r="F18" s="223">
        <v>0.62719247961606639</v>
      </c>
    </row>
    <row r="19" spans="1:6" ht="27.75" customHeight="1">
      <c r="A19" s="164" t="s">
        <v>102</v>
      </c>
      <c r="B19" s="42" t="str">
        <f>IFERROR(INDEX('Annex 1 LV, HV &amp; UMS charges_A'!$B$14:$B$45,MATCH($A19,'Annex 1 LV, HV &amp; UMS charges_A'!$A$14:$A$294,0)),INDEX('Annex 4 LDNO charges_A'!$B$14:$B$203,MATCH($A19,'Annex 4 LDNO charges_A'!$A$14:$A$203,0)))</f>
        <v>A98</v>
      </c>
      <c r="C19" s="159">
        <f>IFERROR(INDEX('Annex 1 LV, HV &amp; UMS charges_A'!$C$14:$C$45,MATCH($A19,'Annex 1 LV, HV &amp; UMS charges_A'!$A$14:$A$294,0)),INDEX('Annex 4 LDNO charges_A'!$C$14:$C$203,MATCH($A19,'Annex 4 LDNO charges_A'!$A$14:$A$203,0)))</f>
        <v>0</v>
      </c>
      <c r="D19" s="227"/>
      <c r="E19" s="227"/>
      <c r="F19" s="223">
        <v>0.62719247961606639</v>
      </c>
    </row>
    <row r="20" spans="1:6" ht="27.75" customHeight="1">
      <c r="A20" s="164" t="s">
        <v>104</v>
      </c>
      <c r="B20" s="42" t="str">
        <f>IFERROR(INDEX('Annex 1 LV, HV &amp; UMS charges_A'!$B$14:$B$45,MATCH($A20,'Annex 1 LV, HV &amp; UMS charges_A'!$A$14:$A$294,0)),INDEX('Annex 4 LDNO charges_A'!$B$14:$B$203,MATCH($A20,'Annex 4 LDNO charges_A'!$A$14:$A$203,0)))</f>
        <v>A99</v>
      </c>
      <c r="C20" s="159">
        <f>IFERROR(INDEX('Annex 1 LV, HV &amp; UMS charges_A'!$C$14:$C$45,MATCH($A20,'Annex 1 LV, HV &amp; UMS charges_A'!$A$14:$A$294,0)),INDEX('Annex 4 LDNO charges_A'!$C$14:$C$203,MATCH($A20,'Annex 4 LDNO charges_A'!$A$14:$A$203,0)))</f>
        <v>0</v>
      </c>
      <c r="D20" s="227"/>
      <c r="E20" s="227"/>
      <c r="F20" s="223">
        <v>0.62719247961606639</v>
      </c>
    </row>
    <row r="21" spans="1:6" ht="27.75" customHeight="1">
      <c r="A21" s="164" t="s">
        <v>106</v>
      </c>
      <c r="B21" s="42" t="str">
        <f>IFERROR(INDEX('Annex 1 LV, HV &amp; UMS charges_A'!$B$14:$B$45,MATCH($A21,'Annex 1 LV, HV &amp; UMS charges_A'!$A$14:$A$294,0)),INDEX('Annex 4 LDNO charges_A'!$B$14:$B$203,MATCH($A21,'Annex 4 LDNO charges_A'!$A$14:$A$203,0)))</f>
        <v>A25, A55, A80</v>
      </c>
      <c r="C21" s="159">
        <f>IFERROR(INDEX('Annex 1 LV, HV &amp; UMS charges_A'!$C$14:$C$45,MATCH($A21,'Annex 1 LV, HV &amp; UMS charges_A'!$A$14:$A$294,0)),INDEX('Annex 4 LDNO charges_A'!$C$14:$C$203,MATCH($A21,'Annex 4 LDNO charges_A'!$A$14:$A$203,0)))</f>
        <v>0</v>
      </c>
      <c r="D21" s="227"/>
      <c r="E21" s="227"/>
      <c r="F21" s="223">
        <v>0.62719247961606639</v>
      </c>
    </row>
    <row r="22" spans="1:6" ht="27.75" customHeight="1">
      <c r="A22" s="164" t="s">
        <v>108</v>
      </c>
      <c r="B22" s="42" t="str">
        <f>IFERROR(INDEX('Annex 1 LV, HV &amp; UMS charges_A'!$B$14:$B$45,MATCH($A22,'Annex 1 LV, HV &amp; UMS charges_A'!$A$14:$A$294,0)),INDEX('Annex 4 LDNO charges_A'!$B$14:$B$203,MATCH($A22,'Annex 4 LDNO charges_A'!$A$14:$A$203,0)))</f>
        <v>A26, A56, A81</v>
      </c>
      <c r="C22" s="159">
        <f>IFERROR(INDEX('Annex 1 LV, HV &amp; UMS charges_A'!$C$14:$C$45,MATCH($A22,'Annex 1 LV, HV &amp; UMS charges_A'!$A$14:$A$294,0)),INDEX('Annex 4 LDNO charges_A'!$C$14:$C$203,MATCH($A22,'Annex 4 LDNO charges_A'!$A$14:$A$203,0)))</f>
        <v>0</v>
      </c>
      <c r="D22" s="227"/>
      <c r="E22" s="227"/>
      <c r="F22" s="223">
        <v>0.62719247961606639</v>
      </c>
    </row>
    <row r="23" spans="1:6" ht="27.75" customHeight="1">
      <c r="A23" s="160" t="s">
        <v>110</v>
      </c>
      <c r="B23" s="42" t="str">
        <f>IFERROR(INDEX('Annex 1 LV, HV &amp; UMS charges_A'!$B$14:$B$45,MATCH($A23,'Annex 1 LV, HV &amp; UMS charges_A'!$A$14:$A$294,0)),INDEX('Annex 4 LDNO charges_A'!$B$14:$B$203,MATCH($A23,'Annex 4 LDNO charges_A'!$A$14:$A$203,0)))</f>
        <v>A27, A57, A82</v>
      </c>
      <c r="C23" s="159">
        <f>IFERROR(INDEX('Annex 1 LV, HV &amp; UMS charges_A'!$C$14:$C$45,MATCH($A23,'Annex 1 LV, HV &amp; UMS charges_A'!$A$14:$A$294,0)),INDEX('Annex 4 LDNO charges_A'!$C$14:$C$203,MATCH($A23,'Annex 4 LDNO charges_A'!$A$14:$A$203,0)))</f>
        <v>0</v>
      </c>
      <c r="D23" s="227"/>
      <c r="E23" s="227"/>
      <c r="F23" s="223">
        <v>0.62719247961606639</v>
      </c>
    </row>
    <row r="24" spans="1:6" ht="27.75" customHeight="1">
      <c r="A24" s="160" t="s">
        <v>112</v>
      </c>
      <c r="B24" s="42" t="str">
        <f>IFERROR(INDEX('Annex 1 LV, HV &amp; UMS charges_A'!$B$14:$B$45,MATCH($A24,'Annex 1 LV, HV &amp; UMS charges_A'!$A$14:$A$294,0)),INDEX('Annex 4 LDNO charges_A'!$B$14:$B$203,MATCH($A24,'Annex 4 LDNO charges_A'!$A$14:$A$203,0)))</f>
        <v>A28, A58, A83</v>
      </c>
      <c r="C24" s="159">
        <f>IFERROR(INDEX('Annex 1 LV, HV &amp; UMS charges_A'!$C$14:$C$45,MATCH($A24,'Annex 1 LV, HV &amp; UMS charges_A'!$A$14:$A$294,0)),INDEX('Annex 4 LDNO charges_A'!$C$14:$C$203,MATCH($A24,'Annex 4 LDNO charges_A'!$A$14:$A$203,0)))</f>
        <v>0</v>
      </c>
      <c r="D24" s="227"/>
      <c r="E24" s="227"/>
      <c r="F24" s="223">
        <v>0.62719247961606639</v>
      </c>
    </row>
    <row r="25" spans="1:6" ht="27.75" customHeight="1">
      <c r="A25" s="160" t="s">
        <v>114</v>
      </c>
      <c r="B25" s="42" t="str">
        <f>IFERROR(INDEX('Annex 1 LV, HV &amp; UMS charges_A'!$B$14:$B$45,MATCH($A25,'Annex 1 LV, HV &amp; UMS charges_A'!$A$14:$A$294,0)),INDEX('Annex 4 LDNO charges_A'!$B$14:$B$203,MATCH($A25,'Annex 4 LDNO charges_A'!$A$14:$A$203,0)))</f>
        <v>A29, A59, A84</v>
      </c>
      <c r="C25" s="159">
        <f>IFERROR(INDEX('Annex 1 LV, HV &amp; UMS charges_A'!$C$14:$C$45,MATCH($A25,'Annex 1 LV, HV &amp; UMS charges_A'!$A$14:$A$294,0)),INDEX('Annex 4 LDNO charges_A'!$C$14:$C$203,MATCH($A25,'Annex 4 LDNO charges_A'!$A$14:$A$203,0)))</f>
        <v>0</v>
      </c>
      <c r="D25" s="227"/>
      <c r="E25" s="227"/>
      <c r="F25" s="223">
        <v>0.62719247961606639</v>
      </c>
    </row>
    <row r="26" spans="1:6" ht="27.75" customHeight="1">
      <c r="A26" s="160" t="s">
        <v>524</v>
      </c>
      <c r="B26" s="42">
        <f>IFERROR(INDEX('Annex 1 LV, HV &amp; UMS charges_A'!$B$14:$B$45,MATCH($A26,'Annex 1 LV, HV &amp; UMS charges_A'!$A$14:$A$294,0)),INDEX('Annex 4 LDNO charges_A'!$B$14:$B$203,MATCH($A26,'Annex 4 LDNO charges_A'!$A$14:$A$203,0)))</f>
        <v>0</v>
      </c>
      <c r="C26" s="159" t="str">
        <f>IFERROR(INDEX('Annex 1 LV, HV &amp; UMS charges_A'!$C$14:$C$45,MATCH($A26,'Annex 1 LV, HV &amp; UMS charges_A'!$A$14:$A$294,0)),INDEX('Annex 4 LDNO charges_A'!$C$14:$C$203,MATCH($A26,'Annex 4 LDNO charges_A'!$A$14:$A$203,0)))</f>
        <v>0, 1, 2</v>
      </c>
      <c r="D26" s="223">
        <v>0.18870443382558452</v>
      </c>
      <c r="E26" s="223"/>
      <c r="F26" s="223">
        <v>0.62719247961606639</v>
      </c>
    </row>
    <row r="27" spans="1:6" ht="27.75" customHeight="1">
      <c r="A27" s="160" t="s">
        <v>526</v>
      </c>
      <c r="B27" s="42">
        <f>IFERROR(INDEX('Annex 1 LV, HV &amp; UMS charges_A'!$B$14:$B$45,MATCH($A27,'Annex 1 LV, HV &amp; UMS charges_A'!$A$14:$A$294,0)),INDEX('Annex 4 LDNO charges_A'!$B$14:$B$203,MATCH($A27,'Annex 4 LDNO charges_A'!$A$14:$A$203,0)))</f>
        <v>0</v>
      </c>
      <c r="C27" s="159" t="str">
        <f>IFERROR(INDEX('Annex 1 LV, HV &amp; UMS charges_A'!$C$14:$C$45,MATCH($A27,'Annex 1 LV, HV &amp; UMS charges_A'!$A$14:$A$294,0)),INDEX('Annex 4 LDNO charges_A'!$C$14:$C$203,MATCH($A27,'Annex 4 LDNO charges_A'!$A$14:$A$203,0)))</f>
        <v>0, 3, 4, 5-8</v>
      </c>
      <c r="D27" s="227"/>
      <c r="E27" s="227"/>
      <c r="F27" s="223">
        <v>0.62719247961606639</v>
      </c>
    </row>
    <row r="28" spans="1:6" ht="27.75" customHeight="1">
      <c r="A28" s="160" t="s">
        <v>527</v>
      </c>
      <c r="B28" s="42">
        <f>IFERROR(INDEX('Annex 1 LV, HV &amp; UMS charges_A'!$B$14:$B$45,MATCH($A28,'Annex 1 LV, HV &amp; UMS charges_A'!$A$14:$A$294,0)),INDEX('Annex 4 LDNO charges_A'!$B$14:$B$203,MATCH($A28,'Annex 4 LDNO charges_A'!$A$14:$A$203,0)))</f>
        <v>0</v>
      </c>
      <c r="C28" s="159" t="str">
        <f>IFERROR(INDEX('Annex 1 LV, HV &amp; UMS charges_A'!$C$14:$C$45,MATCH($A28,'Annex 1 LV, HV &amp; UMS charges_A'!$A$14:$A$294,0)),INDEX('Annex 4 LDNO charges_A'!$C$14:$C$203,MATCH($A28,'Annex 4 LDNO charges_A'!$A$14:$A$203,0)))</f>
        <v>0, 3, 4, 5-8</v>
      </c>
      <c r="D28" s="227"/>
      <c r="E28" s="227"/>
      <c r="F28" s="223">
        <v>0.62719247961606639</v>
      </c>
    </row>
    <row r="29" spans="1:6" ht="27.75" customHeight="1">
      <c r="A29" s="160" t="s">
        <v>528</v>
      </c>
      <c r="B29" s="42">
        <f>IFERROR(INDEX('Annex 1 LV, HV &amp; UMS charges_A'!$B$14:$B$45,MATCH($A29,'Annex 1 LV, HV &amp; UMS charges_A'!$A$14:$A$294,0)),INDEX('Annex 4 LDNO charges_A'!$B$14:$B$203,MATCH($A29,'Annex 4 LDNO charges_A'!$A$14:$A$203,0)))</f>
        <v>0</v>
      </c>
      <c r="C29" s="159" t="str">
        <f>IFERROR(INDEX('Annex 1 LV, HV &amp; UMS charges_A'!$C$14:$C$45,MATCH($A29,'Annex 1 LV, HV &amp; UMS charges_A'!$A$14:$A$294,0)),INDEX('Annex 4 LDNO charges_A'!$C$14:$C$203,MATCH($A29,'Annex 4 LDNO charges_A'!$A$14:$A$203,0)))</f>
        <v>0, 3, 4, 5-8</v>
      </c>
      <c r="D29" s="227"/>
      <c r="E29" s="227"/>
      <c r="F29" s="223">
        <v>0.62719247961606639</v>
      </c>
    </row>
    <row r="30" spans="1:6" ht="27.75" customHeight="1">
      <c r="A30" s="160" t="s">
        <v>529</v>
      </c>
      <c r="B30" s="42">
        <f>IFERROR(INDEX('Annex 1 LV, HV &amp; UMS charges_A'!$B$14:$B$45,MATCH($A30,'Annex 1 LV, HV &amp; UMS charges_A'!$A$14:$A$294,0)),INDEX('Annex 4 LDNO charges_A'!$B$14:$B$203,MATCH($A30,'Annex 4 LDNO charges_A'!$A$14:$A$203,0)))</f>
        <v>0</v>
      </c>
      <c r="C30" s="159" t="str">
        <f>IFERROR(INDEX('Annex 1 LV, HV &amp; UMS charges_A'!$C$14:$C$45,MATCH($A30,'Annex 1 LV, HV &amp; UMS charges_A'!$A$14:$A$294,0)),INDEX('Annex 4 LDNO charges_A'!$C$14:$C$203,MATCH($A30,'Annex 4 LDNO charges_A'!$A$14:$A$203,0)))</f>
        <v>0, 3, 4, 5-8</v>
      </c>
      <c r="D30" s="227"/>
      <c r="E30" s="227"/>
      <c r="F30" s="223">
        <v>0.62719247961606639</v>
      </c>
    </row>
    <row r="31" spans="1:6" ht="27.75" customHeight="1">
      <c r="A31" s="160" t="s">
        <v>530</v>
      </c>
      <c r="B31" s="42">
        <f>IFERROR(INDEX('Annex 1 LV, HV &amp; UMS charges_A'!$B$14:$B$45,MATCH($A31,'Annex 1 LV, HV &amp; UMS charges_A'!$A$14:$A$294,0)),INDEX('Annex 4 LDNO charges_A'!$B$14:$B$203,MATCH($A31,'Annex 4 LDNO charges_A'!$A$14:$A$203,0)))</f>
        <v>0</v>
      </c>
      <c r="C31" s="159" t="str">
        <f>IFERROR(INDEX('Annex 1 LV, HV &amp; UMS charges_A'!$C$14:$C$45,MATCH($A31,'Annex 1 LV, HV &amp; UMS charges_A'!$A$14:$A$294,0)),INDEX('Annex 4 LDNO charges_A'!$C$14:$C$203,MATCH($A31,'Annex 4 LDNO charges_A'!$A$14:$A$203,0)))</f>
        <v>0, 3, 4, 5-8</v>
      </c>
      <c r="D31" s="227"/>
      <c r="E31" s="227"/>
      <c r="F31" s="223">
        <v>0.62719247961606639</v>
      </c>
    </row>
    <row r="32" spans="1:6" ht="27.75" customHeight="1">
      <c r="A32" s="160" t="s">
        <v>532</v>
      </c>
      <c r="B32" s="42">
        <f>IFERROR(INDEX('Annex 1 LV, HV &amp; UMS charges_A'!$B$14:$B$45,MATCH($A32,'Annex 1 LV, HV &amp; UMS charges_A'!$A$14:$A$294,0)),INDEX('Annex 4 LDNO charges_A'!$B$14:$B$203,MATCH($A32,'Annex 4 LDNO charges_A'!$A$14:$A$203,0)))</f>
        <v>0</v>
      </c>
      <c r="C32" s="159">
        <f>IFERROR(INDEX('Annex 1 LV, HV &amp; UMS charges_A'!$C$14:$C$45,MATCH($A32,'Annex 1 LV, HV &amp; UMS charges_A'!$A$14:$A$294,0)),INDEX('Annex 4 LDNO charges_A'!$C$14:$C$203,MATCH($A32,'Annex 4 LDNO charges_A'!$A$14:$A$203,0)))</f>
        <v>0</v>
      </c>
      <c r="D32" s="227"/>
      <c r="E32" s="227"/>
      <c r="F32" s="223">
        <v>0.62719247961606639</v>
      </c>
    </row>
    <row r="33" spans="1:6" ht="27.75" customHeight="1">
      <c r="A33" s="160" t="s">
        <v>533</v>
      </c>
      <c r="B33" s="42">
        <f>IFERROR(INDEX('Annex 1 LV, HV &amp; UMS charges_A'!$B$14:$B$45,MATCH($A33,'Annex 1 LV, HV &amp; UMS charges_A'!$A$14:$A$294,0)),INDEX('Annex 4 LDNO charges_A'!$B$14:$B$203,MATCH($A33,'Annex 4 LDNO charges_A'!$A$14:$A$203,0)))</f>
        <v>0</v>
      </c>
      <c r="C33" s="159">
        <f>IFERROR(INDEX('Annex 1 LV, HV &amp; UMS charges_A'!$C$14:$C$45,MATCH($A33,'Annex 1 LV, HV &amp; UMS charges_A'!$A$14:$A$294,0)),INDEX('Annex 4 LDNO charges_A'!$C$14:$C$203,MATCH($A33,'Annex 4 LDNO charges_A'!$A$14:$A$203,0)))</f>
        <v>0</v>
      </c>
      <c r="D33" s="227"/>
      <c r="E33" s="227"/>
      <c r="F33" s="223">
        <v>0.62719247961606639</v>
      </c>
    </row>
    <row r="34" spans="1:6" ht="27.75" customHeight="1">
      <c r="A34" s="160" t="s">
        <v>534</v>
      </c>
      <c r="B34" s="42">
        <f>IFERROR(INDEX('Annex 1 LV, HV &amp; UMS charges_A'!$B$14:$B$45,MATCH($A34,'Annex 1 LV, HV &amp; UMS charges_A'!$A$14:$A$294,0)),INDEX('Annex 4 LDNO charges_A'!$B$14:$B$203,MATCH($A34,'Annex 4 LDNO charges_A'!$A$14:$A$203,0)))</f>
        <v>0</v>
      </c>
      <c r="C34" s="159">
        <f>IFERROR(INDEX('Annex 1 LV, HV &amp; UMS charges_A'!$C$14:$C$45,MATCH($A34,'Annex 1 LV, HV &amp; UMS charges_A'!$A$14:$A$294,0)),INDEX('Annex 4 LDNO charges_A'!$C$14:$C$203,MATCH($A34,'Annex 4 LDNO charges_A'!$A$14:$A$203,0)))</f>
        <v>0</v>
      </c>
      <c r="D34" s="227"/>
      <c r="E34" s="227"/>
      <c r="F34" s="223">
        <v>0.62719247961606639</v>
      </c>
    </row>
    <row r="35" spans="1:6" ht="27.75" customHeight="1">
      <c r="A35" s="160" t="s">
        <v>535</v>
      </c>
      <c r="B35" s="42">
        <f>IFERROR(INDEX('Annex 1 LV, HV &amp; UMS charges_A'!$B$14:$B$45,MATCH($A35,'Annex 1 LV, HV &amp; UMS charges_A'!$A$14:$A$294,0)),INDEX('Annex 4 LDNO charges_A'!$B$14:$B$203,MATCH($A35,'Annex 4 LDNO charges_A'!$A$14:$A$203,0)))</f>
        <v>0</v>
      </c>
      <c r="C35" s="159">
        <f>IFERROR(INDEX('Annex 1 LV, HV &amp; UMS charges_A'!$C$14:$C$45,MATCH($A35,'Annex 1 LV, HV &amp; UMS charges_A'!$A$14:$A$294,0)),INDEX('Annex 4 LDNO charges_A'!$C$14:$C$203,MATCH($A35,'Annex 4 LDNO charges_A'!$A$14:$A$203,0)))</f>
        <v>0</v>
      </c>
      <c r="D35" s="227"/>
      <c r="E35" s="227"/>
      <c r="F35" s="223">
        <v>0.62719247961606639</v>
      </c>
    </row>
    <row r="36" spans="1:6" ht="27.75" customHeight="1">
      <c r="A36" s="160" t="s">
        <v>536</v>
      </c>
      <c r="B36" s="42">
        <f>IFERROR(INDEX('Annex 1 LV, HV &amp; UMS charges_A'!$B$14:$B$45,MATCH($A36,'Annex 1 LV, HV &amp; UMS charges_A'!$A$14:$A$294,0)),INDEX('Annex 4 LDNO charges_A'!$B$14:$B$203,MATCH($A36,'Annex 4 LDNO charges_A'!$A$14:$A$203,0)))</f>
        <v>0</v>
      </c>
      <c r="C36" s="159">
        <f>IFERROR(INDEX('Annex 1 LV, HV &amp; UMS charges_A'!$C$14:$C$45,MATCH($A36,'Annex 1 LV, HV &amp; UMS charges_A'!$A$14:$A$294,0)),INDEX('Annex 4 LDNO charges_A'!$C$14:$C$203,MATCH($A36,'Annex 4 LDNO charges_A'!$A$14:$A$203,0)))</f>
        <v>0</v>
      </c>
      <c r="D36" s="227"/>
      <c r="E36" s="227"/>
      <c r="F36" s="223">
        <v>0.62719247961606639</v>
      </c>
    </row>
    <row r="37" spans="1:6" ht="27.75" customHeight="1">
      <c r="A37" s="164" t="s">
        <v>540</v>
      </c>
      <c r="B37" s="42">
        <f>IFERROR(INDEX('Annex 1 LV, HV &amp; UMS charges_A'!$B$14:$B$45,MATCH($A37,'Annex 1 LV, HV &amp; UMS charges_A'!$A$14:$A$294,0)),INDEX('Annex 4 LDNO charges_A'!$B$14:$B$203,MATCH($A37,'Annex 4 LDNO charges_A'!$A$14:$A$203,0)))</f>
        <v>0</v>
      </c>
      <c r="C37" s="159" t="str">
        <f>IFERROR(INDEX('Annex 1 LV, HV &amp; UMS charges_A'!$C$14:$C$45,MATCH($A37,'Annex 1 LV, HV &amp; UMS charges_A'!$A$14:$A$294,0)),INDEX('Annex 4 LDNO charges_A'!$C$14:$C$203,MATCH($A37,'Annex 4 LDNO charges_A'!$A$14:$A$203,0)))</f>
        <v>0, 1, 2</v>
      </c>
      <c r="D37" s="223">
        <v>0.18870443382558452</v>
      </c>
      <c r="E37" s="223"/>
      <c r="F37" s="223">
        <v>0.62719247961606639</v>
      </c>
    </row>
    <row r="38" spans="1:6" ht="27.75" customHeight="1">
      <c r="A38" s="160" t="s">
        <v>542</v>
      </c>
      <c r="B38" s="42">
        <f>IFERROR(INDEX('Annex 1 LV, HV &amp; UMS charges_A'!$B$14:$B$45,MATCH($A38,'Annex 1 LV, HV &amp; UMS charges_A'!$A$14:$A$294,0)),INDEX('Annex 4 LDNO charges_A'!$B$14:$B$203,MATCH($A38,'Annex 4 LDNO charges_A'!$A$14:$A$203,0)))</f>
        <v>0</v>
      </c>
      <c r="C38" s="159" t="str">
        <f>IFERROR(INDEX('Annex 1 LV, HV &amp; UMS charges_A'!$C$14:$C$45,MATCH($A38,'Annex 1 LV, HV &amp; UMS charges_A'!$A$14:$A$294,0)),INDEX('Annex 4 LDNO charges_A'!$C$14:$C$203,MATCH($A38,'Annex 4 LDNO charges_A'!$A$14:$A$203,0)))</f>
        <v>0, 3, 4, 5-8</v>
      </c>
      <c r="D38" s="227"/>
      <c r="E38" s="227"/>
      <c r="F38" s="223">
        <v>0.62719247961606639</v>
      </c>
    </row>
    <row r="39" spans="1:6" ht="27.75" customHeight="1">
      <c r="A39" s="160" t="s">
        <v>543</v>
      </c>
      <c r="B39" s="42">
        <f>IFERROR(INDEX('Annex 1 LV, HV &amp; UMS charges_A'!$B$14:$B$45,MATCH($A39,'Annex 1 LV, HV &amp; UMS charges_A'!$A$14:$A$294,0)),INDEX('Annex 4 LDNO charges_A'!$B$14:$B$203,MATCH($A39,'Annex 4 LDNO charges_A'!$A$14:$A$203,0)))</f>
        <v>0</v>
      </c>
      <c r="C39" s="159" t="str">
        <f>IFERROR(INDEX('Annex 1 LV, HV &amp; UMS charges_A'!$C$14:$C$45,MATCH($A39,'Annex 1 LV, HV &amp; UMS charges_A'!$A$14:$A$294,0)),INDEX('Annex 4 LDNO charges_A'!$C$14:$C$203,MATCH($A39,'Annex 4 LDNO charges_A'!$A$14:$A$203,0)))</f>
        <v>0, 3, 4, 5-8</v>
      </c>
      <c r="D39" s="227"/>
      <c r="E39" s="227"/>
      <c r="F39" s="223">
        <v>0.62719247961606639</v>
      </c>
    </row>
    <row r="40" spans="1:6" ht="27.75" customHeight="1">
      <c r="A40" s="160" t="s">
        <v>544</v>
      </c>
      <c r="B40" s="42">
        <f>IFERROR(INDEX('Annex 1 LV, HV &amp; UMS charges_A'!$B$14:$B$45,MATCH($A40,'Annex 1 LV, HV &amp; UMS charges_A'!$A$14:$A$294,0)),INDEX('Annex 4 LDNO charges_A'!$B$14:$B$203,MATCH($A40,'Annex 4 LDNO charges_A'!$A$14:$A$203,0)))</f>
        <v>0</v>
      </c>
      <c r="C40" s="159" t="str">
        <f>IFERROR(INDEX('Annex 1 LV, HV &amp; UMS charges_A'!$C$14:$C$45,MATCH($A40,'Annex 1 LV, HV &amp; UMS charges_A'!$A$14:$A$294,0)),INDEX('Annex 4 LDNO charges_A'!$C$14:$C$203,MATCH($A40,'Annex 4 LDNO charges_A'!$A$14:$A$203,0)))</f>
        <v>0, 3, 4, 5-8</v>
      </c>
      <c r="D40" s="227"/>
      <c r="E40" s="227"/>
      <c r="F40" s="223">
        <v>0.62719247961606639</v>
      </c>
    </row>
    <row r="41" spans="1:6" ht="27.75" customHeight="1">
      <c r="A41" s="160" t="s">
        <v>545</v>
      </c>
      <c r="B41" s="42">
        <f>IFERROR(INDEX('Annex 1 LV, HV &amp; UMS charges_A'!$B$14:$B$45,MATCH($A41,'Annex 1 LV, HV &amp; UMS charges_A'!$A$14:$A$294,0)),INDEX('Annex 4 LDNO charges_A'!$B$14:$B$203,MATCH($A41,'Annex 4 LDNO charges_A'!$A$14:$A$203,0)))</f>
        <v>0</v>
      </c>
      <c r="C41" s="159" t="str">
        <f>IFERROR(INDEX('Annex 1 LV, HV &amp; UMS charges_A'!$C$14:$C$45,MATCH($A41,'Annex 1 LV, HV &amp; UMS charges_A'!$A$14:$A$294,0)),INDEX('Annex 4 LDNO charges_A'!$C$14:$C$203,MATCH($A41,'Annex 4 LDNO charges_A'!$A$14:$A$203,0)))</f>
        <v>0, 3, 4, 5-8</v>
      </c>
      <c r="D41" s="227"/>
      <c r="E41" s="227"/>
      <c r="F41" s="223">
        <v>0.62719247961606639</v>
      </c>
    </row>
    <row r="42" spans="1:6" ht="27.75" customHeight="1">
      <c r="A42" s="160" t="s">
        <v>546</v>
      </c>
      <c r="B42" s="42">
        <f>IFERROR(INDEX('Annex 1 LV, HV &amp; UMS charges_A'!$B$14:$B$45,MATCH($A42,'Annex 1 LV, HV &amp; UMS charges_A'!$A$14:$A$294,0)),INDEX('Annex 4 LDNO charges_A'!$B$14:$B$203,MATCH($A42,'Annex 4 LDNO charges_A'!$A$14:$A$203,0)))</f>
        <v>0</v>
      </c>
      <c r="C42" s="159" t="str">
        <f>IFERROR(INDEX('Annex 1 LV, HV &amp; UMS charges_A'!$C$14:$C$45,MATCH($A42,'Annex 1 LV, HV &amp; UMS charges_A'!$A$14:$A$294,0)),INDEX('Annex 4 LDNO charges_A'!$C$14:$C$203,MATCH($A42,'Annex 4 LDNO charges_A'!$A$14:$A$203,0)))</f>
        <v>0, 3, 4, 5-8</v>
      </c>
      <c r="D42" s="227"/>
      <c r="E42" s="227"/>
      <c r="F42" s="223">
        <v>0.62719247961606639</v>
      </c>
    </row>
    <row r="43" spans="1:6" ht="27.75" customHeight="1">
      <c r="A43" s="160" t="s">
        <v>548</v>
      </c>
      <c r="B43" s="42">
        <f>IFERROR(INDEX('Annex 1 LV, HV &amp; UMS charges_A'!$B$14:$B$45,MATCH($A43,'Annex 1 LV, HV &amp; UMS charges_A'!$A$14:$A$294,0)),INDEX('Annex 4 LDNO charges_A'!$B$14:$B$203,MATCH($A43,'Annex 4 LDNO charges_A'!$A$14:$A$203,0)))</f>
        <v>0</v>
      </c>
      <c r="C43" s="159">
        <f>IFERROR(INDEX('Annex 1 LV, HV &amp; UMS charges_A'!$C$14:$C$45,MATCH($A43,'Annex 1 LV, HV &amp; UMS charges_A'!$A$14:$A$294,0)),INDEX('Annex 4 LDNO charges_A'!$C$14:$C$203,MATCH($A43,'Annex 4 LDNO charges_A'!$A$14:$A$203,0)))</f>
        <v>0</v>
      </c>
      <c r="D43" s="227"/>
      <c r="E43" s="227"/>
      <c r="F43" s="223">
        <v>0.62719247961606639</v>
      </c>
    </row>
    <row r="44" spans="1:6" ht="27.75" customHeight="1">
      <c r="A44" s="160" t="s">
        <v>549</v>
      </c>
      <c r="B44" s="42">
        <f>IFERROR(INDEX('Annex 1 LV, HV &amp; UMS charges_A'!$B$14:$B$45,MATCH($A44,'Annex 1 LV, HV &amp; UMS charges_A'!$A$14:$A$294,0)),INDEX('Annex 4 LDNO charges_A'!$B$14:$B$203,MATCH($A44,'Annex 4 LDNO charges_A'!$A$14:$A$203,0)))</f>
        <v>0</v>
      </c>
      <c r="C44" s="159">
        <f>IFERROR(INDEX('Annex 1 LV, HV &amp; UMS charges_A'!$C$14:$C$45,MATCH($A44,'Annex 1 LV, HV &amp; UMS charges_A'!$A$14:$A$294,0)),INDEX('Annex 4 LDNO charges_A'!$C$14:$C$203,MATCH($A44,'Annex 4 LDNO charges_A'!$A$14:$A$203,0)))</f>
        <v>0</v>
      </c>
      <c r="D44" s="227"/>
      <c r="E44" s="227"/>
      <c r="F44" s="223">
        <v>0.62719247961606639</v>
      </c>
    </row>
    <row r="45" spans="1:6" ht="27.75" customHeight="1">
      <c r="A45" s="160" t="s">
        <v>550</v>
      </c>
      <c r="B45" s="42">
        <f>IFERROR(INDEX('Annex 1 LV, HV &amp; UMS charges_A'!$B$14:$B$45,MATCH($A45,'Annex 1 LV, HV &amp; UMS charges_A'!$A$14:$A$294,0)),INDEX('Annex 4 LDNO charges_A'!$B$14:$B$203,MATCH($A45,'Annex 4 LDNO charges_A'!$A$14:$A$203,0)))</f>
        <v>0</v>
      </c>
      <c r="C45" s="159">
        <f>IFERROR(INDEX('Annex 1 LV, HV &amp; UMS charges_A'!$C$14:$C$45,MATCH($A45,'Annex 1 LV, HV &amp; UMS charges_A'!$A$14:$A$294,0)),INDEX('Annex 4 LDNO charges_A'!$C$14:$C$203,MATCH($A45,'Annex 4 LDNO charges_A'!$A$14:$A$203,0)))</f>
        <v>0</v>
      </c>
      <c r="D45" s="227"/>
      <c r="E45" s="227"/>
      <c r="F45" s="223">
        <v>0.62719247961606639</v>
      </c>
    </row>
    <row r="46" spans="1:6" ht="27.75" customHeight="1">
      <c r="A46" s="160" t="s">
        <v>551</v>
      </c>
      <c r="B46" s="42">
        <f>IFERROR(INDEX('Annex 1 LV, HV &amp; UMS charges_A'!$B$14:$B$45,MATCH($A46,'Annex 1 LV, HV &amp; UMS charges_A'!$A$14:$A$294,0)),INDEX('Annex 4 LDNO charges_A'!$B$14:$B$203,MATCH($A46,'Annex 4 LDNO charges_A'!$A$14:$A$203,0)))</f>
        <v>0</v>
      </c>
      <c r="C46" s="159">
        <f>IFERROR(INDEX('Annex 1 LV, HV &amp; UMS charges_A'!$C$14:$C$45,MATCH($A46,'Annex 1 LV, HV &amp; UMS charges_A'!$A$14:$A$294,0)),INDEX('Annex 4 LDNO charges_A'!$C$14:$C$203,MATCH($A46,'Annex 4 LDNO charges_A'!$A$14:$A$203,0)))</f>
        <v>0</v>
      </c>
      <c r="D46" s="227"/>
      <c r="E46" s="227"/>
      <c r="F46" s="223">
        <v>0.62719247961606639</v>
      </c>
    </row>
    <row r="47" spans="1:6" ht="27.75" customHeight="1">
      <c r="A47" s="160" t="s">
        <v>552</v>
      </c>
      <c r="B47" s="42">
        <f>IFERROR(INDEX('Annex 1 LV, HV &amp; UMS charges_A'!$B$14:$B$45,MATCH($A47,'Annex 1 LV, HV &amp; UMS charges_A'!$A$14:$A$294,0)),INDEX('Annex 4 LDNO charges_A'!$B$14:$B$203,MATCH($A47,'Annex 4 LDNO charges_A'!$A$14:$A$203,0)))</f>
        <v>0</v>
      </c>
      <c r="C47" s="159">
        <f>IFERROR(INDEX('Annex 1 LV, HV &amp; UMS charges_A'!$C$14:$C$45,MATCH($A47,'Annex 1 LV, HV &amp; UMS charges_A'!$A$14:$A$294,0)),INDEX('Annex 4 LDNO charges_A'!$C$14:$C$203,MATCH($A47,'Annex 4 LDNO charges_A'!$A$14:$A$203,0)))</f>
        <v>0</v>
      </c>
      <c r="D47" s="227"/>
      <c r="E47" s="227"/>
      <c r="F47" s="223">
        <v>0.62719247961606639</v>
      </c>
    </row>
    <row r="48" spans="1:6" ht="27.75" customHeight="1">
      <c r="A48" s="160" t="s">
        <v>553</v>
      </c>
      <c r="B48" s="42">
        <f>IFERROR(INDEX('Annex 1 LV, HV &amp; UMS charges_A'!$B$14:$B$45,MATCH($A48,'Annex 1 LV, HV &amp; UMS charges_A'!$A$14:$A$294,0)),INDEX('Annex 4 LDNO charges_A'!$B$14:$B$203,MATCH($A48,'Annex 4 LDNO charges_A'!$A$14:$A$203,0)))</f>
        <v>0</v>
      </c>
      <c r="C48" s="159">
        <f>IFERROR(INDEX('Annex 1 LV, HV &amp; UMS charges_A'!$C$14:$C$45,MATCH($A48,'Annex 1 LV, HV &amp; UMS charges_A'!$A$14:$A$294,0)),INDEX('Annex 4 LDNO charges_A'!$C$14:$C$203,MATCH($A48,'Annex 4 LDNO charges_A'!$A$14:$A$203,0)))</f>
        <v>0</v>
      </c>
      <c r="D48" s="227"/>
      <c r="E48" s="227"/>
      <c r="F48" s="223">
        <v>0.62719247961606639</v>
      </c>
    </row>
    <row r="49" spans="1:6" ht="27.75" customHeight="1">
      <c r="A49" s="160" t="s">
        <v>554</v>
      </c>
      <c r="B49" s="42">
        <f>IFERROR(INDEX('Annex 1 LV, HV &amp; UMS charges_A'!$B$14:$B$45,MATCH($A49,'Annex 1 LV, HV &amp; UMS charges_A'!$A$14:$A$294,0)),INDEX('Annex 4 LDNO charges_A'!$B$14:$B$203,MATCH($A49,'Annex 4 LDNO charges_A'!$A$14:$A$203,0)))</f>
        <v>0</v>
      </c>
      <c r="C49" s="159">
        <f>IFERROR(INDEX('Annex 1 LV, HV &amp; UMS charges_A'!$C$14:$C$45,MATCH($A49,'Annex 1 LV, HV &amp; UMS charges_A'!$A$14:$A$294,0)),INDEX('Annex 4 LDNO charges_A'!$C$14:$C$203,MATCH($A49,'Annex 4 LDNO charges_A'!$A$14:$A$203,0)))</f>
        <v>0</v>
      </c>
      <c r="D49" s="227"/>
      <c r="E49" s="227"/>
      <c r="F49" s="223">
        <v>0.62719247961606639</v>
      </c>
    </row>
    <row r="50" spans="1:6" ht="27.75" customHeight="1">
      <c r="A50" s="160" t="s">
        <v>555</v>
      </c>
      <c r="B50" s="42">
        <f>IFERROR(INDEX('Annex 1 LV, HV &amp; UMS charges_A'!$B$14:$B$45,MATCH($A50,'Annex 1 LV, HV &amp; UMS charges_A'!$A$14:$A$294,0)),INDEX('Annex 4 LDNO charges_A'!$B$14:$B$203,MATCH($A50,'Annex 4 LDNO charges_A'!$A$14:$A$203,0)))</f>
        <v>0</v>
      </c>
      <c r="C50" s="159">
        <f>IFERROR(INDEX('Annex 1 LV, HV &amp; UMS charges_A'!$C$14:$C$45,MATCH($A50,'Annex 1 LV, HV &amp; UMS charges_A'!$A$14:$A$294,0)),INDEX('Annex 4 LDNO charges_A'!$C$14:$C$203,MATCH($A50,'Annex 4 LDNO charges_A'!$A$14:$A$203,0)))</f>
        <v>0</v>
      </c>
      <c r="D50" s="227"/>
      <c r="E50" s="227"/>
      <c r="F50" s="223">
        <v>0.62719247961606639</v>
      </c>
    </row>
    <row r="51" spans="1:6" ht="27.75" customHeight="1">
      <c r="A51" s="160" t="s">
        <v>556</v>
      </c>
      <c r="B51" s="42">
        <f>IFERROR(INDEX('Annex 1 LV, HV &amp; UMS charges_A'!$B$14:$B$45,MATCH($A51,'Annex 1 LV, HV &amp; UMS charges_A'!$A$14:$A$294,0)),INDEX('Annex 4 LDNO charges_A'!$B$14:$B$203,MATCH($A51,'Annex 4 LDNO charges_A'!$A$14:$A$203,0)))</f>
        <v>0</v>
      </c>
      <c r="C51" s="159">
        <f>IFERROR(INDEX('Annex 1 LV, HV &amp; UMS charges_A'!$C$14:$C$45,MATCH($A51,'Annex 1 LV, HV &amp; UMS charges_A'!$A$14:$A$294,0)),INDEX('Annex 4 LDNO charges_A'!$C$14:$C$203,MATCH($A51,'Annex 4 LDNO charges_A'!$A$14:$A$203,0)))</f>
        <v>0</v>
      </c>
      <c r="D51" s="227"/>
      <c r="E51" s="227"/>
      <c r="F51" s="223">
        <v>0.62719247961606639</v>
      </c>
    </row>
    <row r="52" spans="1:6" ht="27.75" customHeight="1">
      <c r="A52" s="160" t="s">
        <v>557</v>
      </c>
      <c r="B52" s="42">
        <f>IFERROR(INDEX('Annex 1 LV, HV &amp; UMS charges_A'!$B$14:$B$45,MATCH($A52,'Annex 1 LV, HV &amp; UMS charges_A'!$A$14:$A$294,0)),INDEX('Annex 4 LDNO charges_A'!$B$14:$B$203,MATCH($A52,'Annex 4 LDNO charges_A'!$A$14:$A$203,0)))</f>
        <v>0</v>
      </c>
      <c r="C52" s="159">
        <f>IFERROR(INDEX('Annex 1 LV, HV &amp; UMS charges_A'!$C$14:$C$45,MATCH($A52,'Annex 1 LV, HV &amp; UMS charges_A'!$A$14:$A$294,0)),INDEX('Annex 4 LDNO charges_A'!$C$14:$C$203,MATCH($A52,'Annex 4 LDNO charges_A'!$A$14:$A$203,0)))</f>
        <v>0</v>
      </c>
      <c r="D52" s="227"/>
      <c r="E52" s="227"/>
      <c r="F52" s="223">
        <v>0.62719247961606639</v>
      </c>
    </row>
    <row r="53" spans="1:6" ht="27.75" customHeight="1">
      <c r="A53" s="160" t="s">
        <v>558</v>
      </c>
      <c r="B53" s="42">
        <f>IFERROR(INDEX('Annex 1 LV, HV &amp; UMS charges_A'!$B$14:$B$45,MATCH($A53,'Annex 1 LV, HV &amp; UMS charges_A'!$A$14:$A$294,0)),INDEX('Annex 4 LDNO charges_A'!$B$14:$B$203,MATCH($A53,'Annex 4 LDNO charges_A'!$A$14:$A$203,0)))</f>
        <v>0</v>
      </c>
      <c r="C53" s="159">
        <f>IFERROR(INDEX('Annex 1 LV, HV &amp; UMS charges_A'!$C$14:$C$45,MATCH($A53,'Annex 1 LV, HV &amp; UMS charges_A'!$A$14:$A$294,0)),INDEX('Annex 4 LDNO charges_A'!$C$14:$C$203,MATCH($A53,'Annex 4 LDNO charges_A'!$A$14:$A$203,0)))</f>
        <v>0</v>
      </c>
      <c r="D53" s="227"/>
      <c r="E53" s="227"/>
      <c r="F53" s="223">
        <v>0.62719247961606639</v>
      </c>
    </row>
    <row r="54" spans="1:6" ht="27.75" customHeight="1">
      <c r="A54" s="160" t="s">
        <v>559</v>
      </c>
      <c r="B54" s="42">
        <f>IFERROR(INDEX('Annex 1 LV, HV &amp; UMS charges_A'!$B$14:$B$45,MATCH($A54,'Annex 1 LV, HV &amp; UMS charges_A'!$A$14:$A$294,0)),INDEX('Annex 4 LDNO charges_A'!$B$14:$B$203,MATCH($A54,'Annex 4 LDNO charges_A'!$A$14:$A$203,0)))</f>
        <v>0</v>
      </c>
      <c r="C54" s="159">
        <f>IFERROR(INDEX('Annex 1 LV, HV &amp; UMS charges_A'!$C$14:$C$45,MATCH($A54,'Annex 1 LV, HV &amp; UMS charges_A'!$A$14:$A$294,0)),INDEX('Annex 4 LDNO charges_A'!$C$14:$C$203,MATCH($A54,'Annex 4 LDNO charges_A'!$A$14:$A$203,0)))</f>
        <v>0</v>
      </c>
      <c r="D54" s="227"/>
      <c r="E54" s="227"/>
      <c r="F54" s="223">
        <v>0.62719247961606639</v>
      </c>
    </row>
    <row r="55" spans="1:6" ht="27.75" customHeight="1">
      <c r="A55" s="160" t="s">
        <v>560</v>
      </c>
      <c r="B55" s="42">
        <f>IFERROR(INDEX('Annex 1 LV, HV &amp; UMS charges_A'!$B$14:$B$45,MATCH($A55,'Annex 1 LV, HV &amp; UMS charges_A'!$A$14:$A$294,0)),INDEX('Annex 4 LDNO charges_A'!$B$14:$B$203,MATCH($A55,'Annex 4 LDNO charges_A'!$A$14:$A$203,0)))</f>
        <v>0</v>
      </c>
      <c r="C55" s="159">
        <f>IFERROR(INDEX('Annex 1 LV, HV &amp; UMS charges_A'!$C$14:$C$45,MATCH($A55,'Annex 1 LV, HV &amp; UMS charges_A'!$A$14:$A$294,0)),INDEX('Annex 4 LDNO charges_A'!$C$14:$C$203,MATCH($A55,'Annex 4 LDNO charges_A'!$A$14:$A$203,0)))</f>
        <v>0</v>
      </c>
      <c r="D55" s="227"/>
      <c r="E55" s="227"/>
      <c r="F55" s="223">
        <v>0.62719247961606639</v>
      </c>
    </row>
    <row r="56" spans="1:6" ht="27.75" customHeight="1">
      <c r="A56" s="160" t="s">
        <v>561</v>
      </c>
      <c r="B56" s="42">
        <f>IFERROR(INDEX('Annex 1 LV, HV &amp; UMS charges_A'!$B$14:$B$45,MATCH($A56,'Annex 1 LV, HV &amp; UMS charges_A'!$A$14:$A$294,0)),INDEX('Annex 4 LDNO charges_A'!$B$14:$B$203,MATCH($A56,'Annex 4 LDNO charges_A'!$A$14:$A$203,0)))</f>
        <v>0</v>
      </c>
      <c r="C56" s="159">
        <f>IFERROR(INDEX('Annex 1 LV, HV &amp; UMS charges_A'!$C$14:$C$45,MATCH($A56,'Annex 1 LV, HV &amp; UMS charges_A'!$A$14:$A$294,0)),INDEX('Annex 4 LDNO charges_A'!$C$14:$C$203,MATCH($A56,'Annex 4 LDNO charges_A'!$A$14:$A$203,0)))</f>
        <v>0</v>
      </c>
      <c r="D56" s="227"/>
      <c r="E56" s="227"/>
      <c r="F56" s="223">
        <v>0.62719247961606639</v>
      </c>
    </row>
    <row r="57" spans="1:6" ht="27.75" customHeight="1">
      <c r="A57" s="160" t="s">
        <v>562</v>
      </c>
      <c r="B57" s="42">
        <f>IFERROR(INDEX('Annex 1 LV, HV &amp; UMS charges_A'!$B$14:$B$45,MATCH($A57,'Annex 1 LV, HV &amp; UMS charges_A'!$A$14:$A$294,0)),INDEX('Annex 4 LDNO charges_A'!$B$14:$B$203,MATCH($A57,'Annex 4 LDNO charges_A'!$A$14:$A$203,0)))</f>
        <v>0</v>
      </c>
      <c r="C57" s="159">
        <f>IFERROR(INDEX('Annex 1 LV, HV &amp; UMS charges_A'!$C$14:$C$45,MATCH($A57,'Annex 1 LV, HV &amp; UMS charges_A'!$A$14:$A$294,0)),INDEX('Annex 4 LDNO charges_A'!$C$14:$C$203,MATCH($A57,'Annex 4 LDNO charges_A'!$A$14:$A$203,0)))</f>
        <v>0</v>
      </c>
      <c r="D57" s="227"/>
      <c r="E57" s="227"/>
      <c r="F57" s="223">
        <v>0.62719247961606639</v>
      </c>
    </row>
    <row r="58" spans="1:6" ht="27.75" customHeight="1">
      <c r="A58" s="160" t="s">
        <v>569</v>
      </c>
      <c r="B58" s="42">
        <f>IFERROR(INDEX('Annex 1 LV, HV &amp; UMS charges_A'!$B$14:$B$45,MATCH($A58,'Annex 1 LV, HV &amp; UMS charges_A'!$A$14:$A$294,0)),INDEX('Annex 4 LDNO charges_A'!$B$14:$B$203,MATCH($A58,'Annex 4 LDNO charges_A'!$A$14:$A$203,0)))</f>
        <v>0</v>
      </c>
      <c r="C58" s="159" t="str">
        <f>IFERROR(INDEX('Annex 1 LV, HV &amp; UMS charges_A'!$C$14:$C$45,MATCH($A58,'Annex 1 LV, HV &amp; UMS charges_A'!$A$14:$A$294,0)),INDEX('Annex 4 LDNO charges_A'!$C$14:$C$203,MATCH($A58,'Annex 4 LDNO charges_A'!$A$14:$A$203,0)))</f>
        <v>0, 1, 2</v>
      </c>
      <c r="D58" s="223">
        <v>0.18870443382558452</v>
      </c>
      <c r="E58" s="223"/>
      <c r="F58" s="223">
        <v>0.62719247961606639</v>
      </c>
    </row>
    <row r="59" spans="1:6" ht="27.75" customHeight="1">
      <c r="A59" s="160" t="s">
        <v>571</v>
      </c>
      <c r="B59" s="42">
        <f>IFERROR(INDEX('Annex 1 LV, HV &amp; UMS charges_A'!$B$14:$B$45,MATCH($A59,'Annex 1 LV, HV &amp; UMS charges_A'!$A$14:$A$294,0)),INDEX('Annex 4 LDNO charges_A'!$B$14:$B$203,MATCH($A59,'Annex 4 LDNO charges_A'!$A$14:$A$203,0)))</f>
        <v>0</v>
      </c>
      <c r="C59" s="159" t="str">
        <f>IFERROR(INDEX('Annex 1 LV, HV &amp; UMS charges_A'!$C$14:$C$45,MATCH($A59,'Annex 1 LV, HV &amp; UMS charges_A'!$A$14:$A$294,0)),INDEX('Annex 4 LDNO charges_A'!$C$14:$C$203,MATCH($A59,'Annex 4 LDNO charges_A'!$A$14:$A$203,0)))</f>
        <v>0, 3, 4, 5-8</v>
      </c>
      <c r="D59" s="227"/>
      <c r="E59" s="227"/>
      <c r="F59" s="223">
        <v>0.62719247961606639</v>
      </c>
    </row>
    <row r="60" spans="1:6" ht="27.75" customHeight="1">
      <c r="A60" s="160" t="s">
        <v>572</v>
      </c>
      <c r="B60" s="42">
        <f>IFERROR(INDEX('Annex 1 LV, HV &amp; UMS charges_A'!$B$14:$B$45,MATCH($A60,'Annex 1 LV, HV &amp; UMS charges_A'!$A$14:$A$294,0)),INDEX('Annex 4 LDNO charges_A'!$B$14:$B$203,MATCH($A60,'Annex 4 LDNO charges_A'!$A$14:$A$203,0)))</f>
        <v>0</v>
      </c>
      <c r="C60" s="159" t="str">
        <f>IFERROR(INDEX('Annex 1 LV, HV &amp; UMS charges_A'!$C$14:$C$45,MATCH($A60,'Annex 1 LV, HV &amp; UMS charges_A'!$A$14:$A$294,0)),INDEX('Annex 4 LDNO charges_A'!$C$14:$C$203,MATCH($A60,'Annex 4 LDNO charges_A'!$A$14:$A$203,0)))</f>
        <v>0, 3, 4, 5-8</v>
      </c>
      <c r="D60" s="227"/>
      <c r="E60" s="227"/>
      <c r="F60" s="223">
        <v>0.62719247961606639</v>
      </c>
    </row>
    <row r="61" spans="1:6" ht="27.75" customHeight="1">
      <c r="A61" s="160" t="s">
        <v>573</v>
      </c>
      <c r="B61" s="42">
        <f>IFERROR(INDEX('Annex 1 LV, HV &amp; UMS charges_A'!$B$14:$B$45,MATCH($A61,'Annex 1 LV, HV &amp; UMS charges_A'!$A$14:$A$294,0)),INDEX('Annex 4 LDNO charges_A'!$B$14:$B$203,MATCH($A61,'Annex 4 LDNO charges_A'!$A$14:$A$203,0)))</f>
        <v>0</v>
      </c>
      <c r="C61" s="159" t="str">
        <f>IFERROR(INDEX('Annex 1 LV, HV &amp; UMS charges_A'!$C$14:$C$45,MATCH($A61,'Annex 1 LV, HV &amp; UMS charges_A'!$A$14:$A$294,0)),INDEX('Annex 4 LDNO charges_A'!$C$14:$C$203,MATCH($A61,'Annex 4 LDNO charges_A'!$A$14:$A$203,0)))</f>
        <v>0, 3, 4, 5-8</v>
      </c>
      <c r="D61" s="227"/>
      <c r="E61" s="227"/>
      <c r="F61" s="223">
        <v>0.62719247961606639</v>
      </c>
    </row>
    <row r="62" spans="1:6" ht="27.75" customHeight="1">
      <c r="A62" s="160" t="s">
        <v>574</v>
      </c>
      <c r="B62" s="42">
        <f>IFERROR(INDEX('Annex 1 LV, HV &amp; UMS charges_A'!$B$14:$B$45,MATCH($A62,'Annex 1 LV, HV &amp; UMS charges_A'!$A$14:$A$294,0)),INDEX('Annex 4 LDNO charges_A'!$B$14:$B$203,MATCH($A62,'Annex 4 LDNO charges_A'!$A$14:$A$203,0)))</f>
        <v>0</v>
      </c>
      <c r="C62" s="159" t="str">
        <f>IFERROR(INDEX('Annex 1 LV, HV &amp; UMS charges_A'!$C$14:$C$45,MATCH($A62,'Annex 1 LV, HV &amp; UMS charges_A'!$A$14:$A$294,0)),INDEX('Annex 4 LDNO charges_A'!$C$14:$C$203,MATCH($A62,'Annex 4 LDNO charges_A'!$A$14:$A$203,0)))</f>
        <v>0, 3, 4, 5-8</v>
      </c>
      <c r="D62" s="227"/>
      <c r="E62" s="227"/>
      <c r="F62" s="223">
        <v>0.62719247961606639</v>
      </c>
    </row>
    <row r="63" spans="1:6" ht="27.75" customHeight="1">
      <c r="A63" s="160" t="s">
        <v>575</v>
      </c>
      <c r="B63" s="42">
        <f>IFERROR(INDEX('Annex 1 LV, HV &amp; UMS charges_A'!$B$14:$B$45,MATCH($A63,'Annex 1 LV, HV &amp; UMS charges_A'!$A$14:$A$294,0)),INDEX('Annex 4 LDNO charges_A'!$B$14:$B$203,MATCH($A63,'Annex 4 LDNO charges_A'!$A$14:$A$203,0)))</f>
        <v>0</v>
      </c>
      <c r="C63" s="159" t="str">
        <f>IFERROR(INDEX('Annex 1 LV, HV &amp; UMS charges_A'!$C$14:$C$45,MATCH($A63,'Annex 1 LV, HV &amp; UMS charges_A'!$A$14:$A$294,0)),INDEX('Annex 4 LDNO charges_A'!$C$14:$C$203,MATCH($A63,'Annex 4 LDNO charges_A'!$A$14:$A$203,0)))</f>
        <v>0, 3, 4, 5-8</v>
      </c>
      <c r="D63" s="227"/>
      <c r="E63" s="227"/>
      <c r="F63" s="223">
        <v>0.62719247961606639</v>
      </c>
    </row>
    <row r="64" spans="1:6" ht="27.75" customHeight="1">
      <c r="A64" s="160" t="s">
        <v>577</v>
      </c>
      <c r="B64" s="42">
        <f>IFERROR(INDEX('Annex 1 LV, HV &amp; UMS charges_A'!$B$14:$B$45,MATCH($A64,'Annex 1 LV, HV &amp; UMS charges_A'!$A$14:$A$294,0)),INDEX('Annex 4 LDNO charges_A'!$B$14:$B$203,MATCH($A64,'Annex 4 LDNO charges_A'!$A$14:$A$203,0)))</f>
        <v>0</v>
      </c>
      <c r="C64" s="159">
        <f>IFERROR(INDEX('Annex 1 LV, HV &amp; UMS charges_A'!$C$14:$C$45,MATCH($A64,'Annex 1 LV, HV &amp; UMS charges_A'!$A$14:$A$294,0)),INDEX('Annex 4 LDNO charges_A'!$C$14:$C$203,MATCH($A64,'Annex 4 LDNO charges_A'!$A$14:$A$203,0)))</f>
        <v>0</v>
      </c>
      <c r="D64" s="227"/>
      <c r="E64" s="227"/>
      <c r="F64" s="223">
        <v>0.62719247961606639</v>
      </c>
    </row>
    <row r="65" spans="1:6" ht="27.75" customHeight="1">
      <c r="A65" s="160" t="s">
        <v>578</v>
      </c>
      <c r="B65" s="42">
        <f>IFERROR(INDEX('Annex 1 LV, HV &amp; UMS charges_A'!$B$14:$B$45,MATCH($A65,'Annex 1 LV, HV &amp; UMS charges_A'!$A$14:$A$294,0)),INDEX('Annex 4 LDNO charges_A'!$B$14:$B$203,MATCH($A65,'Annex 4 LDNO charges_A'!$A$14:$A$203,0)))</f>
        <v>0</v>
      </c>
      <c r="C65" s="159">
        <f>IFERROR(INDEX('Annex 1 LV, HV &amp; UMS charges_A'!$C$14:$C$45,MATCH($A65,'Annex 1 LV, HV &amp; UMS charges_A'!$A$14:$A$294,0)),INDEX('Annex 4 LDNO charges_A'!$C$14:$C$203,MATCH($A65,'Annex 4 LDNO charges_A'!$A$14:$A$203,0)))</f>
        <v>0</v>
      </c>
      <c r="D65" s="227"/>
      <c r="E65" s="227"/>
      <c r="F65" s="223">
        <v>0.62719247961606639</v>
      </c>
    </row>
    <row r="66" spans="1:6" ht="27.75" customHeight="1">
      <c r="A66" s="160" t="s">
        <v>579</v>
      </c>
      <c r="B66" s="42">
        <f>IFERROR(INDEX('Annex 1 LV, HV &amp; UMS charges_A'!$B$14:$B$45,MATCH($A66,'Annex 1 LV, HV &amp; UMS charges_A'!$A$14:$A$294,0)),INDEX('Annex 4 LDNO charges_A'!$B$14:$B$203,MATCH($A66,'Annex 4 LDNO charges_A'!$A$14:$A$203,0)))</f>
        <v>0</v>
      </c>
      <c r="C66" s="159">
        <f>IFERROR(INDEX('Annex 1 LV, HV &amp; UMS charges_A'!$C$14:$C$45,MATCH($A66,'Annex 1 LV, HV &amp; UMS charges_A'!$A$14:$A$294,0)),INDEX('Annex 4 LDNO charges_A'!$C$14:$C$203,MATCH($A66,'Annex 4 LDNO charges_A'!$A$14:$A$203,0)))</f>
        <v>0</v>
      </c>
      <c r="D66" s="227"/>
      <c r="E66" s="227"/>
      <c r="F66" s="223">
        <v>0.62719247961606639</v>
      </c>
    </row>
    <row r="67" spans="1:6" ht="27.75" customHeight="1">
      <c r="A67" s="160" t="s">
        <v>580</v>
      </c>
      <c r="B67" s="42">
        <f>IFERROR(INDEX('Annex 1 LV, HV &amp; UMS charges_A'!$B$14:$B$45,MATCH($A67,'Annex 1 LV, HV &amp; UMS charges_A'!$A$14:$A$294,0)),INDEX('Annex 4 LDNO charges_A'!$B$14:$B$203,MATCH($A67,'Annex 4 LDNO charges_A'!$A$14:$A$203,0)))</f>
        <v>0</v>
      </c>
      <c r="C67" s="159">
        <f>IFERROR(INDEX('Annex 1 LV, HV &amp; UMS charges_A'!$C$14:$C$45,MATCH($A67,'Annex 1 LV, HV &amp; UMS charges_A'!$A$14:$A$294,0)),INDEX('Annex 4 LDNO charges_A'!$C$14:$C$203,MATCH($A67,'Annex 4 LDNO charges_A'!$A$14:$A$203,0)))</f>
        <v>0</v>
      </c>
      <c r="D67" s="227"/>
      <c r="E67" s="227"/>
      <c r="F67" s="223">
        <v>0.62719247961606639</v>
      </c>
    </row>
    <row r="68" spans="1:6" ht="27.75" customHeight="1">
      <c r="A68" s="160" t="s">
        <v>581</v>
      </c>
      <c r="B68" s="42">
        <f>IFERROR(INDEX('Annex 1 LV, HV &amp; UMS charges_A'!$B$14:$B$45,MATCH($A68,'Annex 1 LV, HV &amp; UMS charges_A'!$A$14:$A$294,0)),INDEX('Annex 4 LDNO charges_A'!$B$14:$B$203,MATCH($A68,'Annex 4 LDNO charges_A'!$A$14:$A$203,0)))</f>
        <v>0</v>
      </c>
      <c r="C68" s="159">
        <f>IFERROR(INDEX('Annex 1 LV, HV &amp; UMS charges_A'!$C$14:$C$45,MATCH($A68,'Annex 1 LV, HV &amp; UMS charges_A'!$A$14:$A$294,0)),INDEX('Annex 4 LDNO charges_A'!$C$14:$C$203,MATCH($A68,'Annex 4 LDNO charges_A'!$A$14:$A$203,0)))</f>
        <v>0</v>
      </c>
      <c r="D68" s="227"/>
      <c r="E68" s="227"/>
      <c r="F68" s="223">
        <v>0.62719247961606639</v>
      </c>
    </row>
    <row r="69" spans="1:6" ht="27.75" customHeight="1">
      <c r="A69" s="160" t="s">
        <v>582</v>
      </c>
      <c r="B69" s="42">
        <f>IFERROR(INDEX('Annex 1 LV, HV &amp; UMS charges_A'!$B$14:$B$45,MATCH($A69,'Annex 1 LV, HV &amp; UMS charges_A'!$A$14:$A$294,0)),INDEX('Annex 4 LDNO charges_A'!$B$14:$B$203,MATCH($A69,'Annex 4 LDNO charges_A'!$A$14:$A$203,0)))</f>
        <v>0</v>
      </c>
      <c r="C69" s="159">
        <f>IFERROR(INDEX('Annex 1 LV, HV &amp; UMS charges_A'!$C$14:$C$45,MATCH($A69,'Annex 1 LV, HV &amp; UMS charges_A'!$A$14:$A$294,0)),INDEX('Annex 4 LDNO charges_A'!$C$14:$C$203,MATCH($A69,'Annex 4 LDNO charges_A'!$A$14:$A$203,0)))</f>
        <v>0</v>
      </c>
      <c r="D69" s="227"/>
      <c r="E69" s="227"/>
      <c r="F69" s="223">
        <v>0.62719247961606639</v>
      </c>
    </row>
    <row r="70" spans="1:6" ht="27.75" customHeight="1">
      <c r="A70" s="160" t="s">
        <v>583</v>
      </c>
      <c r="B70" s="42">
        <f>IFERROR(INDEX('Annex 1 LV, HV &amp; UMS charges_A'!$B$14:$B$45,MATCH($A70,'Annex 1 LV, HV &amp; UMS charges_A'!$A$14:$A$294,0)),INDEX('Annex 4 LDNO charges_A'!$B$14:$B$203,MATCH($A70,'Annex 4 LDNO charges_A'!$A$14:$A$203,0)))</f>
        <v>0</v>
      </c>
      <c r="C70" s="159">
        <f>IFERROR(INDEX('Annex 1 LV, HV &amp; UMS charges_A'!$C$14:$C$45,MATCH($A70,'Annex 1 LV, HV &amp; UMS charges_A'!$A$14:$A$294,0)),INDEX('Annex 4 LDNO charges_A'!$C$14:$C$203,MATCH($A70,'Annex 4 LDNO charges_A'!$A$14:$A$203,0)))</f>
        <v>0</v>
      </c>
      <c r="D70" s="227"/>
      <c r="E70" s="227"/>
      <c r="F70" s="223">
        <v>0.62719247961606639</v>
      </c>
    </row>
    <row r="71" spans="1:6" ht="27.75" customHeight="1">
      <c r="A71" s="160" t="s">
        <v>584</v>
      </c>
      <c r="B71" s="42">
        <f>IFERROR(INDEX('Annex 1 LV, HV &amp; UMS charges_A'!$B$14:$B$45,MATCH($A71,'Annex 1 LV, HV &amp; UMS charges_A'!$A$14:$A$294,0)),INDEX('Annex 4 LDNO charges_A'!$B$14:$B$203,MATCH($A71,'Annex 4 LDNO charges_A'!$A$14:$A$203,0)))</f>
        <v>0</v>
      </c>
      <c r="C71" s="159">
        <f>IFERROR(INDEX('Annex 1 LV, HV &amp; UMS charges_A'!$C$14:$C$45,MATCH($A71,'Annex 1 LV, HV &amp; UMS charges_A'!$A$14:$A$294,0)),INDEX('Annex 4 LDNO charges_A'!$C$14:$C$203,MATCH($A71,'Annex 4 LDNO charges_A'!$A$14:$A$203,0)))</f>
        <v>0</v>
      </c>
      <c r="D71" s="227"/>
      <c r="E71" s="227"/>
      <c r="F71" s="223">
        <v>0.62719247961606639</v>
      </c>
    </row>
    <row r="72" spans="1:6" ht="27.75" customHeight="1">
      <c r="A72" s="160" t="s">
        <v>585</v>
      </c>
      <c r="B72" s="42">
        <f>IFERROR(INDEX('Annex 1 LV, HV &amp; UMS charges_A'!$B$14:$B$45,MATCH($A72,'Annex 1 LV, HV &amp; UMS charges_A'!$A$14:$A$294,0)),INDEX('Annex 4 LDNO charges_A'!$B$14:$B$203,MATCH($A72,'Annex 4 LDNO charges_A'!$A$14:$A$203,0)))</f>
        <v>0</v>
      </c>
      <c r="C72" s="159">
        <f>IFERROR(INDEX('Annex 1 LV, HV &amp; UMS charges_A'!$C$14:$C$45,MATCH($A72,'Annex 1 LV, HV &amp; UMS charges_A'!$A$14:$A$294,0)),INDEX('Annex 4 LDNO charges_A'!$C$14:$C$203,MATCH($A72,'Annex 4 LDNO charges_A'!$A$14:$A$203,0)))</f>
        <v>0</v>
      </c>
      <c r="D72" s="227"/>
      <c r="E72" s="227"/>
      <c r="F72" s="223">
        <v>0.62719247961606639</v>
      </c>
    </row>
    <row r="73" spans="1:6" ht="27.75" customHeight="1">
      <c r="A73" s="160" t="s">
        <v>586</v>
      </c>
      <c r="B73" s="42">
        <f>IFERROR(INDEX('Annex 1 LV, HV &amp; UMS charges_A'!$B$14:$B$45,MATCH($A73,'Annex 1 LV, HV &amp; UMS charges_A'!$A$14:$A$294,0)),INDEX('Annex 4 LDNO charges_A'!$B$14:$B$203,MATCH($A73,'Annex 4 LDNO charges_A'!$A$14:$A$203,0)))</f>
        <v>0</v>
      </c>
      <c r="C73" s="159">
        <f>IFERROR(INDEX('Annex 1 LV, HV &amp; UMS charges_A'!$C$14:$C$45,MATCH($A73,'Annex 1 LV, HV &amp; UMS charges_A'!$A$14:$A$294,0)),INDEX('Annex 4 LDNO charges_A'!$C$14:$C$203,MATCH($A73,'Annex 4 LDNO charges_A'!$A$14:$A$203,0)))</f>
        <v>0</v>
      </c>
      <c r="D73" s="227"/>
      <c r="E73" s="227"/>
      <c r="F73" s="223">
        <v>0.62719247961606639</v>
      </c>
    </row>
    <row r="74" spans="1:6" ht="27.75" customHeight="1">
      <c r="A74" s="160" t="s">
        <v>587</v>
      </c>
      <c r="B74" s="42">
        <f>IFERROR(INDEX('Annex 1 LV, HV &amp; UMS charges_A'!$B$14:$B$45,MATCH($A74,'Annex 1 LV, HV &amp; UMS charges_A'!$A$14:$A$294,0)),INDEX('Annex 4 LDNO charges_A'!$B$14:$B$203,MATCH($A74,'Annex 4 LDNO charges_A'!$A$14:$A$203,0)))</f>
        <v>0</v>
      </c>
      <c r="C74" s="159">
        <f>IFERROR(INDEX('Annex 1 LV, HV &amp; UMS charges_A'!$C$14:$C$45,MATCH($A74,'Annex 1 LV, HV &amp; UMS charges_A'!$A$14:$A$294,0)),INDEX('Annex 4 LDNO charges_A'!$C$14:$C$203,MATCH($A74,'Annex 4 LDNO charges_A'!$A$14:$A$203,0)))</f>
        <v>0</v>
      </c>
      <c r="D74" s="227"/>
      <c r="E74" s="227"/>
      <c r="F74" s="223">
        <v>0.62719247961606639</v>
      </c>
    </row>
    <row r="75" spans="1:6" ht="27.75" customHeight="1">
      <c r="A75" s="160" t="s">
        <v>588</v>
      </c>
      <c r="B75" s="42">
        <f>IFERROR(INDEX('Annex 1 LV, HV &amp; UMS charges_A'!$B$14:$B$45,MATCH($A75,'Annex 1 LV, HV &amp; UMS charges_A'!$A$14:$A$294,0)),INDEX('Annex 4 LDNO charges_A'!$B$14:$B$203,MATCH($A75,'Annex 4 LDNO charges_A'!$A$14:$A$203,0)))</f>
        <v>0</v>
      </c>
      <c r="C75" s="159">
        <f>IFERROR(INDEX('Annex 1 LV, HV &amp; UMS charges_A'!$C$14:$C$45,MATCH($A75,'Annex 1 LV, HV &amp; UMS charges_A'!$A$14:$A$294,0)),INDEX('Annex 4 LDNO charges_A'!$C$14:$C$203,MATCH($A75,'Annex 4 LDNO charges_A'!$A$14:$A$203,0)))</f>
        <v>0</v>
      </c>
      <c r="D75" s="227"/>
      <c r="E75" s="227"/>
      <c r="F75" s="223">
        <v>0.62719247961606639</v>
      </c>
    </row>
    <row r="76" spans="1:6" ht="27.75" customHeight="1">
      <c r="A76" s="160" t="s">
        <v>589</v>
      </c>
      <c r="B76" s="42">
        <f>IFERROR(INDEX('Annex 1 LV, HV &amp; UMS charges_A'!$B$14:$B$45,MATCH($A76,'Annex 1 LV, HV &amp; UMS charges_A'!$A$14:$A$294,0)),INDEX('Annex 4 LDNO charges_A'!$B$14:$B$203,MATCH($A76,'Annex 4 LDNO charges_A'!$A$14:$A$203,0)))</f>
        <v>0</v>
      </c>
      <c r="C76" s="159">
        <f>IFERROR(INDEX('Annex 1 LV, HV &amp; UMS charges_A'!$C$14:$C$45,MATCH($A76,'Annex 1 LV, HV &amp; UMS charges_A'!$A$14:$A$294,0)),INDEX('Annex 4 LDNO charges_A'!$C$14:$C$203,MATCH($A76,'Annex 4 LDNO charges_A'!$A$14:$A$203,0)))</f>
        <v>0</v>
      </c>
      <c r="D76" s="227"/>
      <c r="E76" s="227"/>
      <c r="F76" s="223">
        <v>0.62719247961606639</v>
      </c>
    </row>
    <row r="77" spans="1:6" ht="27.75" customHeight="1">
      <c r="A77" s="160" t="s">
        <v>590</v>
      </c>
      <c r="B77" s="42">
        <f>IFERROR(INDEX('Annex 1 LV, HV &amp; UMS charges_A'!$B$14:$B$45,MATCH($A77,'Annex 1 LV, HV &amp; UMS charges_A'!$A$14:$A$294,0)),INDEX('Annex 4 LDNO charges_A'!$B$14:$B$203,MATCH($A77,'Annex 4 LDNO charges_A'!$A$14:$A$203,0)))</f>
        <v>0</v>
      </c>
      <c r="C77" s="159">
        <f>IFERROR(INDEX('Annex 1 LV, HV &amp; UMS charges_A'!$C$14:$C$45,MATCH($A77,'Annex 1 LV, HV &amp; UMS charges_A'!$A$14:$A$294,0)),INDEX('Annex 4 LDNO charges_A'!$C$14:$C$203,MATCH($A77,'Annex 4 LDNO charges_A'!$A$14:$A$203,0)))</f>
        <v>0</v>
      </c>
      <c r="D77" s="227"/>
      <c r="E77" s="227"/>
      <c r="F77" s="223">
        <v>0.62719247961606639</v>
      </c>
    </row>
    <row r="78" spans="1:6" ht="27.75" customHeight="1">
      <c r="A78" s="160" t="s">
        <v>591</v>
      </c>
      <c r="B78" s="42">
        <f>IFERROR(INDEX('Annex 1 LV, HV &amp; UMS charges_A'!$B$14:$B$45,MATCH($A78,'Annex 1 LV, HV &amp; UMS charges_A'!$A$14:$A$294,0)),INDEX('Annex 4 LDNO charges_A'!$B$14:$B$203,MATCH($A78,'Annex 4 LDNO charges_A'!$A$14:$A$203,0)))</f>
        <v>0</v>
      </c>
      <c r="C78" s="159">
        <f>IFERROR(INDEX('Annex 1 LV, HV &amp; UMS charges_A'!$C$14:$C$45,MATCH($A78,'Annex 1 LV, HV &amp; UMS charges_A'!$A$14:$A$294,0)),INDEX('Annex 4 LDNO charges_A'!$C$14:$C$203,MATCH($A78,'Annex 4 LDNO charges_A'!$A$14:$A$203,0)))</f>
        <v>0</v>
      </c>
      <c r="D78" s="227"/>
      <c r="E78" s="227"/>
      <c r="F78" s="223">
        <v>0.62719247961606639</v>
      </c>
    </row>
    <row r="79" spans="1:6" ht="27.75" customHeight="1">
      <c r="A79" s="160" t="s">
        <v>598</v>
      </c>
      <c r="B79" s="42">
        <f>IFERROR(INDEX('Annex 1 LV, HV &amp; UMS charges_A'!$B$14:$B$45,MATCH($A79,'Annex 1 LV, HV &amp; UMS charges_A'!$A$14:$A$294,0)),INDEX('Annex 4 LDNO charges_A'!$B$14:$B$203,MATCH($A79,'Annex 4 LDNO charges_A'!$A$14:$A$203,0)))</f>
        <v>0</v>
      </c>
      <c r="C79" s="159" t="str">
        <f>IFERROR(INDEX('Annex 1 LV, HV &amp; UMS charges_A'!$C$14:$C$45,MATCH($A79,'Annex 1 LV, HV &amp; UMS charges_A'!$A$14:$A$294,0)),INDEX('Annex 4 LDNO charges_A'!$C$14:$C$203,MATCH($A79,'Annex 4 LDNO charges_A'!$A$14:$A$203,0)))</f>
        <v>0, 1, 2</v>
      </c>
      <c r="D79" s="223">
        <v>0.18870443382558452</v>
      </c>
      <c r="E79" s="223"/>
      <c r="F79" s="223">
        <v>0.62719247961606639</v>
      </c>
    </row>
    <row r="80" spans="1:6" ht="27.75" customHeight="1">
      <c r="A80" s="160" t="s">
        <v>600</v>
      </c>
      <c r="B80" s="42">
        <f>IFERROR(INDEX('Annex 1 LV, HV &amp; UMS charges_A'!$B$14:$B$45,MATCH($A80,'Annex 1 LV, HV &amp; UMS charges_A'!$A$14:$A$294,0)),INDEX('Annex 4 LDNO charges_A'!$B$14:$B$203,MATCH($A80,'Annex 4 LDNO charges_A'!$A$14:$A$203,0)))</f>
        <v>0</v>
      </c>
      <c r="C80" s="159" t="str">
        <f>IFERROR(INDEX('Annex 1 LV, HV &amp; UMS charges_A'!$C$14:$C$45,MATCH($A80,'Annex 1 LV, HV &amp; UMS charges_A'!$A$14:$A$294,0)),INDEX('Annex 4 LDNO charges_A'!$C$14:$C$203,MATCH($A80,'Annex 4 LDNO charges_A'!$A$14:$A$203,0)))</f>
        <v>0, 3, 4, 5-8</v>
      </c>
      <c r="D80" s="227"/>
      <c r="E80" s="227"/>
      <c r="F80" s="223">
        <v>0.62719247961606639</v>
      </c>
    </row>
    <row r="81" spans="1:6" ht="27.75" customHeight="1">
      <c r="A81" s="160" t="s">
        <v>601</v>
      </c>
      <c r="B81" s="42">
        <f>IFERROR(INDEX('Annex 1 LV, HV &amp; UMS charges_A'!$B$14:$B$45,MATCH($A81,'Annex 1 LV, HV &amp; UMS charges_A'!$A$14:$A$294,0)),INDEX('Annex 4 LDNO charges_A'!$B$14:$B$203,MATCH($A81,'Annex 4 LDNO charges_A'!$A$14:$A$203,0)))</f>
        <v>0</v>
      </c>
      <c r="C81" s="159" t="str">
        <f>IFERROR(INDEX('Annex 1 LV, HV &amp; UMS charges_A'!$C$14:$C$45,MATCH($A81,'Annex 1 LV, HV &amp; UMS charges_A'!$A$14:$A$294,0)),INDEX('Annex 4 LDNO charges_A'!$C$14:$C$203,MATCH($A81,'Annex 4 LDNO charges_A'!$A$14:$A$203,0)))</f>
        <v>0, 3, 4, 5-8</v>
      </c>
      <c r="D81" s="227"/>
      <c r="E81" s="227"/>
      <c r="F81" s="223">
        <v>0.62719247961606639</v>
      </c>
    </row>
    <row r="82" spans="1:6" ht="27.75" customHeight="1">
      <c r="A82" s="160" t="s">
        <v>602</v>
      </c>
      <c r="B82" s="42">
        <f>IFERROR(INDEX('Annex 1 LV, HV &amp; UMS charges_A'!$B$14:$B$45,MATCH($A82,'Annex 1 LV, HV &amp; UMS charges_A'!$A$14:$A$294,0)),INDEX('Annex 4 LDNO charges_A'!$B$14:$B$203,MATCH($A82,'Annex 4 LDNO charges_A'!$A$14:$A$203,0)))</f>
        <v>0</v>
      </c>
      <c r="C82" s="159" t="str">
        <f>IFERROR(INDEX('Annex 1 LV, HV &amp; UMS charges_A'!$C$14:$C$45,MATCH($A82,'Annex 1 LV, HV &amp; UMS charges_A'!$A$14:$A$294,0)),INDEX('Annex 4 LDNO charges_A'!$C$14:$C$203,MATCH($A82,'Annex 4 LDNO charges_A'!$A$14:$A$203,0)))</f>
        <v>0, 3, 4, 5-8</v>
      </c>
      <c r="D82" s="227"/>
      <c r="E82" s="227"/>
      <c r="F82" s="223">
        <v>0.62719247961606639</v>
      </c>
    </row>
    <row r="83" spans="1:6" ht="27.75" customHeight="1">
      <c r="A83" s="160" t="s">
        <v>603</v>
      </c>
      <c r="B83" s="42">
        <f>IFERROR(INDEX('Annex 1 LV, HV &amp; UMS charges_A'!$B$14:$B$45,MATCH($A83,'Annex 1 LV, HV &amp; UMS charges_A'!$A$14:$A$294,0)),INDEX('Annex 4 LDNO charges_A'!$B$14:$B$203,MATCH($A83,'Annex 4 LDNO charges_A'!$A$14:$A$203,0)))</f>
        <v>0</v>
      </c>
      <c r="C83" s="159" t="str">
        <f>IFERROR(INDEX('Annex 1 LV, HV &amp; UMS charges_A'!$C$14:$C$45,MATCH($A83,'Annex 1 LV, HV &amp; UMS charges_A'!$A$14:$A$294,0)),INDEX('Annex 4 LDNO charges_A'!$C$14:$C$203,MATCH($A83,'Annex 4 LDNO charges_A'!$A$14:$A$203,0)))</f>
        <v>0, 3, 4, 5-8</v>
      </c>
      <c r="D83" s="227"/>
      <c r="E83" s="227"/>
      <c r="F83" s="223">
        <v>0.62719247961606639</v>
      </c>
    </row>
    <row r="84" spans="1:6" ht="27.75" customHeight="1">
      <c r="A84" s="160" t="s">
        <v>604</v>
      </c>
      <c r="B84" s="42">
        <f>IFERROR(INDEX('Annex 1 LV, HV &amp; UMS charges_A'!$B$14:$B$45,MATCH($A84,'Annex 1 LV, HV &amp; UMS charges_A'!$A$14:$A$294,0)),INDEX('Annex 4 LDNO charges_A'!$B$14:$B$203,MATCH($A84,'Annex 4 LDNO charges_A'!$A$14:$A$203,0)))</f>
        <v>0</v>
      </c>
      <c r="C84" s="159" t="str">
        <f>IFERROR(INDEX('Annex 1 LV, HV &amp; UMS charges_A'!$C$14:$C$45,MATCH($A84,'Annex 1 LV, HV &amp; UMS charges_A'!$A$14:$A$294,0)),INDEX('Annex 4 LDNO charges_A'!$C$14:$C$203,MATCH($A84,'Annex 4 LDNO charges_A'!$A$14:$A$203,0)))</f>
        <v>0, 3, 4, 5-8</v>
      </c>
      <c r="D84" s="227"/>
      <c r="E84" s="227"/>
      <c r="F84" s="223">
        <v>0.62719247961606639</v>
      </c>
    </row>
    <row r="85" spans="1:6" ht="27.75" customHeight="1">
      <c r="A85" s="160" t="s">
        <v>606</v>
      </c>
      <c r="B85" s="42">
        <f>IFERROR(INDEX('Annex 1 LV, HV &amp; UMS charges_A'!$B$14:$B$45,MATCH($A85,'Annex 1 LV, HV &amp; UMS charges_A'!$A$14:$A$294,0)),INDEX('Annex 4 LDNO charges_A'!$B$14:$B$203,MATCH($A85,'Annex 4 LDNO charges_A'!$A$14:$A$203,0)))</f>
        <v>0</v>
      </c>
      <c r="C85" s="159">
        <f>IFERROR(INDEX('Annex 1 LV, HV &amp; UMS charges_A'!$C$14:$C$45,MATCH($A85,'Annex 1 LV, HV &amp; UMS charges_A'!$A$14:$A$294,0)),INDEX('Annex 4 LDNO charges_A'!$C$14:$C$203,MATCH($A85,'Annex 4 LDNO charges_A'!$A$14:$A$203,0)))</f>
        <v>0</v>
      </c>
      <c r="D85" s="227"/>
      <c r="E85" s="227"/>
      <c r="F85" s="223">
        <v>0.62719247961606639</v>
      </c>
    </row>
    <row r="86" spans="1:6" ht="27.75" customHeight="1">
      <c r="A86" s="160" t="s">
        <v>607</v>
      </c>
      <c r="B86" s="42">
        <f>IFERROR(INDEX('Annex 1 LV, HV &amp; UMS charges_A'!$B$14:$B$45,MATCH($A86,'Annex 1 LV, HV &amp; UMS charges_A'!$A$14:$A$294,0)),INDEX('Annex 4 LDNO charges_A'!$B$14:$B$203,MATCH($A86,'Annex 4 LDNO charges_A'!$A$14:$A$203,0)))</f>
        <v>0</v>
      </c>
      <c r="C86" s="159">
        <f>IFERROR(INDEX('Annex 1 LV, HV &amp; UMS charges_A'!$C$14:$C$45,MATCH($A86,'Annex 1 LV, HV &amp; UMS charges_A'!$A$14:$A$294,0)),INDEX('Annex 4 LDNO charges_A'!$C$14:$C$203,MATCH($A86,'Annex 4 LDNO charges_A'!$A$14:$A$203,0)))</f>
        <v>0</v>
      </c>
      <c r="D86" s="227"/>
      <c r="E86" s="227"/>
      <c r="F86" s="223">
        <v>0.62719247961606639</v>
      </c>
    </row>
    <row r="87" spans="1:6" ht="27.75" customHeight="1">
      <c r="A87" s="160" t="s">
        <v>608</v>
      </c>
      <c r="B87" s="42">
        <f>IFERROR(INDEX('Annex 1 LV, HV &amp; UMS charges_A'!$B$14:$B$45,MATCH($A87,'Annex 1 LV, HV &amp; UMS charges_A'!$A$14:$A$294,0)),INDEX('Annex 4 LDNO charges_A'!$B$14:$B$203,MATCH($A87,'Annex 4 LDNO charges_A'!$A$14:$A$203,0)))</f>
        <v>0</v>
      </c>
      <c r="C87" s="159">
        <f>IFERROR(INDEX('Annex 1 LV, HV &amp; UMS charges_A'!$C$14:$C$45,MATCH($A87,'Annex 1 LV, HV &amp; UMS charges_A'!$A$14:$A$294,0)),INDEX('Annex 4 LDNO charges_A'!$C$14:$C$203,MATCH($A87,'Annex 4 LDNO charges_A'!$A$14:$A$203,0)))</f>
        <v>0</v>
      </c>
      <c r="D87" s="227"/>
      <c r="E87" s="227"/>
      <c r="F87" s="223">
        <v>0.62719247961606639</v>
      </c>
    </row>
    <row r="88" spans="1:6" ht="27.75" customHeight="1">
      <c r="A88" s="160" t="s">
        <v>609</v>
      </c>
      <c r="B88" s="42">
        <f>IFERROR(INDEX('Annex 1 LV, HV &amp; UMS charges_A'!$B$14:$B$45,MATCH($A88,'Annex 1 LV, HV &amp; UMS charges_A'!$A$14:$A$294,0)),INDEX('Annex 4 LDNO charges_A'!$B$14:$B$203,MATCH($A88,'Annex 4 LDNO charges_A'!$A$14:$A$203,0)))</f>
        <v>0</v>
      </c>
      <c r="C88" s="159">
        <f>IFERROR(INDEX('Annex 1 LV, HV &amp; UMS charges_A'!$C$14:$C$45,MATCH($A88,'Annex 1 LV, HV &amp; UMS charges_A'!$A$14:$A$294,0)),INDEX('Annex 4 LDNO charges_A'!$C$14:$C$203,MATCH($A88,'Annex 4 LDNO charges_A'!$A$14:$A$203,0)))</f>
        <v>0</v>
      </c>
      <c r="D88" s="227"/>
      <c r="E88" s="227"/>
      <c r="F88" s="223">
        <v>0.62719247961606639</v>
      </c>
    </row>
    <row r="89" spans="1:6" ht="27.75" customHeight="1">
      <c r="A89" s="160" t="s">
        <v>610</v>
      </c>
      <c r="B89" s="42">
        <f>IFERROR(INDEX('Annex 1 LV, HV &amp; UMS charges_A'!$B$14:$B$45,MATCH($A89,'Annex 1 LV, HV &amp; UMS charges_A'!$A$14:$A$294,0)),INDEX('Annex 4 LDNO charges_A'!$B$14:$B$203,MATCH($A89,'Annex 4 LDNO charges_A'!$A$14:$A$203,0)))</f>
        <v>0</v>
      </c>
      <c r="C89" s="159">
        <f>IFERROR(INDEX('Annex 1 LV, HV &amp; UMS charges_A'!$C$14:$C$45,MATCH($A89,'Annex 1 LV, HV &amp; UMS charges_A'!$A$14:$A$294,0)),INDEX('Annex 4 LDNO charges_A'!$C$14:$C$203,MATCH($A89,'Annex 4 LDNO charges_A'!$A$14:$A$203,0)))</f>
        <v>0</v>
      </c>
      <c r="D89" s="227"/>
      <c r="E89" s="227"/>
      <c r="F89" s="223">
        <v>0.62719247961606639</v>
      </c>
    </row>
    <row r="90" spans="1:6" ht="27.75" customHeight="1">
      <c r="A90" s="160" t="s">
        <v>611</v>
      </c>
      <c r="B90" s="42">
        <f>IFERROR(INDEX('Annex 1 LV, HV &amp; UMS charges_A'!$B$14:$B$45,MATCH($A90,'Annex 1 LV, HV &amp; UMS charges_A'!$A$14:$A$294,0)),INDEX('Annex 4 LDNO charges_A'!$B$14:$B$203,MATCH($A90,'Annex 4 LDNO charges_A'!$A$14:$A$203,0)))</f>
        <v>0</v>
      </c>
      <c r="C90" s="159">
        <f>IFERROR(INDEX('Annex 1 LV, HV &amp; UMS charges_A'!$C$14:$C$45,MATCH($A90,'Annex 1 LV, HV &amp; UMS charges_A'!$A$14:$A$294,0)),INDEX('Annex 4 LDNO charges_A'!$C$14:$C$203,MATCH($A90,'Annex 4 LDNO charges_A'!$A$14:$A$203,0)))</f>
        <v>0</v>
      </c>
      <c r="D90" s="227"/>
      <c r="E90" s="227"/>
      <c r="F90" s="223">
        <v>0.62719247961606639</v>
      </c>
    </row>
    <row r="91" spans="1:6" ht="27.75" customHeight="1">
      <c r="A91" s="160" t="s">
        <v>612</v>
      </c>
      <c r="B91" s="42">
        <f>IFERROR(INDEX('Annex 1 LV, HV &amp; UMS charges_A'!$B$14:$B$45,MATCH($A91,'Annex 1 LV, HV &amp; UMS charges_A'!$A$14:$A$294,0)),INDEX('Annex 4 LDNO charges_A'!$B$14:$B$203,MATCH($A91,'Annex 4 LDNO charges_A'!$A$14:$A$203,0)))</f>
        <v>0</v>
      </c>
      <c r="C91" s="159">
        <f>IFERROR(INDEX('Annex 1 LV, HV &amp; UMS charges_A'!$C$14:$C$45,MATCH($A91,'Annex 1 LV, HV &amp; UMS charges_A'!$A$14:$A$294,0)),INDEX('Annex 4 LDNO charges_A'!$C$14:$C$203,MATCH($A91,'Annex 4 LDNO charges_A'!$A$14:$A$203,0)))</f>
        <v>0</v>
      </c>
      <c r="D91" s="227"/>
      <c r="E91" s="227"/>
      <c r="F91" s="223">
        <v>0.62719247961606639</v>
      </c>
    </row>
    <row r="92" spans="1:6" ht="27.75" customHeight="1">
      <c r="A92" s="160" t="s">
        <v>613</v>
      </c>
      <c r="B92" s="42">
        <f>IFERROR(INDEX('Annex 1 LV, HV &amp; UMS charges_A'!$B$14:$B$45,MATCH($A92,'Annex 1 LV, HV &amp; UMS charges_A'!$A$14:$A$294,0)),INDEX('Annex 4 LDNO charges_A'!$B$14:$B$203,MATCH($A92,'Annex 4 LDNO charges_A'!$A$14:$A$203,0)))</f>
        <v>0</v>
      </c>
      <c r="C92" s="159">
        <f>IFERROR(INDEX('Annex 1 LV, HV &amp; UMS charges_A'!$C$14:$C$45,MATCH($A92,'Annex 1 LV, HV &amp; UMS charges_A'!$A$14:$A$294,0)),INDEX('Annex 4 LDNO charges_A'!$C$14:$C$203,MATCH($A92,'Annex 4 LDNO charges_A'!$A$14:$A$203,0)))</f>
        <v>0</v>
      </c>
      <c r="D92" s="227"/>
      <c r="E92" s="227"/>
      <c r="F92" s="223">
        <v>0.62719247961606639</v>
      </c>
    </row>
    <row r="93" spans="1:6" ht="27.75" customHeight="1">
      <c r="A93" s="160" t="s">
        <v>614</v>
      </c>
      <c r="B93" s="42">
        <f>IFERROR(INDEX('Annex 1 LV, HV &amp; UMS charges_A'!$B$14:$B$45,MATCH($A93,'Annex 1 LV, HV &amp; UMS charges_A'!$A$14:$A$294,0)),INDEX('Annex 4 LDNO charges_A'!$B$14:$B$203,MATCH($A93,'Annex 4 LDNO charges_A'!$A$14:$A$203,0)))</f>
        <v>0</v>
      </c>
      <c r="C93" s="159">
        <f>IFERROR(INDEX('Annex 1 LV, HV &amp; UMS charges_A'!$C$14:$C$45,MATCH($A93,'Annex 1 LV, HV &amp; UMS charges_A'!$A$14:$A$294,0)),INDEX('Annex 4 LDNO charges_A'!$C$14:$C$203,MATCH($A93,'Annex 4 LDNO charges_A'!$A$14:$A$203,0)))</f>
        <v>0</v>
      </c>
      <c r="D93" s="227"/>
      <c r="E93" s="227"/>
      <c r="F93" s="223">
        <v>0.62719247961606639</v>
      </c>
    </row>
    <row r="94" spans="1:6" ht="27.75" customHeight="1">
      <c r="A94" s="160" t="s">
        <v>615</v>
      </c>
      <c r="B94" s="42">
        <f>IFERROR(INDEX('Annex 1 LV, HV &amp; UMS charges_A'!$B$14:$B$45,MATCH($A94,'Annex 1 LV, HV &amp; UMS charges_A'!$A$14:$A$294,0)),INDEX('Annex 4 LDNO charges_A'!$B$14:$B$203,MATCH($A94,'Annex 4 LDNO charges_A'!$A$14:$A$203,0)))</f>
        <v>0</v>
      </c>
      <c r="C94" s="159">
        <f>IFERROR(INDEX('Annex 1 LV, HV &amp; UMS charges_A'!$C$14:$C$45,MATCH($A94,'Annex 1 LV, HV &amp; UMS charges_A'!$A$14:$A$294,0)),INDEX('Annex 4 LDNO charges_A'!$C$14:$C$203,MATCH($A94,'Annex 4 LDNO charges_A'!$A$14:$A$203,0)))</f>
        <v>0</v>
      </c>
      <c r="D94" s="227"/>
      <c r="E94" s="227"/>
      <c r="F94" s="223">
        <v>0.62719247961606639</v>
      </c>
    </row>
    <row r="95" spans="1:6" ht="27.75" customHeight="1">
      <c r="A95" s="160" t="s">
        <v>616</v>
      </c>
      <c r="B95" s="42">
        <f>IFERROR(INDEX('Annex 1 LV, HV &amp; UMS charges_A'!$B$14:$B$45,MATCH($A95,'Annex 1 LV, HV &amp; UMS charges_A'!$A$14:$A$294,0)),INDEX('Annex 4 LDNO charges_A'!$B$14:$B$203,MATCH($A95,'Annex 4 LDNO charges_A'!$A$14:$A$203,0)))</f>
        <v>0</v>
      </c>
      <c r="C95" s="159">
        <f>IFERROR(INDEX('Annex 1 LV, HV &amp; UMS charges_A'!$C$14:$C$45,MATCH($A95,'Annex 1 LV, HV &amp; UMS charges_A'!$A$14:$A$294,0)),INDEX('Annex 4 LDNO charges_A'!$C$14:$C$203,MATCH($A95,'Annex 4 LDNO charges_A'!$A$14:$A$203,0)))</f>
        <v>0</v>
      </c>
      <c r="D95" s="227"/>
      <c r="E95" s="227"/>
      <c r="F95" s="223">
        <v>0.62719247961606639</v>
      </c>
    </row>
    <row r="96" spans="1:6" ht="27.75" customHeight="1">
      <c r="A96" s="160" t="s">
        <v>617</v>
      </c>
      <c r="B96" s="42">
        <f>IFERROR(INDEX('Annex 1 LV, HV &amp; UMS charges_A'!$B$14:$B$45,MATCH($A96,'Annex 1 LV, HV &amp; UMS charges_A'!$A$14:$A$294,0)),INDEX('Annex 4 LDNO charges_A'!$B$14:$B$203,MATCH($A96,'Annex 4 LDNO charges_A'!$A$14:$A$203,0)))</f>
        <v>0</v>
      </c>
      <c r="C96" s="159">
        <f>IFERROR(INDEX('Annex 1 LV, HV &amp; UMS charges_A'!$C$14:$C$45,MATCH($A96,'Annex 1 LV, HV &amp; UMS charges_A'!$A$14:$A$294,0)),INDEX('Annex 4 LDNO charges_A'!$C$14:$C$203,MATCH($A96,'Annex 4 LDNO charges_A'!$A$14:$A$203,0)))</f>
        <v>0</v>
      </c>
      <c r="D96" s="227"/>
      <c r="E96" s="227"/>
      <c r="F96" s="223">
        <v>0.62719247961606639</v>
      </c>
    </row>
    <row r="97" spans="1:6" ht="27.75" customHeight="1">
      <c r="A97" s="160" t="s">
        <v>618</v>
      </c>
      <c r="B97" s="42">
        <f>IFERROR(INDEX('Annex 1 LV, HV &amp; UMS charges_A'!$B$14:$B$45,MATCH($A97,'Annex 1 LV, HV &amp; UMS charges_A'!$A$14:$A$294,0)),INDEX('Annex 4 LDNO charges_A'!$B$14:$B$203,MATCH($A97,'Annex 4 LDNO charges_A'!$A$14:$A$203,0)))</f>
        <v>0</v>
      </c>
      <c r="C97" s="159">
        <f>IFERROR(INDEX('Annex 1 LV, HV &amp; UMS charges_A'!$C$14:$C$45,MATCH($A97,'Annex 1 LV, HV &amp; UMS charges_A'!$A$14:$A$294,0)),INDEX('Annex 4 LDNO charges_A'!$C$14:$C$203,MATCH($A97,'Annex 4 LDNO charges_A'!$A$14:$A$203,0)))</f>
        <v>0</v>
      </c>
      <c r="D97" s="227"/>
      <c r="E97" s="227"/>
      <c r="F97" s="223">
        <v>0.62719247961606639</v>
      </c>
    </row>
    <row r="98" spans="1:6" ht="27.75" customHeight="1">
      <c r="A98" s="160" t="s">
        <v>619</v>
      </c>
      <c r="B98" s="42">
        <f>IFERROR(INDEX('Annex 1 LV, HV &amp; UMS charges_A'!$B$14:$B$45,MATCH($A98,'Annex 1 LV, HV &amp; UMS charges_A'!$A$14:$A$294,0)),INDEX('Annex 4 LDNO charges_A'!$B$14:$B$203,MATCH($A98,'Annex 4 LDNO charges_A'!$A$14:$A$203,0)))</f>
        <v>0</v>
      </c>
      <c r="C98" s="159">
        <f>IFERROR(INDEX('Annex 1 LV, HV &amp; UMS charges_A'!$C$14:$C$45,MATCH($A98,'Annex 1 LV, HV &amp; UMS charges_A'!$A$14:$A$294,0)),INDEX('Annex 4 LDNO charges_A'!$C$14:$C$203,MATCH($A98,'Annex 4 LDNO charges_A'!$A$14:$A$203,0)))</f>
        <v>0</v>
      </c>
      <c r="D98" s="227"/>
      <c r="E98" s="227"/>
      <c r="F98" s="223">
        <v>0.62719247961606639</v>
      </c>
    </row>
    <row r="99" spans="1:6" ht="27.75" customHeight="1">
      <c r="A99" s="160" t="s">
        <v>620</v>
      </c>
      <c r="B99" s="42">
        <f>IFERROR(INDEX('Annex 1 LV, HV &amp; UMS charges_A'!$B$14:$B$45,MATCH($A99,'Annex 1 LV, HV &amp; UMS charges_A'!$A$14:$A$294,0)),INDEX('Annex 4 LDNO charges_A'!$B$14:$B$203,MATCH($A99,'Annex 4 LDNO charges_A'!$A$14:$A$203,0)))</f>
        <v>0</v>
      </c>
      <c r="C99" s="159">
        <f>IFERROR(INDEX('Annex 1 LV, HV &amp; UMS charges_A'!$C$14:$C$45,MATCH($A99,'Annex 1 LV, HV &amp; UMS charges_A'!$A$14:$A$294,0)),INDEX('Annex 4 LDNO charges_A'!$C$14:$C$203,MATCH($A99,'Annex 4 LDNO charges_A'!$A$14:$A$203,0)))</f>
        <v>0</v>
      </c>
      <c r="D99" s="227"/>
      <c r="E99" s="227"/>
      <c r="F99" s="223">
        <v>0.62719247961606639</v>
      </c>
    </row>
    <row r="100" spans="1:6" ht="27.75" customHeight="1">
      <c r="A100" s="160" t="s">
        <v>627</v>
      </c>
      <c r="B100" s="42">
        <f>IFERROR(INDEX('Annex 1 LV, HV &amp; UMS charges_A'!$B$14:$B$45,MATCH($A100,'Annex 1 LV, HV &amp; UMS charges_A'!$A$14:$A$294,0)),INDEX('Annex 4 LDNO charges_A'!$B$14:$B$203,MATCH($A100,'Annex 4 LDNO charges_A'!$A$14:$A$203,0)))</f>
        <v>0</v>
      </c>
      <c r="C100" s="159" t="str">
        <f>IFERROR(INDEX('Annex 1 LV, HV &amp; UMS charges_A'!$C$14:$C$45,MATCH($A100,'Annex 1 LV, HV &amp; UMS charges_A'!$A$14:$A$294,0)),INDEX('Annex 4 LDNO charges_A'!$C$14:$C$203,MATCH($A100,'Annex 4 LDNO charges_A'!$A$14:$A$203,0)))</f>
        <v>0, 1, 2</v>
      </c>
      <c r="D100" s="223">
        <v>0.18870443382558452</v>
      </c>
      <c r="E100" s="223"/>
      <c r="F100" s="223">
        <v>0.62719247961606639</v>
      </c>
    </row>
    <row r="101" spans="1:6" ht="27.75" customHeight="1">
      <c r="A101" s="160" t="s">
        <v>629</v>
      </c>
      <c r="B101" s="42">
        <f>IFERROR(INDEX('Annex 1 LV, HV &amp; UMS charges_A'!$B$14:$B$45,MATCH($A101,'Annex 1 LV, HV &amp; UMS charges_A'!$A$14:$A$294,0)),INDEX('Annex 4 LDNO charges_A'!$B$14:$B$203,MATCH($A101,'Annex 4 LDNO charges_A'!$A$14:$A$203,0)))</f>
        <v>0</v>
      </c>
      <c r="C101" s="159" t="str">
        <f>IFERROR(INDEX('Annex 1 LV, HV &amp; UMS charges_A'!$C$14:$C$45,MATCH($A101,'Annex 1 LV, HV &amp; UMS charges_A'!$A$14:$A$294,0)),INDEX('Annex 4 LDNO charges_A'!$C$14:$C$203,MATCH($A101,'Annex 4 LDNO charges_A'!$A$14:$A$203,0)))</f>
        <v>0, 3, 4, 5-8</v>
      </c>
      <c r="D101" s="227"/>
      <c r="E101" s="227"/>
      <c r="F101" s="223">
        <v>0.62719247961606639</v>
      </c>
    </row>
    <row r="102" spans="1:6" ht="27.75" customHeight="1">
      <c r="A102" s="160" t="s">
        <v>630</v>
      </c>
      <c r="B102" s="42">
        <f>IFERROR(INDEX('Annex 1 LV, HV &amp; UMS charges_A'!$B$14:$B$45,MATCH($A102,'Annex 1 LV, HV &amp; UMS charges_A'!$A$14:$A$294,0)),INDEX('Annex 4 LDNO charges_A'!$B$14:$B$203,MATCH($A102,'Annex 4 LDNO charges_A'!$A$14:$A$203,0)))</f>
        <v>0</v>
      </c>
      <c r="C102" s="159" t="str">
        <f>IFERROR(INDEX('Annex 1 LV, HV &amp; UMS charges_A'!$C$14:$C$45,MATCH($A102,'Annex 1 LV, HV &amp; UMS charges_A'!$A$14:$A$294,0)),INDEX('Annex 4 LDNO charges_A'!$C$14:$C$203,MATCH($A102,'Annex 4 LDNO charges_A'!$A$14:$A$203,0)))</f>
        <v>0, 3, 4, 5-8</v>
      </c>
      <c r="D102" s="227"/>
      <c r="E102" s="227"/>
      <c r="F102" s="223">
        <v>0.62719247961606639</v>
      </c>
    </row>
    <row r="103" spans="1:6" ht="27.75" customHeight="1">
      <c r="A103" s="160" t="s">
        <v>631</v>
      </c>
      <c r="B103" s="42">
        <f>IFERROR(INDEX('Annex 1 LV, HV &amp; UMS charges_A'!$B$14:$B$45,MATCH($A103,'Annex 1 LV, HV &amp; UMS charges_A'!$A$14:$A$294,0)),INDEX('Annex 4 LDNO charges_A'!$B$14:$B$203,MATCH($A103,'Annex 4 LDNO charges_A'!$A$14:$A$203,0)))</f>
        <v>0</v>
      </c>
      <c r="C103" s="159" t="str">
        <f>IFERROR(INDEX('Annex 1 LV, HV &amp; UMS charges_A'!$C$14:$C$45,MATCH($A103,'Annex 1 LV, HV &amp; UMS charges_A'!$A$14:$A$294,0)),INDEX('Annex 4 LDNO charges_A'!$C$14:$C$203,MATCH($A103,'Annex 4 LDNO charges_A'!$A$14:$A$203,0)))</f>
        <v>0, 3, 4, 5-8</v>
      </c>
      <c r="D103" s="227"/>
      <c r="E103" s="227"/>
      <c r="F103" s="223">
        <v>0.62719247961606639</v>
      </c>
    </row>
    <row r="104" spans="1:6" ht="27.75" customHeight="1">
      <c r="A104" s="160" t="s">
        <v>632</v>
      </c>
      <c r="B104" s="42">
        <f>IFERROR(INDEX('Annex 1 LV, HV &amp; UMS charges_A'!$B$14:$B$45,MATCH($A104,'Annex 1 LV, HV &amp; UMS charges_A'!$A$14:$A$294,0)),INDEX('Annex 4 LDNO charges_A'!$B$14:$B$203,MATCH($A104,'Annex 4 LDNO charges_A'!$A$14:$A$203,0)))</f>
        <v>0</v>
      </c>
      <c r="C104" s="159" t="str">
        <f>IFERROR(INDEX('Annex 1 LV, HV &amp; UMS charges_A'!$C$14:$C$45,MATCH($A104,'Annex 1 LV, HV &amp; UMS charges_A'!$A$14:$A$294,0)),INDEX('Annex 4 LDNO charges_A'!$C$14:$C$203,MATCH($A104,'Annex 4 LDNO charges_A'!$A$14:$A$203,0)))</f>
        <v>0, 3, 4, 5-8</v>
      </c>
      <c r="D104" s="227"/>
      <c r="E104" s="227"/>
      <c r="F104" s="223">
        <v>0.62719247961606639</v>
      </c>
    </row>
    <row r="105" spans="1:6" ht="27.75" customHeight="1">
      <c r="A105" s="160" t="s">
        <v>633</v>
      </c>
      <c r="B105" s="42">
        <f>IFERROR(INDEX('Annex 1 LV, HV &amp; UMS charges_A'!$B$14:$B$45,MATCH($A105,'Annex 1 LV, HV &amp; UMS charges_A'!$A$14:$A$294,0)),INDEX('Annex 4 LDNO charges_A'!$B$14:$B$203,MATCH($A105,'Annex 4 LDNO charges_A'!$A$14:$A$203,0)))</f>
        <v>0</v>
      </c>
      <c r="C105" s="159" t="str">
        <f>IFERROR(INDEX('Annex 1 LV, HV &amp; UMS charges_A'!$C$14:$C$45,MATCH($A105,'Annex 1 LV, HV &amp; UMS charges_A'!$A$14:$A$294,0)),INDEX('Annex 4 LDNO charges_A'!$C$14:$C$203,MATCH($A105,'Annex 4 LDNO charges_A'!$A$14:$A$203,0)))</f>
        <v>0, 3, 4, 5-8</v>
      </c>
      <c r="D105" s="227"/>
      <c r="E105" s="227"/>
      <c r="F105" s="223">
        <v>0.62719247961606639</v>
      </c>
    </row>
    <row r="106" spans="1:6" ht="27.75" customHeight="1">
      <c r="A106" s="160" t="s">
        <v>635</v>
      </c>
      <c r="B106" s="42">
        <f>IFERROR(INDEX('Annex 1 LV, HV &amp; UMS charges_A'!$B$14:$B$45,MATCH($A106,'Annex 1 LV, HV &amp; UMS charges_A'!$A$14:$A$294,0)),INDEX('Annex 4 LDNO charges_A'!$B$14:$B$203,MATCH($A106,'Annex 4 LDNO charges_A'!$A$14:$A$203,0)))</f>
        <v>0</v>
      </c>
      <c r="C106" s="159">
        <f>IFERROR(INDEX('Annex 1 LV, HV &amp; UMS charges_A'!$C$14:$C$45,MATCH($A106,'Annex 1 LV, HV &amp; UMS charges_A'!$A$14:$A$294,0)),INDEX('Annex 4 LDNO charges_A'!$C$14:$C$203,MATCH($A106,'Annex 4 LDNO charges_A'!$A$14:$A$203,0)))</f>
        <v>0</v>
      </c>
      <c r="D106" s="227"/>
      <c r="E106" s="227"/>
      <c r="F106" s="223">
        <v>0.62719247961606639</v>
      </c>
    </row>
    <row r="107" spans="1:6" ht="27.75" customHeight="1">
      <c r="A107" s="160" t="s">
        <v>636</v>
      </c>
      <c r="B107" s="42">
        <f>IFERROR(INDEX('Annex 1 LV, HV &amp; UMS charges_A'!$B$14:$B$45,MATCH($A107,'Annex 1 LV, HV &amp; UMS charges_A'!$A$14:$A$294,0)),INDEX('Annex 4 LDNO charges_A'!$B$14:$B$203,MATCH($A107,'Annex 4 LDNO charges_A'!$A$14:$A$203,0)))</f>
        <v>0</v>
      </c>
      <c r="C107" s="159">
        <f>IFERROR(INDEX('Annex 1 LV, HV &amp; UMS charges_A'!$C$14:$C$45,MATCH($A107,'Annex 1 LV, HV &amp; UMS charges_A'!$A$14:$A$294,0)),INDEX('Annex 4 LDNO charges_A'!$C$14:$C$203,MATCH($A107,'Annex 4 LDNO charges_A'!$A$14:$A$203,0)))</f>
        <v>0</v>
      </c>
      <c r="D107" s="227"/>
      <c r="E107" s="227"/>
      <c r="F107" s="223">
        <v>0.62719247961606639</v>
      </c>
    </row>
    <row r="108" spans="1:6" ht="27.75" customHeight="1">
      <c r="A108" s="160" t="s">
        <v>637</v>
      </c>
      <c r="B108" s="42">
        <f>IFERROR(INDEX('Annex 1 LV, HV &amp; UMS charges_A'!$B$14:$B$45,MATCH($A108,'Annex 1 LV, HV &amp; UMS charges_A'!$A$14:$A$294,0)),INDEX('Annex 4 LDNO charges_A'!$B$14:$B$203,MATCH($A108,'Annex 4 LDNO charges_A'!$A$14:$A$203,0)))</f>
        <v>0</v>
      </c>
      <c r="C108" s="159">
        <f>IFERROR(INDEX('Annex 1 LV, HV &amp; UMS charges_A'!$C$14:$C$45,MATCH($A108,'Annex 1 LV, HV &amp; UMS charges_A'!$A$14:$A$294,0)),INDEX('Annex 4 LDNO charges_A'!$C$14:$C$203,MATCH($A108,'Annex 4 LDNO charges_A'!$A$14:$A$203,0)))</f>
        <v>0</v>
      </c>
      <c r="D108" s="227"/>
      <c r="E108" s="227"/>
      <c r="F108" s="223">
        <v>0.62719247961606639</v>
      </c>
    </row>
    <row r="109" spans="1:6" ht="27.75" customHeight="1">
      <c r="A109" s="160" t="s">
        <v>638</v>
      </c>
      <c r="B109" s="42">
        <f>IFERROR(INDEX('Annex 1 LV, HV &amp; UMS charges_A'!$B$14:$B$45,MATCH($A109,'Annex 1 LV, HV &amp; UMS charges_A'!$A$14:$A$294,0)),INDEX('Annex 4 LDNO charges_A'!$B$14:$B$203,MATCH($A109,'Annex 4 LDNO charges_A'!$A$14:$A$203,0)))</f>
        <v>0</v>
      </c>
      <c r="C109" s="159">
        <f>IFERROR(INDEX('Annex 1 LV, HV &amp; UMS charges_A'!$C$14:$C$45,MATCH($A109,'Annex 1 LV, HV &amp; UMS charges_A'!$A$14:$A$294,0)),INDEX('Annex 4 LDNO charges_A'!$C$14:$C$203,MATCH($A109,'Annex 4 LDNO charges_A'!$A$14:$A$203,0)))</f>
        <v>0</v>
      </c>
      <c r="D109" s="227"/>
      <c r="E109" s="227"/>
      <c r="F109" s="223">
        <v>0.62719247961606639</v>
      </c>
    </row>
    <row r="110" spans="1:6" ht="27.75" customHeight="1">
      <c r="A110" s="160" t="s">
        <v>639</v>
      </c>
      <c r="B110" s="42">
        <f>IFERROR(INDEX('Annex 1 LV, HV &amp; UMS charges_A'!$B$14:$B$45,MATCH($A110,'Annex 1 LV, HV &amp; UMS charges_A'!$A$14:$A$294,0)),INDEX('Annex 4 LDNO charges_A'!$B$14:$B$203,MATCH($A110,'Annex 4 LDNO charges_A'!$A$14:$A$203,0)))</f>
        <v>0</v>
      </c>
      <c r="C110" s="159">
        <f>IFERROR(INDEX('Annex 1 LV, HV &amp; UMS charges_A'!$C$14:$C$45,MATCH($A110,'Annex 1 LV, HV &amp; UMS charges_A'!$A$14:$A$294,0)),INDEX('Annex 4 LDNO charges_A'!$C$14:$C$203,MATCH($A110,'Annex 4 LDNO charges_A'!$A$14:$A$203,0)))</f>
        <v>0</v>
      </c>
      <c r="D110" s="227"/>
      <c r="E110" s="227"/>
      <c r="F110" s="223">
        <v>0.62719247961606639</v>
      </c>
    </row>
    <row r="111" spans="1:6" ht="27.75" customHeight="1">
      <c r="A111" s="160" t="s">
        <v>640</v>
      </c>
      <c r="B111" s="42">
        <f>IFERROR(INDEX('Annex 1 LV, HV &amp; UMS charges_A'!$B$14:$B$45,MATCH($A111,'Annex 1 LV, HV &amp; UMS charges_A'!$A$14:$A$294,0)),INDEX('Annex 4 LDNO charges_A'!$B$14:$B$203,MATCH($A111,'Annex 4 LDNO charges_A'!$A$14:$A$203,0)))</f>
        <v>0</v>
      </c>
      <c r="C111" s="159">
        <f>IFERROR(INDEX('Annex 1 LV, HV &amp; UMS charges_A'!$C$14:$C$45,MATCH($A111,'Annex 1 LV, HV &amp; UMS charges_A'!$A$14:$A$294,0)),INDEX('Annex 4 LDNO charges_A'!$C$14:$C$203,MATCH($A111,'Annex 4 LDNO charges_A'!$A$14:$A$203,0)))</f>
        <v>0</v>
      </c>
      <c r="D111" s="227"/>
      <c r="E111" s="227"/>
      <c r="F111" s="223">
        <v>0.62719247961606639</v>
      </c>
    </row>
    <row r="112" spans="1:6" ht="27.75" customHeight="1">
      <c r="A112" s="160" t="s">
        <v>641</v>
      </c>
      <c r="B112" s="42">
        <f>IFERROR(INDEX('Annex 1 LV, HV &amp; UMS charges_A'!$B$14:$B$45,MATCH($A112,'Annex 1 LV, HV &amp; UMS charges_A'!$A$14:$A$294,0)),INDEX('Annex 4 LDNO charges_A'!$B$14:$B$203,MATCH($A112,'Annex 4 LDNO charges_A'!$A$14:$A$203,0)))</f>
        <v>0</v>
      </c>
      <c r="C112" s="159">
        <f>IFERROR(INDEX('Annex 1 LV, HV &amp; UMS charges_A'!$C$14:$C$45,MATCH($A112,'Annex 1 LV, HV &amp; UMS charges_A'!$A$14:$A$294,0)),INDEX('Annex 4 LDNO charges_A'!$C$14:$C$203,MATCH($A112,'Annex 4 LDNO charges_A'!$A$14:$A$203,0)))</f>
        <v>0</v>
      </c>
      <c r="D112" s="227"/>
      <c r="E112" s="227"/>
      <c r="F112" s="223">
        <v>0.62719247961606639</v>
      </c>
    </row>
    <row r="113" spans="1:6" ht="27.75" customHeight="1">
      <c r="A113" s="160" t="s">
        <v>642</v>
      </c>
      <c r="B113" s="42">
        <f>IFERROR(INDEX('Annex 1 LV, HV &amp; UMS charges_A'!$B$14:$B$45,MATCH($A113,'Annex 1 LV, HV &amp; UMS charges_A'!$A$14:$A$294,0)),INDEX('Annex 4 LDNO charges_A'!$B$14:$B$203,MATCH($A113,'Annex 4 LDNO charges_A'!$A$14:$A$203,0)))</f>
        <v>0</v>
      </c>
      <c r="C113" s="159">
        <f>IFERROR(INDEX('Annex 1 LV, HV &amp; UMS charges_A'!$C$14:$C$45,MATCH($A113,'Annex 1 LV, HV &amp; UMS charges_A'!$A$14:$A$294,0)),INDEX('Annex 4 LDNO charges_A'!$C$14:$C$203,MATCH($A113,'Annex 4 LDNO charges_A'!$A$14:$A$203,0)))</f>
        <v>0</v>
      </c>
      <c r="D113" s="227"/>
      <c r="E113" s="227"/>
      <c r="F113" s="223">
        <v>0.62719247961606639</v>
      </c>
    </row>
    <row r="114" spans="1:6" ht="27.75" customHeight="1">
      <c r="A114" s="160" t="s">
        <v>643</v>
      </c>
      <c r="B114" s="42">
        <f>IFERROR(INDEX('Annex 1 LV, HV &amp; UMS charges_A'!$B$14:$B$45,MATCH($A114,'Annex 1 LV, HV &amp; UMS charges_A'!$A$14:$A$294,0)),INDEX('Annex 4 LDNO charges_A'!$B$14:$B$203,MATCH($A114,'Annex 4 LDNO charges_A'!$A$14:$A$203,0)))</f>
        <v>0</v>
      </c>
      <c r="C114" s="159">
        <f>IFERROR(INDEX('Annex 1 LV, HV &amp; UMS charges_A'!$C$14:$C$45,MATCH($A114,'Annex 1 LV, HV &amp; UMS charges_A'!$A$14:$A$294,0)),INDEX('Annex 4 LDNO charges_A'!$C$14:$C$203,MATCH($A114,'Annex 4 LDNO charges_A'!$A$14:$A$203,0)))</f>
        <v>0</v>
      </c>
      <c r="D114" s="227"/>
      <c r="E114" s="227"/>
      <c r="F114" s="223">
        <v>0.62719247961606639</v>
      </c>
    </row>
    <row r="115" spans="1:6" ht="27.75" customHeight="1">
      <c r="A115" s="160" t="s">
        <v>644</v>
      </c>
      <c r="B115" s="42">
        <f>IFERROR(INDEX('Annex 1 LV, HV &amp; UMS charges_A'!$B$14:$B$45,MATCH($A115,'Annex 1 LV, HV &amp; UMS charges_A'!$A$14:$A$294,0)),INDEX('Annex 4 LDNO charges_A'!$B$14:$B$203,MATCH($A115,'Annex 4 LDNO charges_A'!$A$14:$A$203,0)))</f>
        <v>0</v>
      </c>
      <c r="C115" s="159">
        <f>IFERROR(INDEX('Annex 1 LV, HV &amp; UMS charges_A'!$C$14:$C$45,MATCH($A115,'Annex 1 LV, HV &amp; UMS charges_A'!$A$14:$A$294,0)),INDEX('Annex 4 LDNO charges_A'!$C$14:$C$203,MATCH($A115,'Annex 4 LDNO charges_A'!$A$14:$A$203,0)))</f>
        <v>0</v>
      </c>
      <c r="D115" s="227"/>
      <c r="E115" s="227"/>
      <c r="F115" s="223">
        <v>0.62719247961606639</v>
      </c>
    </row>
    <row r="116" spans="1:6" ht="27.75" customHeight="1">
      <c r="A116" s="160" t="s">
        <v>645</v>
      </c>
      <c r="B116" s="42">
        <f>IFERROR(INDEX('Annex 1 LV, HV &amp; UMS charges_A'!$B$14:$B$45,MATCH($A116,'Annex 1 LV, HV &amp; UMS charges_A'!$A$14:$A$294,0)),INDEX('Annex 4 LDNO charges_A'!$B$14:$B$203,MATCH($A116,'Annex 4 LDNO charges_A'!$A$14:$A$203,0)))</f>
        <v>0</v>
      </c>
      <c r="C116" s="159">
        <f>IFERROR(INDEX('Annex 1 LV, HV &amp; UMS charges_A'!$C$14:$C$45,MATCH($A116,'Annex 1 LV, HV &amp; UMS charges_A'!$A$14:$A$294,0)),INDEX('Annex 4 LDNO charges_A'!$C$14:$C$203,MATCH($A116,'Annex 4 LDNO charges_A'!$A$14:$A$203,0)))</f>
        <v>0</v>
      </c>
      <c r="D116" s="227"/>
      <c r="E116" s="227"/>
      <c r="F116" s="223">
        <v>0.62719247961606639</v>
      </c>
    </row>
    <row r="117" spans="1:6" ht="27.75" customHeight="1">
      <c r="A117" s="160" t="s">
        <v>646</v>
      </c>
      <c r="B117" s="42">
        <f>IFERROR(INDEX('Annex 1 LV, HV &amp; UMS charges_A'!$B$14:$B$45,MATCH($A117,'Annex 1 LV, HV &amp; UMS charges_A'!$A$14:$A$294,0)),INDEX('Annex 4 LDNO charges_A'!$B$14:$B$203,MATCH($A117,'Annex 4 LDNO charges_A'!$A$14:$A$203,0)))</f>
        <v>0</v>
      </c>
      <c r="C117" s="159">
        <f>IFERROR(INDEX('Annex 1 LV, HV &amp; UMS charges_A'!$C$14:$C$45,MATCH($A117,'Annex 1 LV, HV &amp; UMS charges_A'!$A$14:$A$294,0)),INDEX('Annex 4 LDNO charges_A'!$C$14:$C$203,MATCH($A117,'Annex 4 LDNO charges_A'!$A$14:$A$203,0)))</f>
        <v>0</v>
      </c>
      <c r="D117" s="227"/>
      <c r="E117" s="227"/>
      <c r="F117" s="223">
        <v>0.62719247961606639</v>
      </c>
    </row>
    <row r="118" spans="1:6" ht="27.75" customHeight="1">
      <c r="A118" s="160" t="s">
        <v>647</v>
      </c>
      <c r="B118" s="42">
        <f>IFERROR(INDEX('Annex 1 LV, HV &amp; UMS charges_A'!$B$14:$B$45,MATCH($A118,'Annex 1 LV, HV &amp; UMS charges_A'!$A$14:$A$294,0)),INDEX('Annex 4 LDNO charges_A'!$B$14:$B$203,MATCH($A118,'Annex 4 LDNO charges_A'!$A$14:$A$203,0)))</f>
        <v>0</v>
      </c>
      <c r="C118" s="159">
        <f>IFERROR(INDEX('Annex 1 LV, HV &amp; UMS charges_A'!$C$14:$C$45,MATCH($A118,'Annex 1 LV, HV &amp; UMS charges_A'!$A$14:$A$294,0)),INDEX('Annex 4 LDNO charges_A'!$C$14:$C$203,MATCH($A118,'Annex 4 LDNO charges_A'!$A$14:$A$203,0)))</f>
        <v>0</v>
      </c>
      <c r="D118" s="227"/>
      <c r="E118" s="227"/>
      <c r="F118" s="223">
        <v>0.62719247961606639</v>
      </c>
    </row>
    <row r="119" spans="1:6" ht="27.75" customHeight="1">
      <c r="A119" s="160" t="s">
        <v>648</v>
      </c>
      <c r="B119" s="42">
        <f>IFERROR(INDEX('Annex 1 LV, HV &amp; UMS charges_A'!$B$14:$B$45,MATCH($A119,'Annex 1 LV, HV &amp; UMS charges_A'!$A$14:$A$294,0)),INDEX('Annex 4 LDNO charges_A'!$B$14:$B$203,MATCH($A119,'Annex 4 LDNO charges_A'!$A$14:$A$203,0)))</f>
        <v>0</v>
      </c>
      <c r="C119" s="159">
        <f>IFERROR(INDEX('Annex 1 LV, HV &amp; UMS charges_A'!$C$14:$C$45,MATCH($A119,'Annex 1 LV, HV &amp; UMS charges_A'!$A$14:$A$294,0)),INDEX('Annex 4 LDNO charges_A'!$C$14:$C$203,MATCH($A119,'Annex 4 LDNO charges_A'!$A$14:$A$203,0)))</f>
        <v>0</v>
      </c>
      <c r="D119" s="227"/>
      <c r="E119" s="227"/>
      <c r="F119" s="223">
        <v>0.62719247961606639</v>
      </c>
    </row>
    <row r="120" spans="1:6" ht="27.75" customHeight="1">
      <c r="A120" s="160" t="s">
        <v>649</v>
      </c>
      <c r="B120" s="42">
        <f>IFERROR(INDEX('Annex 1 LV, HV &amp; UMS charges_A'!$B$14:$B$45,MATCH($A120,'Annex 1 LV, HV &amp; UMS charges_A'!$A$14:$A$294,0)),INDEX('Annex 4 LDNO charges_A'!$B$14:$B$203,MATCH($A120,'Annex 4 LDNO charges_A'!$A$14:$A$203,0)))</f>
        <v>0</v>
      </c>
      <c r="C120" s="159">
        <f>IFERROR(INDEX('Annex 1 LV, HV &amp; UMS charges_A'!$C$14:$C$45,MATCH($A120,'Annex 1 LV, HV &amp; UMS charges_A'!$A$14:$A$294,0)),INDEX('Annex 4 LDNO charges_A'!$C$14:$C$203,MATCH($A120,'Annex 4 LDNO charges_A'!$A$14:$A$203,0)))</f>
        <v>0</v>
      </c>
      <c r="D120" s="227"/>
      <c r="E120" s="227"/>
      <c r="F120" s="223">
        <v>0.62719247961606639</v>
      </c>
    </row>
    <row r="121" spans="1:6" ht="27.75" customHeight="1">
      <c r="A121" s="160" t="s">
        <v>656</v>
      </c>
      <c r="B121" s="42">
        <f>IFERROR(INDEX('Annex 1 LV, HV &amp; UMS charges_A'!$B$14:$B$45,MATCH($A121,'Annex 1 LV, HV &amp; UMS charges_A'!$A$14:$A$294,0)),INDEX('Annex 4 LDNO charges_A'!$B$14:$B$203,MATCH($A121,'Annex 4 LDNO charges_A'!$A$14:$A$203,0)))</f>
        <v>0</v>
      </c>
      <c r="C121" s="159" t="str">
        <f>IFERROR(INDEX('Annex 1 LV, HV &amp; UMS charges_A'!$C$14:$C$45,MATCH($A121,'Annex 1 LV, HV &amp; UMS charges_A'!$A$14:$A$294,0)),INDEX('Annex 4 LDNO charges_A'!$C$14:$C$203,MATCH($A121,'Annex 4 LDNO charges_A'!$A$14:$A$203,0)))</f>
        <v>0, 1, 2</v>
      </c>
      <c r="D121" s="223">
        <v>0.18870443382558452</v>
      </c>
      <c r="E121" s="223"/>
      <c r="F121" s="223">
        <v>0.62719247961606639</v>
      </c>
    </row>
    <row r="122" spans="1:6" ht="27.75" customHeight="1">
      <c r="A122" s="160" t="s">
        <v>658</v>
      </c>
      <c r="B122" s="42">
        <f>IFERROR(INDEX('Annex 1 LV, HV &amp; UMS charges_A'!$B$14:$B$45,MATCH($A122,'Annex 1 LV, HV &amp; UMS charges_A'!$A$14:$A$294,0)),INDEX('Annex 4 LDNO charges_A'!$B$14:$B$203,MATCH($A122,'Annex 4 LDNO charges_A'!$A$14:$A$203,0)))</f>
        <v>0</v>
      </c>
      <c r="C122" s="159" t="str">
        <f>IFERROR(INDEX('Annex 1 LV, HV &amp; UMS charges_A'!$C$14:$C$45,MATCH($A122,'Annex 1 LV, HV &amp; UMS charges_A'!$A$14:$A$294,0)),INDEX('Annex 4 LDNO charges_A'!$C$14:$C$203,MATCH($A122,'Annex 4 LDNO charges_A'!$A$14:$A$203,0)))</f>
        <v>0, 3, 4, 5-8</v>
      </c>
      <c r="D122" s="227"/>
      <c r="E122" s="227"/>
      <c r="F122" s="223">
        <v>0.62719247961606639</v>
      </c>
    </row>
    <row r="123" spans="1:6" ht="27.75" customHeight="1">
      <c r="A123" s="160" t="s">
        <v>659</v>
      </c>
      <c r="B123" s="42">
        <f>IFERROR(INDEX('Annex 1 LV, HV &amp; UMS charges_A'!$B$14:$B$45,MATCH($A123,'Annex 1 LV, HV &amp; UMS charges_A'!$A$14:$A$294,0)),INDEX('Annex 4 LDNO charges_A'!$B$14:$B$203,MATCH($A123,'Annex 4 LDNO charges_A'!$A$14:$A$203,0)))</f>
        <v>0</v>
      </c>
      <c r="C123" s="159" t="str">
        <f>IFERROR(INDEX('Annex 1 LV, HV &amp; UMS charges_A'!$C$14:$C$45,MATCH($A123,'Annex 1 LV, HV &amp; UMS charges_A'!$A$14:$A$294,0)),INDEX('Annex 4 LDNO charges_A'!$C$14:$C$203,MATCH($A123,'Annex 4 LDNO charges_A'!$A$14:$A$203,0)))</f>
        <v>0, 3, 4, 5-8</v>
      </c>
      <c r="D123" s="227"/>
      <c r="E123" s="227"/>
      <c r="F123" s="223">
        <v>0.62719247961606639</v>
      </c>
    </row>
    <row r="124" spans="1:6" ht="27.75" customHeight="1">
      <c r="A124" s="160" t="s">
        <v>660</v>
      </c>
      <c r="B124" s="42">
        <f>IFERROR(INDEX('Annex 1 LV, HV &amp; UMS charges_A'!$B$14:$B$45,MATCH($A124,'Annex 1 LV, HV &amp; UMS charges_A'!$A$14:$A$294,0)),INDEX('Annex 4 LDNO charges_A'!$B$14:$B$203,MATCH($A124,'Annex 4 LDNO charges_A'!$A$14:$A$203,0)))</f>
        <v>0</v>
      </c>
      <c r="C124" s="159" t="str">
        <f>IFERROR(INDEX('Annex 1 LV, HV &amp; UMS charges_A'!$C$14:$C$45,MATCH($A124,'Annex 1 LV, HV &amp; UMS charges_A'!$A$14:$A$294,0)),INDEX('Annex 4 LDNO charges_A'!$C$14:$C$203,MATCH($A124,'Annex 4 LDNO charges_A'!$A$14:$A$203,0)))</f>
        <v>0, 3, 4, 5-8</v>
      </c>
      <c r="D124" s="227"/>
      <c r="E124" s="227"/>
      <c r="F124" s="223">
        <v>0.62719247961606639</v>
      </c>
    </row>
    <row r="125" spans="1:6" ht="27.75" customHeight="1">
      <c r="A125" s="160" t="s">
        <v>661</v>
      </c>
      <c r="B125" s="42">
        <f>IFERROR(INDEX('Annex 1 LV, HV &amp; UMS charges_A'!$B$14:$B$45,MATCH($A125,'Annex 1 LV, HV &amp; UMS charges_A'!$A$14:$A$294,0)),INDEX('Annex 4 LDNO charges_A'!$B$14:$B$203,MATCH($A125,'Annex 4 LDNO charges_A'!$A$14:$A$203,0)))</f>
        <v>0</v>
      </c>
      <c r="C125" s="159" t="str">
        <f>IFERROR(INDEX('Annex 1 LV, HV &amp; UMS charges_A'!$C$14:$C$45,MATCH($A125,'Annex 1 LV, HV &amp; UMS charges_A'!$A$14:$A$294,0)),INDEX('Annex 4 LDNO charges_A'!$C$14:$C$203,MATCH($A125,'Annex 4 LDNO charges_A'!$A$14:$A$203,0)))</f>
        <v>0, 3, 4, 5-8</v>
      </c>
      <c r="D125" s="227"/>
      <c r="E125" s="227"/>
      <c r="F125" s="223">
        <v>0.62719247961606639</v>
      </c>
    </row>
    <row r="126" spans="1:6" ht="27.75" customHeight="1">
      <c r="A126" s="160" t="s">
        <v>662</v>
      </c>
      <c r="B126" s="42">
        <f>IFERROR(INDEX('Annex 1 LV, HV &amp; UMS charges_A'!$B$14:$B$45,MATCH($A126,'Annex 1 LV, HV &amp; UMS charges_A'!$A$14:$A$294,0)),INDEX('Annex 4 LDNO charges_A'!$B$14:$B$203,MATCH($A126,'Annex 4 LDNO charges_A'!$A$14:$A$203,0)))</f>
        <v>0</v>
      </c>
      <c r="C126" s="159" t="str">
        <f>IFERROR(INDEX('Annex 1 LV, HV &amp; UMS charges_A'!$C$14:$C$45,MATCH($A126,'Annex 1 LV, HV &amp; UMS charges_A'!$A$14:$A$294,0)),INDEX('Annex 4 LDNO charges_A'!$C$14:$C$203,MATCH($A126,'Annex 4 LDNO charges_A'!$A$14:$A$203,0)))</f>
        <v>0, 3, 4, 5-8</v>
      </c>
      <c r="D126" s="227"/>
      <c r="E126" s="227"/>
      <c r="F126" s="223">
        <v>0.62719247961606639</v>
      </c>
    </row>
    <row r="127" spans="1:6" ht="27.75" customHeight="1">
      <c r="A127" s="160" t="s">
        <v>664</v>
      </c>
      <c r="B127" s="42">
        <f>IFERROR(INDEX('Annex 1 LV, HV &amp; UMS charges_A'!$B$14:$B$45,MATCH($A127,'Annex 1 LV, HV &amp; UMS charges_A'!$A$14:$A$294,0)),INDEX('Annex 4 LDNO charges_A'!$B$14:$B$203,MATCH($A127,'Annex 4 LDNO charges_A'!$A$14:$A$203,0)))</f>
        <v>0</v>
      </c>
      <c r="C127" s="159">
        <f>IFERROR(INDEX('Annex 1 LV, HV &amp; UMS charges_A'!$C$14:$C$45,MATCH($A127,'Annex 1 LV, HV &amp; UMS charges_A'!$A$14:$A$294,0)),INDEX('Annex 4 LDNO charges_A'!$C$14:$C$203,MATCH($A127,'Annex 4 LDNO charges_A'!$A$14:$A$203,0)))</f>
        <v>0</v>
      </c>
      <c r="D127" s="227"/>
      <c r="E127" s="227"/>
      <c r="F127" s="223">
        <v>0.62719247961606639</v>
      </c>
    </row>
    <row r="128" spans="1:6" ht="27.75" customHeight="1">
      <c r="A128" s="160" t="s">
        <v>665</v>
      </c>
      <c r="B128" s="42">
        <f>IFERROR(INDEX('Annex 1 LV, HV &amp; UMS charges_A'!$B$14:$B$45,MATCH($A128,'Annex 1 LV, HV &amp; UMS charges_A'!$A$14:$A$294,0)),INDEX('Annex 4 LDNO charges_A'!$B$14:$B$203,MATCH($A128,'Annex 4 LDNO charges_A'!$A$14:$A$203,0)))</f>
        <v>0</v>
      </c>
      <c r="C128" s="159">
        <f>IFERROR(INDEX('Annex 1 LV, HV &amp; UMS charges_A'!$C$14:$C$45,MATCH($A128,'Annex 1 LV, HV &amp; UMS charges_A'!$A$14:$A$294,0)),INDEX('Annex 4 LDNO charges_A'!$C$14:$C$203,MATCH($A128,'Annex 4 LDNO charges_A'!$A$14:$A$203,0)))</f>
        <v>0</v>
      </c>
      <c r="D128" s="227"/>
      <c r="E128" s="227"/>
      <c r="F128" s="223">
        <v>0.62719247961606639</v>
      </c>
    </row>
    <row r="129" spans="1:6" ht="27.75" customHeight="1">
      <c r="A129" s="160" t="s">
        <v>666</v>
      </c>
      <c r="B129" s="42">
        <f>IFERROR(INDEX('Annex 1 LV, HV &amp; UMS charges_A'!$B$14:$B$45,MATCH($A129,'Annex 1 LV, HV &amp; UMS charges_A'!$A$14:$A$294,0)),INDEX('Annex 4 LDNO charges_A'!$B$14:$B$203,MATCH($A129,'Annex 4 LDNO charges_A'!$A$14:$A$203,0)))</f>
        <v>0</v>
      </c>
      <c r="C129" s="159">
        <f>IFERROR(INDEX('Annex 1 LV, HV &amp; UMS charges_A'!$C$14:$C$45,MATCH($A129,'Annex 1 LV, HV &amp; UMS charges_A'!$A$14:$A$294,0)),INDEX('Annex 4 LDNO charges_A'!$C$14:$C$203,MATCH($A129,'Annex 4 LDNO charges_A'!$A$14:$A$203,0)))</f>
        <v>0</v>
      </c>
      <c r="D129" s="227"/>
      <c r="E129" s="227"/>
      <c r="F129" s="223">
        <v>0.62719247961606639</v>
      </c>
    </row>
    <row r="130" spans="1:6" ht="27.75" customHeight="1">
      <c r="A130" s="160" t="s">
        <v>667</v>
      </c>
      <c r="B130" s="42">
        <f>IFERROR(INDEX('Annex 1 LV, HV &amp; UMS charges_A'!$B$14:$B$45,MATCH($A130,'Annex 1 LV, HV &amp; UMS charges_A'!$A$14:$A$294,0)),INDEX('Annex 4 LDNO charges_A'!$B$14:$B$203,MATCH($A130,'Annex 4 LDNO charges_A'!$A$14:$A$203,0)))</f>
        <v>0</v>
      </c>
      <c r="C130" s="159">
        <f>IFERROR(INDEX('Annex 1 LV, HV &amp; UMS charges_A'!$C$14:$C$45,MATCH($A130,'Annex 1 LV, HV &amp; UMS charges_A'!$A$14:$A$294,0)),INDEX('Annex 4 LDNO charges_A'!$C$14:$C$203,MATCH($A130,'Annex 4 LDNO charges_A'!$A$14:$A$203,0)))</f>
        <v>0</v>
      </c>
      <c r="D130" s="227"/>
      <c r="E130" s="227"/>
      <c r="F130" s="223">
        <v>0.62719247961606639</v>
      </c>
    </row>
    <row r="131" spans="1:6" ht="27.75" customHeight="1">
      <c r="A131" s="160" t="s">
        <v>668</v>
      </c>
      <c r="B131" s="42">
        <f>IFERROR(INDEX('Annex 1 LV, HV &amp; UMS charges_A'!$B$14:$B$45,MATCH($A131,'Annex 1 LV, HV &amp; UMS charges_A'!$A$14:$A$294,0)),INDEX('Annex 4 LDNO charges_A'!$B$14:$B$203,MATCH($A131,'Annex 4 LDNO charges_A'!$A$14:$A$203,0)))</f>
        <v>0</v>
      </c>
      <c r="C131" s="159">
        <f>IFERROR(INDEX('Annex 1 LV, HV &amp; UMS charges_A'!$C$14:$C$45,MATCH($A131,'Annex 1 LV, HV &amp; UMS charges_A'!$A$14:$A$294,0)),INDEX('Annex 4 LDNO charges_A'!$C$14:$C$203,MATCH($A131,'Annex 4 LDNO charges_A'!$A$14:$A$203,0)))</f>
        <v>0</v>
      </c>
      <c r="D131" s="227"/>
      <c r="E131" s="227"/>
      <c r="F131" s="223">
        <v>0.62719247961606639</v>
      </c>
    </row>
    <row r="132" spans="1:6" ht="27.75" customHeight="1">
      <c r="A132" s="160" t="s">
        <v>669</v>
      </c>
      <c r="B132" s="42">
        <f>IFERROR(INDEX('Annex 1 LV, HV &amp; UMS charges_A'!$B$14:$B$45,MATCH($A132,'Annex 1 LV, HV &amp; UMS charges_A'!$A$14:$A$294,0)),INDEX('Annex 4 LDNO charges_A'!$B$14:$B$203,MATCH($A132,'Annex 4 LDNO charges_A'!$A$14:$A$203,0)))</f>
        <v>0</v>
      </c>
      <c r="C132" s="159">
        <f>IFERROR(INDEX('Annex 1 LV, HV &amp; UMS charges_A'!$C$14:$C$45,MATCH($A132,'Annex 1 LV, HV &amp; UMS charges_A'!$A$14:$A$294,0)),INDEX('Annex 4 LDNO charges_A'!$C$14:$C$203,MATCH($A132,'Annex 4 LDNO charges_A'!$A$14:$A$203,0)))</f>
        <v>0</v>
      </c>
      <c r="D132" s="227"/>
      <c r="E132" s="227"/>
      <c r="F132" s="223">
        <v>0.62719247961606639</v>
      </c>
    </row>
    <row r="133" spans="1:6" ht="27.75" customHeight="1">
      <c r="A133" s="160" t="s">
        <v>670</v>
      </c>
      <c r="B133" s="42">
        <f>IFERROR(INDEX('Annex 1 LV, HV &amp; UMS charges_A'!$B$14:$B$45,MATCH($A133,'Annex 1 LV, HV &amp; UMS charges_A'!$A$14:$A$294,0)),INDEX('Annex 4 LDNO charges_A'!$B$14:$B$203,MATCH($A133,'Annex 4 LDNO charges_A'!$A$14:$A$203,0)))</f>
        <v>0</v>
      </c>
      <c r="C133" s="159">
        <f>IFERROR(INDEX('Annex 1 LV, HV &amp; UMS charges_A'!$C$14:$C$45,MATCH($A133,'Annex 1 LV, HV &amp; UMS charges_A'!$A$14:$A$294,0)),INDEX('Annex 4 LDNO charges_A'!$C$14:$C$203,MATCH($A133,'Annex 4 LDNO charges_A'!$A$14:$A$203,0)))</f>
        <v>0</v>
      </c>
      <c r="D133" s="227"/>
      <c r="E133" s="227"/>
      <c r="F133" s="223">
        <v>0.62719247961606639</v>
      </c>
    </row>
    <row r="134" spans="1:6" ht="27.75" customHeight="1">
      <c r="A134" s="160" t="s">
        <v>671</v>
      </c>
      <c r="B134" s="42">
        <f>IFERROR(INDEX('Annex 1 LV, HV &amp; UMS charges_A'!$B$14:$B$45,MATCH($A134,'Annex 1 LV, HV &amp; UMS charges_A'!$A$14:$A$294,0)),INDEX('Annex 4 LDNO charges_A'!$B$14:$B$203,MATCH($A134,'Annex 4 LDNO charges_A'!$A$14:$A$203,0)))</f>
        <v>0</v>
      </c>
      <c r="C134" s="159">
        <f>IFERROR(INDEX('Annex 1 LV, HV &amp; UMS charges_A'!$C$14:$C$45,MATCH($A134,'Annex 1 LV, HV &amp; UMS charges_A'!$A$14:$A$294,0)),INDEX('Annex 4 LDNO charges_A'!$C$14:$C$203,MATCH($A134,'Annex 4 LDNO charges_A'!$A$14:$A$203,0)))</f>
        <v>0</v>
      </c>
      <c r="D134" s="227"/>
      <c r="E134" s="227"/>
      <c r="F134" s="223">
        <v>0.62719247961606639</v>
      </c>
    </row>
    <row r="135" spans="1:6" ht="27.75" customHeight="1">
      <c r="A135" s="160" t="s">
        <v>672</v>
      </c>
      <c r="B135" s="42">
        <f>IFERROR(INDEX('Annex 1 LV, HV &amp; UMS charges_A'!$B$14:$B$45,MATCH($A135,'Annex 1 LV, HV &amp; UMS charges_A'!$A$14:$A$294,0)),INDEX('Annex 4 LDNO charges_A'!$B$14:$B$203,MATCH($A135,'Annex 4 LDNO charges_A'!$A$14:$A$203,0)))</f>
        <v>0</v>
      </c>
      <c r="C135" s="159">
        <f>IFERROR(INDEX('Annex 1 LV, HV &amp; UMS charges_A'!$C$14:$C$45,MATCH($A135,'Annex 1 LV, HV &amp; UMS charges_A'!$A$14:$A$294,0)),INDEX('Annex 4 LDNO charges_A'!$C$14:$C$203,MATCH($A135,'Annex 4 LDNO charges_A'!$A$14:$A$203,0)))</f>
        <v>0</v>
      </c>
      <c r="D135" s="227"/>
      <c r="E135" s="227"/>
      <c r="F135" s="223">
        <v>0.62719247961606639</v>
      </c>
    </row>
    <row r="136" spans="1:6" ht="27.75" customHeight="1">
      <c r="A136" s="160" t="s">
        <v>673</v>
      </c>
      <c r="B136" s="42">
        <f>IFERROR(INDEX('Annex 1 LV, HV &amp; UMS charges_A'!$B$14:$B$45,MATCH($A136,'Annex 1 LV, HV &amp; UMS charges_A'!$A$14:$A$294,0)),INDEX('Annex 4 LDNO charges_A'!$B$14:$B$203,MATCH($A136,'Annex 4 LDNO charges_A'!$A$14:$A$203,0)))</f>
        <v>0</v>
      </c>
      <c r="C136" s="159">
        <f>IFERROR(INDEX('Annex 1 LV, HV &amp; UMS charges_A'!$C$14:$C$45,MATCH($A136,'Annex 1 LV, HV &amp; UMS charges_A'!$A$14:$A$294,0)),INDEX('Annex 4 LDNO charges_A'!$C$14:$C$203,MATCH($A136,'Annex 4 LDNO charges_A'!$A$14:$A$203,0)))</f>
        <v>0</v>
      </c>
      <c r="D136" s="227"/>
      <c r="E136" s="227"/>
      <c r="F136" s="223">
        <v>0.62719247961606639</v>
      </c>
    </row>
    <row r="137" spans="1:6" ht="27.75" customHeight="1">
      <c r="A137" s="160" t="s">
        <v>674</v>
      </c>
      <c r="B137" s="42">
        <f>IFERROR(INDEX('Annex 1 LV, HV &amp; UMS charges_A'!$B$14:$B$45,MATCH($A137,'Annex 1 LV, HV &amp; UMS charges_A'!$A$14:$A$294,0)),INDEX('Annex 4 LDNO charges_A'!$B$14:$B$203,MATCH($A137,'Annex 4 LDNO charges_A'!$A$14:$A$203,0)))</f>
        <v>0</v>
      </c>
      <c r="C137" s="159">
        <f>IFERROR(INDEX('Annex 1 LV, HV &amp; UMS charges_A'!$C$14:$C$45,MATCH($A137,'Annex 1 LV, HV &amp; UMS charges_A'!$A$14:$A$294,0)),INDEX('Annex 4 LDNO charges_A'!$C$14:$C$203,MATCH($A137,'Annex 4 LDNO charges_A'!$A$14:$A$203,0)))</f>
        <v>0</v>
      </c>
      <c r="D137" s="227"/>
      <c r="E137" s="227"/>
      <c r="F137" s="223">
        <v>0.62719247961606639</v>
      </c>
    </row>
    <row r="138" spans="1:6" ht="27.75" customHeight="1">
      <c r="A138" s="160" t="s">
        <v>675</v>
      </c>
      <c r="B138" s="42">
        <f>IFERROR(INDEX('Annex 1 LV, HV &amp; UMS charges_A'!$B$14:$B$45,MATCH($A138,'Annex 1 LV, HV &amp; UMS charges_A'!$A$14:$A$294,0)),INDEX('Annex 4 LDNO charges_A'!$B$14:$B$203,MATCH($A138,'Annex 4 LDNO charges_A'!$A$14:$A$203,0)))</f>
        <v>0</v>
      </c>
      <c r="C138" s="159">
        <f>IFERROR(INDEX('Annex 1 LV, HV &amp; UMS charges_A'!$C$14:$C$45,MATCH($A138,'Annex 1 LV, HV &amp; UMS charges_A'!$A$14:$A$294,0)),INDEX('Annex 4 LDNO charges_A'!$C$14:$C$203,MATCH($A138,'Annex 4 LDNO charges_A'!$A$14:$A$203,0)))</f>
        <v>0</v>
      </c>
      <c r="D138" s="227"/>
      <c r="E138" s="227"/>
      <c r="F138" s="223">
        <v>0.62719247961606639</v>
      </c>
    </row>
    <row r="139" spans="1:6" ht="27.75" customHeight="1">
      <c r="A139" s="160" t="s">
        <v>676</v>
      </c>
      <c r="B139" s="42">
        <f>IFERROR(INDEX('Annex 1 LV, HV &amp; UMS charges_A'!$B$14:$B$45,MATCH($A139,'Annex 1 LV, HV &amp; UMS charges_A'!$A$14:$A$294,0)),INDEX('Annex 4 LDNO charges_A'!$B$14:$B$203,MATCH($A139,'Annex 4 LDNO charges_A'!$A$14:$A$203,0)))</f>
        <v>0</v>
      </c>
      <c r="C139" s="159">
        <f>IFERROR(INDEX('Annex 1 LV, HV &amp; UMS charges_A'!$C$14:$C$45,MATCH($A139,'Annex 1 LV, HV &amp; UMS charges_A'!$A$14:$A$294,0)),INDEX('Annex 4 LDNO charges_A'!$C$14:$C$203,MATCH($A139,'Annex 4 LDNO charges_A'!$A$14:$A$203,0)))</f>
        <v>0</v>
      </c>
      <c r="D139" s="227"/>
      <c r="E139" s="227"/>
      <c r="F139" s="223">
        <v>0.62719247961606639</v>
      </c>
    </row>
    <row r="140" spans="1:6" ht="27.75" customHeight="1">
      <c r="A140" s="160" t="s">
        <v>677</v>
      </c>
      <c r="B140" s="42">
        <f>IFERROR(INDEX('Annex 1 LV, HV &amp; UMS charges_A'!$B$14:$B$45,MATCH($A140,'Annex 1 LV, HV &amp; UMS charges_A'!$A$14:$A$294,0)),INDEX('Annex 4 LDNO charges_A'!$B$14:$B$203,MATCH($A140,'Annex 4 LDNO charges_A'!$A$14:$A$203,0)))</f>
        <v>0</v>
      </c>
      <c r="C140" s="159">
        <f>IFERROR(INDEX('Annex 1 LV, HV &amp; UMS charges_A'!$C$14:$C$45,MATCH($A140,'Annex 1 LV, HV &amp; UMS charges_A'!$A$14:$A$294,0)),INDEX('Annex 4 LDNO charges_A'!$C$14:$C$203,MATCH($A140,'Annex 4 LDNO charges_A'!$A$14:$A$203,0)))</f>
        <v>0</v>
      </c>
      <c r="D140" s="227"/>
      <c r="E140" s="227"/>
      <c r="F140" s="223">
        <v>0.62719247961606639</v>
      </c>
    </row>
    <row r="141" spans="1:6" ht="27.75" customHeight="1">
      <c r="A141" s="160" t="s">
        <v>678</v>
      </c>
      <c r="B141" s="42">
        <f>IFERROR(INDEX('Annex 1 LV, HV &amp; UMS charges_A'!$B$14:$B$45,MATCH($A141,'Annex 1 LV, HV &amp; UMS charges_A'!$A$14:$A$294,0)),INDEX('Annex 4 LDNO charges_A'!$B$14:$B$203,MATCH($A141,'Annex 4 LDNO charges_A'!$A$14:$A$203,0)))</f>
        <v>0</v>
      </c>
      <c r="C141" s="159">
        <f>IFERROR(INDEX('Annex 1 LV, HV &amp; UMS charges_A'!$C$14:$C$45,MATCH($A141,'Annex 1 LV, HV &amp; UMS charges_A'!$A$14:$A$294,0)),INDEX('Annex 4 LDNO charges_A'!$C$14:$C$203,MATCH($A141,'Annex 4 LDNO charges_A'!$A$14:$A$203,0)))</f>
        <v>0</v>
      </c>
      <c r="D141" s="227"/>
      <c r="E141" s="227"/>
      <c r="F141" s="223">
        <v>0.62719247961606639</v>
      </c>
    </row>
    <row r="142" spans="1:6" ht="27.75" customHeight="1">
      <c r="A142" s="160" t="s">
        <v>685</v>
      </c>
      <c r="B142" s="42">
        <f>IFERROR(INDEX('Annex 1 LV, HV &amp; UMS charges_A'!$B$14:$B$45,MATCH($A142,'Annex 1 LV, HV &amp; UMS charges_A'!$A$14:$A$294,0)),INDEX('Annex 4 LDNO charges_A'!$B$14:$B$203,MATCH($A142,'Annex 4 LDNO charges_A'!$A$14:$A$203,0)))</f>
        <v>0</v>
      </c>
      <c r="C142" s="159" t="str">
        <f>IFERROR(INDEX('Annex 1 LV, HV &amp; UMS charges_A'!$C$14:$C$45,MATCH($A142,'Annex 1 LV, HV &amp; UMS charges_A'!$A$14:$A$294,0)),INDEX('Annex 4 LDNO charges_A'!$C$14:$C$203,MATCH($A142,'Annex 4 LDNO charges_A'!$A$14:$A$203,0)))</f>
        <v>0, 1, 2</v>
      </c>
      <c r="D142" s="223">
        <v>0.18870443382558452</v>
      </c>
      <c r="E142" s="223"/>
      <c r="F142" s="223">
        <v>0.62719247961606639</v>
      </c>
    </row>
    <row r="143" spans="1:6" ht="27.75" customHeight="1">
      <c r="A143" s="160" t="s">
        <v>687</v>
      </c>
      <c r="B143" s="42">
        <f>IFERROR(INDEX('Annex 1 LV, HV &amp; UMS charges_A'!$B$14:$B$45,MATCH($A143,'Annex 1 LV, HV &amp; UMS charges_A'!$A$14:$A$294,0)),INDEX('Annex 4 LDNO charges_A'!$B$14:$B$203,MATCH($A143,'Annex 4 LDNO charges_A'!$A$14:$A$203,0)))</f>
        <v>0</v>
      </c>
      <c r="C143" s="159" t="str">
        <f>IFERROR(INDEX('Annex 1 LV, HV &amp; UMS charges_A'!$C$14:$C$45,MATCH($A143,'Annex 1 LV, HV &amp; UMS charges_A'!$A$14:$A$294,0)),INDEX('Annex 4 LDNO charges_A'!$C$14:$C$203,MATCH($A143,'Annex 4 LDNO charges_A'!$A$14:$A$203,0)))</f>
        <v>0, 3, 4, 5-8</v>
      </c>
      <c r="D143" s="227"/>
      <c r="E143" s="227"/>
      <c r="F143" s="223">
        <v>0.62719247961606639</v>
      </c>
    </row>
    <row r="144" spans="1:6" ht="27.75" customHeight="1">
      <c r="A144" s="160" t="s">
        <v>688</v>
      </c>
      <c r="B144" s="42">
        <f>IFERROR(INDEX('Annex 1 LV, HV &amp; UMS charges_A'!$B$14:$B$45,MATCH($A144,'Annex 1 LV, HV &amp; UMS charges_A'!$A$14:$A$294,0)),INDEX('Annex 4 LDNO charges_A'!$B$14:$B$203,MATCH($A144,'Annex 4 LDNO charges_A'!$A$14:$A$203,0)))</f>
        <v>0</v>
      </c>
      <c r="C144" s="159" t="str">
        <f>IFERROR(INDEX('Annex 1 LV, HV &amp; UMS charges_A'!$C$14:$C$45,MATCH($A144,'Annex 1 LV, HV &amp; UMS charges_A'!$A$14:$A$294,0)),INDEX('Annex 4 LDNO charges_A'!$C$14:$C$203,MATCH($A144,'Annex 4 LDNO charges_A'!$A$14:$A$203,0)))</f>
        <v>0, 3, 4, 5-8</v>
      </c>
      <c r="D144" s="227"/>
      <c r="E144" s="227"/>
      <c r="F144" s="223">
        <v>0.62719247961606639</v>
      </c>
    </row>
    <row r="145" spans="1:6" ht="27.75" customHeight="1">
      <c r="A145" s="160" t="s">
        <v>689</v>
      </c>
      <c r="B145" s="42">
        <f>IFERROR(INDEX('Annex 1 LV, HV &amp; UMS charges_A'!$B$14:$B$45,MATCH($A145,'Annex 1 LV, HV &amp; UMS charges_A'!$A$14:$A$294,0)),INDEX('Annex 4 LDNO charges_A'!$B$14:$B$203,MATCH($A145,'Annex 4 LDNO charges_A'!$A$14:$A$203,0)))</f>
        <v>0</v>
      </c>
      <c r="C145" s="159" t="str">
        <f>IFERROR(INDEX('Annex 1 LV, HV &amp; UMS charges_A'!$C$14:$C$45,MATCH($A145,'Annex 1 LV, HV &amp; UMS charges_A'!$A$14:$A$294,0)),INDEX('Annex 4 LDNO charges_A'!$C$14:$C$203,MATCH($A145,'Annex 4 LDNO charges_A'!$A$14:$A$203,0)))</f>
        <v>0, 3, 4, 5-8</v>
      </c>
      <c r="D145" s="227"/>
      <c r="E145" s="227"/>
      <c r="F145" s="223">
        <v>0.62719247961606639</v>
      </c>
    </row>
    <row r="146" spans="1:6" ht="27.75" customHeight="1">
      <c r="A146" s="160" t="s">
        <v>690</v>
      </c>
      <c r="B146" s="42">
        <f>IFERROR(INDEX('Annex 1 LV, HV &amp; UMS charges_A'!$B$14:$B$45,MATCH($A146,'Annex 1 LV, HV &amp; UMS charges_A'!$A$14:$A$294,0)),INDEX('Annex 4 LDNO charges_A'!$B$14:$B$203,MATCH($A146,'Annex 4 LDNO charges_A'!$A$14:$A$203,0)))</f>
        <v>0</v>
      </c>
      <c r="C146" s="159" t="str">
        <f>IFERROR(INDEX('Annex 1 LV, HV &amp; UMS charges_A'!$C$14:$C$45,MATCH($A146,'Annex 1 LV, HV &amp; UMS charges_A'!$A$14:$A$294,0)),INDEX('Annex 4 LDNO charges_A'!$C$14:$C$203,MATCH($A146,'Annex 4 LDNO charges_A'!$A$14:$A$203,0)))</f>
        <v>0, 3, 4, 5-8</v>
      </c>
      <c r="D146" s="227"/>
      <c r="E146" s="227"/>
      <c r="F146" s="223">
        <v>0.62719247961606639</v>
      </c>
    </row>
    <row r="147" spans="1:6" ht="27.75" customHeight="1">
      <c r="A147" s="160" t="s">
        <v>691</v>
      </c>
      <c r="B147" s="42">
        <f>IFERROR(INDEX('Annex 1 LV, HV &amp; UMS charges_A'!$B$14:$B$45,MATCH($A147,'Annex 1 LV, HV &amp; UMS charges_A'!$A$14:$A$294,0)),INDEX('Annex 4 LDNO charges_A'!$B$14:$B$203,MATCH($A147,'Annex 4 LDNO charges_A'!$A$14:$A$203,0)))</f>
        <v>0</v>
      </c>
      <c r="C147" s="159" t="str">
        <f>IFERROR(INDEX('Annex 1 LV, HV &amp; UMS charges_A'!$C$14:$C$45,MATCH($A147,'Annex 1 LV, HV &amp; UMS charges_A'!$A$14:$A$294,0)),INDEX('Annex 4 LDNO charges_A'!$C$14:$C$203,MATCH($A147,'Annex 4 LDNO charges_A'!$A$14:$A$203,0)))</f>
        <v>0, 3, 4, 5-8</v>
      </c>
      <c r="D147" s="227"/>
      <c r="E147" s="227"/>
      <c r="F147" s="223">
        <v>0.62719247961606639</v>
      </c>
    </row>
    <row r="148" spans="1:6" ht="27.75" customHeight="1">
      <c r="A148" s="160" t="s">
        <v>693</v>
      </c>
      <c r="B148" s="42">
        <f>IFERROR(INDEX('Annex 1 LV, HV &amp; UMS charges_A'!$B$14:$B$45,MATCH($A148,'Annex 1 LV, HV &amp; UMS charges_A'!$A$14:$A$294,0)),INDEX('Annex 4 LDNO charges_A'!$B$14:$B$203,MATCH($A148,'Annex 4 LDNO charges_A'!$A$14:$A$203,0)))</f>
        <v>0</v>
      </c>
      <c r="C148" s="159">
        <f>IFERROR(INDEX('Annex 1 LV, HV &amp; UMS charges_A'!$C$14:$C$45,MATCH($A148,'Annex 1 LV, HV &amp; UMS charges_A'!$A$14:$A$294,0)),INDEX('Annex 4 LDNO charges_A'!$C$14:$C$203,MATCH($A148,'Annex 4 LDNO charges_A'!$A$14:$A$203,0)))</f>
        <v>0</v>
      </c>
      <c r="D148" s="227"/>
      <c r="E148" s="227"/>
      <c r="F148" s="223">
        <v>0.62719247961606639</v>
      </c>
    </row>
    <row r="149" spans="1:6" ht="27.75" customHeight="1">
      <c r="A149" s="160" t="s">
        <v>694</v>
      </c>
      <c r="B149" s="42">
        <f>IFERROR(INDEX('Annex 1 LV, HV &amp; UMS charges_A'!$B$14:$B$45,MATCH($A149,'Annex 1 LV, HV &amp; UMS charges_A'!$A$14:$A$294,0)),INDEX('Annex 4 LDNO charges_A'!$B$14:$B$203,MATCH($A149,'Annex 4 LDNO charges_A'!$A$14:$A$203,0)))</f>
        <v>0</v>
      </c>
      <c r="C149" s="159">
        <f>IFERROR(INDEX('Annex 1 LV, HV &amp; UMS charges_A'!$C$14:$C$45,MATCH($A149,'Annex 1 LV, HV &amp; UMS charges_A'!$A$14:$A$294,0)),INDEX('Annex 4 LDNO charges_A'!$C$14:$C$203,MATCH($A149,'Annex 4 LDNO charges_A'!$A$14:$A$203,0)))</f>
        <v>0</v>
      </c>
      <c r="D149" s="227"/>
      <c r="E149" s="227"/>
      <c r="F149" s="223">
        <v>0.62719247961606639</v>
      </c>
    </row>
    <row r="150" spans="1:6" ht="27.75" customHeight="1">
      <c r="A150" s="160" t="s">
        <v>695</v>
      </c>
      <c r="B150" s="42">
        <f>IFERROR(INDEX('Annex 1 LV, HV &amp; UMS charges_A'!$B$14:$B$45,MATCH($A150,'Annex 1 LV, HV &amp; UMS charges_A'!$A$14:$A$294,0)),INDEX('Annex 4 LDNO charges_A'!$B$14:$B$203,MATCH($A150,'Annex 4 LDNO charges_A'!$A$14:$A$203,0)))</f>
        <v>0</v>
      </c>
      <c r="C150" s="159">
        <f>IFERROR(INDEX('Annex 1 LV, HV &amp; UMS charges_A'!$C$14:$C$45,MATCH($A150,'Annex 1 LV, HV &amp; UMS charges_A'!$A$14:$A$294,0)),INDEX('Annex 4 LDNO charges_A'!$C$14:$C$203,MATCH($A150,'Annex 4 LDNO charges_A'!$A$14:$A$203,0)))</f>
        <v>0</v>
      </c>
      <c r="D150" s="227"/>
      <c r="E150" s="227"/>
      <c r="F150" s="223">
        <v>0.62719247961606639</v>
      </c>
    </row>
    <row r="151" spans="1:6" ht="27.75" customHeight="1">
      <c r="A151" s="160" t="s">
        <v>696</v>
      </c>
      <c r="B151" s="42">
        <f>IFERROR(INDEX('Annex 1 LV, HV &amp; UMS charges_A'!$B$14:$B$45,MATCH($A151,'Annex 1 LV, HV &amp; UMS charges_A'!$A$14:$A$294,0)),INDEX('Annex 4 LDNO charges_A'!$B$14:$B$203,MATCH($A151,'Annex 4 LDNO charges_A'!$A$14:$A$203,0)))</f>
        <v>0</v>
      </c>
      <c r="C151" s="159">
        <f>IFERROR(INDEX('Annex 1 LV, HV &amp; UMS charges_A'!$C$14:$C$45,MATCH($A151,'Annex 1 LV, HV &amp; UMS charges_A'!$A$14:$A$294,0)),INDEX('Annex 4 LDNO charges_A'!$C$14:$C$203,MATCH($A151,'Annex 4 LDNO charges_A'!$A$14:$A$203,0)))</f>
        <v>0</v>
      </c>
      <c r="D151" s="227"/>
      <c r="E151" s="227"/>
      <c r="F151" s="223">
        <v>0.62719247961606639</v>
      </c>
    </row>
    <row r="152" spans="1:6" ht="27.75" customHeight="1">
      <c r="A152" s="160" t="s">
        <v>697</v>
      </c>
      <c r="B152" s="42">
        <f>IFERROR(INDEX('Annex 1 LV, HV &amp; UMS charges_A'!$B$14:$B$45,MATCH($A152,'Annex 1 LV, HV &amp; UMS charges_A'!$A$14:$A$294,0)),INDEX('Annex 4 LDNO charges_A'!$B$14:$B$203,MATCH($A152,'Annex 4 LDNO charges_A'!$A$14:$A$203,0)))</f>
        <v>0</v>
      </c>
      <c r="C152" s="159">
        <f>IFERROR(INDEX('Annex 1 LV, HV &amp; UMS charges_A'!$C$14:$C$45,MATCH($A152,'Annex 1 LV, HV &amp; UMS charges_A'!$A$14:$A$294,0)),INDEX('Annex 4 LDNO charges_A'!$C$14:$C$203,MATCH($A152,'Annex 4 LDNO charges_A'!$A$14:$A$203,0)))</f>
        <v>0</v>
      </c>
      <c r="D152" s="227"/>
      <c r="E152" s="227"/>
      <c r="F152" s="223">
        <v>0.62719247961606639</v>
      </c>
    </row>
    <row r="153" spans="1:6" ht="27.75" customHeight="1">
      <c r="A153" s="160" t="s">
        <v>698</v>
      </c>
      <c r="B153" s="42">
        <f>IFERROR(INDEX('Annex 1 LV, HV &amp; UMS charges_A'!$B$14:$B$45,MATCH($A153,'Annex 1 LV, HV &amp; UMS charges_A'!$A$14:$A$294,0)),INDEX('Annex 4 LDNO charges_A'!$B$14:$B$203,MATCH($A153,'Annex 4 LDNO charges_A'!$A$14:$A$203,0)))</f>
        <v>0</v>
      </c>
      <c r="C153" s="159">
        <f>IFERROR(INDEX('Annex 1 LV, HV &amp; UMS charges_A'!$C$14:$C$45,MATCH($A153,'Annex 1 LV, HV &amp; UMS charges_A'!$A$14:$A$294,0)),INDEX('Annex 4 LDNO charges_A'!$C$14:$C$203,MATCH($A153,'Annex 4 LDNO charges_A'!$A$14:$A$203,0)))</f>
        <v>0</v>
      </c>
      <c r="D153" s="227"/>
      <c r="E153" s="227"/>
      <c r="F153" s="223">
        <v>0.62719247961606639</v>
      </c>
    </row>
    <row r="154" spans="1:6" ht="27.75" customHeight="1">
      <c r="A154" s="160" t="s">
        <v>699</v>
      </c>
      <c r="B154" s="42">
        <f>IFERROR(INDEX('Annex 1 LV, HV &amp; UMS charges_A'!$B$14:$B$45,MATCH($A154,'Annex 1 LV, HV &amp; UMS charges_A'!$A$14:$A$294,0)),INDEX('Annex 4 LDNO charges_A'!$B$14:$B$203,MATCH($A154,'Annex 4 LDNO charges_A'!$A$14:$A$203,0)))</f>
        <v>0</v>
      </c>
      <c r="C154" s="159">
        <f>IFERROR(INDEX('Annex 1 LV, HV &amp; UMS charges_A'!$C$14:$C$45,MATCH($A154,'Annex 1 LV, HV &amp; UMS charges_A'!$A$14:$A$294,0)),INDEX('Annex 4 LDNO charges_A'!$C$14:$C$203,MATCH($A154,'Annex 4 LDNO charges_A'!$A$14:$A$203,0)))</f>
        <v>0</v>
      </c>
      <c r="D154" s="227"/>
      <c r="E154" s="227"/>
      <c r="F154" s="223">
        <v>0.62719247961606639</v>
      </c>
    </row>
    <row r="155" spans="1:6" ht="27.75" customHeight="1">
      <c r="A155" s="160" t="s">
        <v>700</v>
      </c>
      <c r="B155" s="42">
        <f>IFERROR(INDEX('Annex 1 LV, HV &amp; UMS charges_A'!$B$14:$B$45,MATCH($A155,'Annex 1 LV, HV &amp; UMS charges_A'!$A$14:$A$294,0)),INDEX('Annex 4 LDNO charges_A'!$B$14:$B$203,MATCH($A155,'Annex 4 LDNO charges_A'!$A$14:$A$203,0)))</f>
        <v>0</v>
      </c>
      <c r="C155" s="159">
        <f>IFERROR(INDEX('Annex 1 LV, HV &amp; UMS charges_A'!$C$14:$C$45,MATCH($A155,'Annex 1 LV, HV &amp; UMS charges_A'!$A$14:$A$294,0)),INDEX('Annex 4 LDNO charges_A'!$C$14:$C$203,MATCH($A155,'Annex 4 LDNO charges_A'!$A$14:$A$203,0)))</f>
        <v>0</v>
      </c>
      <c r="D155" s="227"/>
      <c r="E155" s="227"/>
      <c r="F155" s="223">
        <v>0.62719247961606639</v>
      </c>
    </row>
    <row r="156" spans="1:6" ht="27.75" customHeight="1">
      <c r="A156" s="160" t="s">
        <v>701</v>
      </c>
      <c r="B156" s="42">
        <f>IFERROR(INDEX('Annex 1 LV, HV &amp; UMS charges_A'!$B$14:$B$45,MATCH($A156,'Annex 1 LV, HV &amp; UMS charges_A'!$A$14:$A$294,0)),INDEX('Annex 4 LDNO charges_A'!$B$14:$B$203,MATCH($A156,'Annex 4 LDNO charges_A'!$A$14:$A$203,0)))</f>
        <v>0</v>
      </c>
      <c r="C156" s="159">
        <f>IFERROR(INDEX('Annex 1 LV, HV &amp; UMS charges_A'!$C$14:$C$45,MATCH($A156,'Annex 1 LV, HV &amp; UMS charges_A'!$A$14:$A$294,0)),INDEX('Annex 4 LDNO charges_A'!$C$14:$C$203,MATCH($A156,'Annex 4 LDNO charges_A'!$A$14:$A$203,0)))</f>
        <v>0</v>
      </c>
      <c r="D156" s="227"/>
      <c r="E156" s="227"/>
      <c r="F156" s="223">
        <v>0.62719247961606639</v>
      </c>
    </row>
    <row r="157" spans="1:6" ht="27.75" customHeight="1">
      <c r="A157" s="160" t="s">
        <v>702</v>
      </c>
      <c r="B157" s="42">
        <f>IFERROR(INDEX('Annex 1 LV, HV &amp; UMS charges_A'!$B$14:$B$45,MATCH($A157,'Annex 1 LV, HV &amp; UMS charges_A'!$A$14:$A$294,0)),INDEX('Annex 4 LDNO charges_A'!$B$14:$B$203,MATCH($A157,'Annex 4 LDNO charges_A'!$A$14:$A$203,0)))</f>
        <v>0</v>
      </c>
      <c r="C157" s="159">
        <f>IFERROR(INDEX('Annex 1 LV, HV &amp; UMS charges_A'!$C$14:$C$45,MATCH($A157,'Annex 1 LV, HV &amp; UMS charges_A'!$A$14:$A$294,0)),INDEX('Annex 4 LDNO charges_A'!$C$14:$C$203,MATCH($A157,'Annex 4 LDNO charges_A'!$A$14:$A$203,0)))</f>
        <v>0</v>
      </c>
      <c r="D157" s="227"/>
      <c r="E157" s="227"/>
      <c r="F157" s="223">
        <v>0.62719247961606639</v>
      </c>
    </row>
    <row r="158" spans="1:6" ht="27.75" customHeight="1">
      <c r="A158" s="160" t="s">
        <v>703</v>
      </c>
      <c r="B158" s="42">
        <f>IFERROR(INDEX('Annex 1 LV, HV &amp; UMS charges_A'!$B$14:$B$45,MATCH($A158,'Annex 1 LV, HV &amp; UMS charges_A'!$A$14:$A$294,0)),INDEX('Annex 4 LDNO charges_A'!$B$14:$B$203,MATCH($A158,'Annex 4 LDNO charges_A'!$A$14:$A$203,0)))</f>
        <v>0</v>
      </c>
      <c r="C158" s="159">
        <f>IFERROR(INDEX('Annex 1 LV, HV &amp; UMS charges_A'!$C$14:$C$45,MATCH($A158,'Annex 1 LV, HV &amp; UMS charges_A'!$A$14:$A$294,0)),INDEX('Annex 4 LDNO charges_A'!$C$14:$C$203,MATCH($A158,'Annex 4 LDNO charges_A'!$A$14:$A$203,0)))</f>
        <v>0</v>
      </c>
      <c r="D158" s="227"/>
      <c r="E158" s="227"/>
      <c r="F158" s="223">
        <v>0.62719247961606639</v>
      </c>
    </row>
    <row r="159" spans="1:6" ht="27.75" customHeight="1">
      <c r="A159" s="160" t="s">
        <v>704</v>
      </c>
      <c r="B159" s="42">
        <f>IFERROR(INDEX('Annex 1 LV, HV &amp; UMS charges_A'!$B$14:$B$45,MATCH($A159,'Annex 1 LV, HV &amp; UMS charges_A'!$A$14:$A$294,0)),INDEX('Annex 4 LDNO charges_A'!$B$14:$B$203,MATCH($A159,'Annex 4 LDNO charges_A'!$A$14:$A$203,0)))</f>
        <v>0</v>
      </c>
      <c r="C159" s="159">
        <f>IFERROR(INDEX('Annex 1 LV, HV &amp; UMS charges_A'!$C$14:$C$45,MATCH($A159,'Annex 1 LV, HV &amp; UMS charges_A'!$A$14:$A$294,0)),INDEX('Annex 4 LDNO charges_A'!$C$14:$C$203,MATCH($A159,'Annex 4 LDNO charges_A'!$A$14:$A$203,0)))</f>
        <v>0</v>
      </c>
      <c r="D159" s="227"/>
      <c r="E159" s="227"/>
      <c r="F159" s="223">
        <v>0.62719247961606639</v>
      </c>
    </row>
    <row r="160" spans="1:6" ht="27.75" customHeight="1">
      <c r="A160" s="160" t="s">
        <v>705</v>
      </c>
      <c r="B160" s="42">
        <f>IFERROR(INDEX('Annex 1 LV, HV &amp; UMS charges_A'!$B$14:$B$45,MATCH($A160,'Annex 1 LV, HV &amp; UMS charges_A'!$A$14:$A$294,0)),INDEX('Annex 4 LDNO charges_A'!$B$14:$B$203,MATCH($A160,'Annex 4 LDNO charges_A'!$A$14:$A$203,0)))</f>
        <v>0</v>
      </c>
      <c r="C160" s="159">
        <f>IFERROR(INDEX('Annex 1 LV, HV &amp; UMS charges_A'!$C$14:$C$45,MATCH($A160,'Annex 1 LV, HV &amp; UMS charges_A'!$A$14:$A$294,0)),INDEX('Annex 4 LDNO charges_A'!$C$14:$C$203,MATCH($A160,'Annex 4 LDNO charges_A'!$A$14:$A$203,0)))</f>
        <v>0</v>
      </c>
      <c r="D160" s="227"/>
      <c r="E160" s="227"/>
      <c r="F160" s="223">
        <v>0.62719247961606639</v>
      </c>
    </row>
    <row r="161" spans="1:6" ht="27.75" customHeight="1">
      <c r="A161" s="160" t="s">
        <v>706</v>
      </c>
      <c r="B161" s="42">
        <f>IFERROR(INDEX('Annex 1 LV, HV &amp; UMS charges_A'!$B$14:$B$45,MATCH($A161,'Annex 1 LV, HV &amp; UMS charges_A'!$A$14:$A$294,0)),INDEX('Annex 4 LDNO charges_A'!$B$14:$B$203,MATCH($A161,'Annex 4 LDNO charges_A'!$A$14:$A$203,0)))</f>
        <v>0</v>
      </c>
      <c r="C161" s="159">
        <f>IFERROR(INDEX('Annex 1 LV, HV &amp; UMS charges_A'!$C$14:$C$45,MATCH($A161,'Annex 1 LV, HV &amp; UMS charges_A'!$A$14:$A$294,0)),INDEX('Annex 4 LDNO charges_A'!$C$14:$C$203,MATCH($A161,'Annex 4 LDNO charges_A'!$A$14:$A$203,0)))</f>
        <v>0</v>
      </c>
      <c r="D161" s="227"/>
      <c r="E161" s="227"/>
      <c r="F161" s="223">
        <v>0.62719247961606639</v>
      </c>
    </row>
    <row r="162" spans="1:6" ht="27.75" customHeight="1">
      <c r="A162" s="160" t="s">
        <v>707</v>
      </c>
      <c r="B162" s="42">
        <f>IFERROR(INDEX('Annex 1 LV, HV &amp; UMS charges_A'!$B$14:$B$45,MATCH($A162,'Annex 1 LV, HV &amp; UMS charges_A'!$A$14:$A$294,0)),INDEX('Annex 4 LDNO charges_A'!$B$14:$B$203,MATCH($A162,'Annex 4 LDNO charges_A'!$A$14:$A$203,0)))</f>
        <v>0</v>
      </c>
      <c r="C162" s="159">
        <f>IFERROR(INDEX('Annex 1 LV, HV &amp; UMS charges_A'!$C$14:$C$45,MATCH($A162,'Annex 1 LV, HV &amp; UMS charges_A'!$A$14:$A$294,0)),INDEX('Annex 4 LDNO charges_A'!$C$14:$C$203,MATCH($A162,'Annex 4 LDNO charges_A'!$A$14:$A$203,0)))</f>
        <v>0</v>
      </c>
      <c r="D162" s="227"/>
      <c r="E162" s="227"/>
      <c r="F162" s="223">
        <v>0.62719247961606639</v>
      </c>
    </row>
  </sheetData>
  <mergeCells count="2">
    <mergeCell ref="A2:F2"/>
    <mergeCell ref="B1:C1"/>
  </mergeCells>
  <hyperlinks>
    <hyperlink ref="A1" location="Overview!A1" display="Back to Overview" xr:uid="{00000000-0004-0000-28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NGED EM Area (GSP Group _B)"</f>
        <v>Southern Electric Power Distribution plc - Effective from 1 April 2024 - Final Supplier of Last Resort and Eligible Bad Debt Pass-Through Costs in NGED EM Area (GSP Group _B)</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
      <c r="A5" s="16" t="s">
        <v>68</v>
      </c>
      <c r="B5" s="42" t="str">
        <f>IFERROR(INDEX('Annex 1 LV, HV &amp; UMS charges_B'!$B$14:$B$45,MATCH($A5,'Annex 1 LV, HV &amp; UMS charges_B'!$A$14:$A$294,0)),INDEX('Annex 4 LDNO charges_B'!$B$14:$B$203,MATCH($A5,'Annex 4 LDNO charges_B'!$A$14:$A$203,0)))</f>
        <v>169, 279-280, 311-312, 461-462, 497, BA0</v>
      </c>
      <c r="C5" s="159" t="str">
        <f>IFERROR(INDEX('Annex 1 LV, HV &amp; UMS charges_B'!$C$14:$C$45,MATCH($A5,'Annex 1 LV, HV &amp; UMS charges_B'!$A$14:$A$294,0)),INDEX('Annex 4 LDNO charges_B'!$C$14:$C$203,MATCH($A5,'Annex 4 LDNO charges_B'!$A$14:$A$203,0)))</f>
        <v>0, 1, 2</v>
      </c>
      <c r="D5" s="223">
        <v>0.18627539711380103</v>
      </c>
      <c r="E5" s="223">
        <v>0</v>
      </c>
      <c r="F5" s="223">
        <v>0.46562202651327755</v>
      </c>
    </row>
    <row r="6" spans="1:6" ht="27.75" customHeight="1">
      <c r="A6" s="16" t="s">
        <v>73</v>
      </c>
      <c r="B6" s="42" t="str">
        <f>IFERROR(INDEX('Annex 1 LV, HV &amp; UMS charges_B'!$B$14:$B$45,MATCH($A6,'Annex 1 LV, HV &amp; UMS charges_B'!$A$14:$A$294,0)),INDEX('Annex 4 LDNO charges_B'!$B$14:$B$203,MATCH($A6,'Annex 4 LDNO charges_B'!$A$14:$A$203,0)))</f>
        <v>B05, B10, B15, B35, B40, B45, B55, B60, B70, B75, B80, B85, BA1</v>
      </c>
      <c r="C6" s="159" t="str">
        <f>IFERROR(INDEX('Annex 1 LV, HV &amp; UMS charges_B'!$C$14:$C$45,MATCH($A6,'Annex 1 LV, HV &amp; UMS charges_B'!$A$14:$A$294,0)),INDEX('Annex 4 LDNO charges_B'!$C$14:$C$203,MATCH($A6,'Annex 4 LDNO charges_B'!$A$14:$A$203,0)))</f>
        <v>0, 3, 4, 5-8</v>
      </c>
      <c r="D6" s="227"/>
      <c r="E6" s="227"/>
      <c r="F6" s="223">
        <v>0.46562202651327755</v>
      </c>
    </row>
    <row r="7" spans="1:6" ht="27.75" customHeight="1">
      <c r="A7" s="16" t="s">
        <v>76</v>
      </c>
      <c r="B7" s="42" t="str">
        <f>IFERROR(INDEX('Annex 1 LV, HV &amp; UMS charges_B'!$B$14:$B$45,MATCH($A7,'Annex 1 LV, HV &amp; UMS charges_B'!$A$14:$A$294,0)),INDEX('Annex 4 LDNO charges_B'!$B$14:$B$203,MATCH($A7,'Annex 4 LDNO charges_B'!$A$14:$A$203,0)))</f>
        <v>B06, B11, B16, B36, B41, B46, B56, B61, B71, B76, B81, B86, BA2</v>
      </c>
      <c r="C7" s="159" t="str">
        <f>IFERROR(INDEX('Annex 1 LV, HV &amp; UMS charges_B'!$C$14:$C$45,MATCH($A7,'Annex 1 LV, HV &amp; UMS charges_B'!$A$14:$A$294,0)),INDEX('Annex 4 LDNO charges_B'!$C$14:$C$203,MATCH($A7,'Annex 4 LDNO charges_B'!$A$14:$A$203,0)))</f>
        <v>0, 3, 4, 5-8</v>
      </c>
      <c r="D7" s="227"/>
      <c r="E7" s="227"/>
      <c r="F7" s="223">
        <v>0.46562202651327755</v>
      </c>
    </row>
    <row r="8" spans="1:6" ht="27.75" customHeight="1">
      <c r="A8" s="16" t="s">
        <v>78</v>
      </c>
      <c r="B8" s="42" t="str">
        <f>IFERROR(INDEX('Annex 1 LV, HV &amp; UMS charges_B'!$B$14:$B$45,MATCH($A8,'Annex 1 LV, HV &amp; UMS charges_B'!$A$14:$A$294,0)),INDEX('Annex 4 LDNO charges_B'!$B$14:$B$203,MATCH($A8,'Annex 4 LDNO charges_B'!$A$14:$A$203,0)))</f>
        <v>B07, B12, B17, B37, B42, B47, B57, B62, B72, B77, B82, B87, BA3</v>
      </c>
      <c r="C8" s="159" t="str">
        <f>IFERROR(INDEX('Annex 1 LV, HV &amp; UMS charges_B'!$C$14:$C$45,MATCH($A8,'Annex 1 LV, HV &amp; UMS charges_B'!$A$14:$A$294,0)),INDEX('Annex 4 LDNO charges_B'!$C$14:$C$203,MATCH($A8,'Annex 4 LDNO charges_B'!$A$14:$A$203,0)))</f>
        <v>0, 3, 4, 5-8</v>
      </c>
      <c r="D8" s="227"/>
      <c r="E8" s="227"/>
      <c r="F8" s="223">
        <v>0.46562202651327755</v>
      </c>
    </row>
    <row r="9" spans="1:6" ht="27.75" customHeight="1">
      <c r="A9" s="16" t="s">
        <v>80</v>
      </c>
      <c r="B9" s="42" t="str">
        <f>IFERROR(INDEX('Annex 1 LV, HV &amp; UMS charges_B'!$B$14:$B$45,MATCH($A9,'Annex 1 LV, HV &amp; UMS charges_B'!$A$14:$A$294,0)),INDEX('Annex 4 LDNO charges_B'!$B$14:$B$203,MATCH($A9,'Annex 4 LDNO charges_B'!$A$14:$A$203,0)))</f>
        <v>B08, B13, B18, B38, B43, B48, B58, B63, B73, B78, B83, B88, BA4</v>
      </c>
      <c r="C9" s="159" t="str">
        <f>IFERROR(INDEX('Annex 1 LV, HV &amp; UMS charges_B'!$C$14:$C$45,MATCH($A9,'Annex 1 LV, HV &amp; UMS charges_B'!$A$14:$A$294,0)),INDEX('Annex 4 LDNO charges_B'!$C$14:$C$203,MATCH($A9,'Annex 4 LDNO charges_B'!$A$14:$A$203,0)))</f>
        <v>0, 3, 4, 5-8</v>
      </c>
      <c r="D9" s="227"/>
      <c r="E9" s="227"/>
      <c r="F9" s="223">
        <v>0.46562202651327755</v>
      </c>
    </row>
    <row r="10" spans="1:6" ht="27.75" customHeight="1">
      <c r="A10" s="16" t="s">
        <v>82</v>
      </c>
      <c r="B10" s="42" t="str">
        <f>IFERROR(INDEX('Annex 1 LV, HV &amp; UMS charges_B'!$B$14:$B$45,MATCH($A10,'Annex 1 LV, HV &amp; UMS charges_B'!$A$14:$A$294,0)),INDEX('Annex 4 LDNO charges_B'!$B$14:$B$203,MATCH($A10,'Annex 4 LDNO charges_B'!$A$14:$A$203,0)))</f>
        <v>B09, B14, B19, B39, B44, B49, B59, B64, B74, B79, B84, B89, BA5</v>
      </c>
      <c r="C10" s="159" t="str">
        <f>IFERROR(INDEX('Annex 1 LV, HV &amp; UMS charges_B'!$C$14:$C$45,MATCH($A10,'Annex 1 LV, HV &amp; UMS charges_B'!$A$14:$A$294,0)),INDEX('Annex 4 LDNO charges_B'!$C$14:$C$203,MATCH($A10,'Annex 4 LDNO charges_B'!$A$14:$A$203,0)))</f>
        <v>0, 3, 4, 5-8</v>
      </c>
      <c r="D10" s="227"/>
      <c r="E10" s="227"/>
      <c r="F10" s="223">
        <v>0.46562202651327755</v>
      </c>
    </row>
    <row r="11" spans="1:6" ht="27.75" customHeight="1">
      <c r="A11" s="160" t="s">
        <v>86</v>
      </c>
      <c r="B11" s="42" t="str">
        <f>IFERROR(INDEX('Annex 1 LV, HV &amp; UMS charges_B'!$B$14:$B$45,MATCH($A11,'Annex 1 LV, HV &amp; UMS charges_B'!$A$14:$A$294,0)),INDEX('Annex 4 LDNO charges_B'!$B$14:$B$203,MATCH($A11,'Annex 4 LDNO charges_B'!$A$14:$A$203,0)))</f>
        <v>B20, B30</v>
      </c>
      <c r="C11" s="159">
        <f>IFERROR(INDEX('Annex 1 LV, HV &amp; UMS charges_B'!$C$14:$C$45,MATCH($A11,'Annex 1 LV, HV &amp; UMS charges_B'!$A$14:$A$294,0)),INDEX('Annex 4 LDNO charges_B'!$C$14:$C$203,MATCH($A11,'Annex 4 LDNO charges_B'!$A$14:$A$203,0)))</f>
        <v>0</v>
      </c>
      <c r="D11" s="227"/>
      <c r="E11" s="227"/>
      <c r="F11" s="223">
        <v>0.46562202651327755</v>
      </c>
    </row>
    <row r="12" spans="1:6" ht="27.75" customHeight="1">
      <c r="A12" s="160" t="s">
        <v>88</v>
      </c>
      <c r="B12" s="42" t="str">
        <f>IFERROR(INDEX('Annex 1 LV, HV &amp; UMS charges_B'!$B$14:$B$45,MATCH($A12,'Annex 1 LV, HV &amp; UMS charges_B'!$A$14:$A$294,0)),INDEX('Annex 4 LDNO charges_B'!$B$14:$B$203,MATCH($A12,'Annex 4 LDNO charges_B'!$A$14:$A$203,0)))</f>
        <v>B21, B31</v>
      </c>
      <c r="C12" s="159">
        <f>IFERROR(INDEX('Annex 1 LV, HV &amp; UMS charges_B'!$C$14:$C$45,MATCH($A12,'Annex 1 LV, HV &amp; UMS charges_B'!$A$14:$A$294,0)),INDEX('Annex 4 LDNO charges_B'!$C$14:$C$203,MATCH($A12,'Annex 4 LDNO charges_B'!$A$14:$A$203,0)))</f>
        <v>0</v>
      </c>
      <c r="D12" s="227"/>
      <c r="E12" s="227"/>
      <c r="F12" s="223">
        <v>0.46562202651327755</v>
      </c>
    </row>
    <row r="13" spans="1:6" ht="27.75" customHeight="1">
      <c r="A13" s="160" t="s">
        <v>90</v>
      </c>
      <c r="B13" s="42" t="str">
        <f>IFERROR(INDEX('Annex 1 LV, HV &amp; UMS charges_B'!$B$14:$B$45,MATCH($A13,'Annex 1 LV, HV &amp; UMS charges_B'!$A$14:$A$294,0)),INDEX('Annex 4 LDNO charges_B'!$B$14:$B$203,MATCH($A13,'Annex 4 LDNO charges_B'!$A$14:$A$203,0)))</f>
        <v>B22, B32</v>
      </c>
      <c r="C13" s="159">
        <f>IFERROR(INDEX('Annex 1 LV, HV &amp; UMS charges_B'!$C$14:$C$45,MATCH($A13,'Annex 1 LV, HV &amp; UMS charges_B'!$A$14:$A$294,0)),INDEX('Annex 4 LDNO charges_B'!$C$14:$C$203,MATCH($A13,'Annex 4 LDNO charges_B'!$A$14:$A$203,0)))</f>
        <v>0</v>
      </c>
      <c r="D13" s="227"/>
      <c r="E13" s="227"/>
      <c r="F13" s="223">
        <v>0.46562202651327755</v>
      </c>
    </row>
    <row r="14" spans="1:6" ht="27.75" customHeight="1">
      <c r="A14" s="160" t="s">
        <v>92</v>
      </c>
      <c r="B14" s="42" t="str">
        <f>IFERROR(INDEX('Annex 1 LV, HV &amp; UMS charges_B'!$B$14:$B$45,MATCH($A14,'Annex 1 LV, HV &amp; UMS charges_B'!$A$14:$A$294,0)),INDEX('Annex 4 LDNO charges_B'!$B$14:$B$203,MATCH($A14,'Annex 4 LDNO charges_B'!$A$14:$A$203,0)))</f>
        <v>B23, B33</v>
      </c>
      <c r="C14" s="159">
        <f>IFERROR(INDEX('Annex 1 LV, HV &amp; UMS charges_B'!$C$14:$C$45,MATCH($A14,'Annex 1 LV, HV &amp; UMS charges_B'!$A$14:$A$294,0)),INDEX('Annex 4 LDNO charges_B'!$C$14:$C$203,MATCH($A14,'Annex 4 LDNO charges_B'!$A$14:$A$203,0)))</f>
        <v>0</v>
      </c>
      <c r="D14" s="227"/>
      <c r="E14" s="227"/>
      <c r="F14" s="223">
        <v>0.46562202651327755</v>
      </c>
    </row>
    <row r="15" spans="1:6" ht="27.75" customHeight="1">
      <c r="A15" s="164" t="s">
        <v>94</v>
      </c>
      <c r="B15" s="42" t="str">
        <f>IFERROR(INDEX('Annex 1 LV, HV &amp; UMS charges_B'!$B$14:$B$45,MATCH($A15,'Annex 1 LV, HV &amp; UMS charges_B'!$A$14:$A$294,0)),INDEX('Annex 4 LDNO charges_B'!$B$14:$B$203,MATCH($A15,'Annex 4 LDNO charges_B'!$A$14:$A$203,0)))</f>
        <v>B24, B34</v>
      </c>
      <c r="C15" s="159">
        <f>IFERROR(INDEX('Annex 1 LV, HV &amp; UMS charges_B'!$C$14:$C$45,MATCH($A15,'Annex 1 LV, HV &amp; UMS charges_B'!$A$14:$A$294,0)),INDEX('Annex 4 LDNO charges_B'!$C$14:$C$203,MATCH($A15,'Annex 4 LDNO charges_B'!$A$14:$A$203,0)))</f>
        <v>0</v>
      </c>
      <c r="D15" s="227"/>
      <c r="E15" s="227"/>
      <c r="F15" s="223">
        <v>0.46562202651327755</v>
      </c>
    </row>
    <row r="16" spans="1:6" ht="27.75" customHeight="1">
      <c r="A16" s="164" t="s">
        <v>96</v>
      </c>
      <c r="B16" s="42" t="str">
        <f>IFERROR(INDEX('Annex 1 LV, HV &amp; UMS charges_B'!$B$14:$B$45,MATCH($A16,'Annex 1 LV, HV &amp; UMS charges_B'!$A$14:$A$294,0)),INDEX('Annex 4 LDNO charges_B'!$B$14:$B$203,MATCH($A16,'Annex 4 LDNO charges_B'!$A$14:$A$203,0)))</f>
        <v>B65</v>
      </c>
      <c r="C16" s="159">
        <f>IFERROR(INDEX('Annex 1 LV, HV &amp; UMS charges_B'!$C$14:$C$45,MATCH($A16,'Annex 1 LV, HV &amp; UMS charges_B'!$A$14:$A$294,0)),INDEX('Annex 4 LDNO charges_B'!$C$14:$C$203,MATCH($A16,'Annex 4 LDNO charges_B'!$A$14:$A$203,0)))</f>
        <v>0</v>
      </c>
      <c r="D16" s="227"/>
      <c r="E16" s="227"/>
      <c r="F16" s="223">
        <v>0.46562202651327755</v>
      </c>
    </row>
    <row r="17" spans="1:6" ht="27.75" customHeight="1">
      <c r="A17" s="164" t="s">
        <v>98</v>
      </c>
      <c r="B17" s="42" t="str">
        <f>IFERROR(INDEX('Annex 1 LV, HV &amp; UMS charges_B'!$B$14:$B$45,MATCH($A17,'Annex 1 LV, HV &amp; UMS charges_B'!$A$14:$A$294,0)),INDEX('Annex 4 LDNO charges_B'!$B$14:$B$203,MATCH($A17,'Annex 4 LDNO charges_B'!$A$14:$A$203,0)))</f>
        <v>B66</v>
      </c>
      <c r="C17" s="159">
        <f>IFERROR(INDEX('Annex 1 LV, HV &amp; UMS charges_B'!$C$14:$C$45,MATCH($A17,'Annex 1 LV, HV &amp; UMS charges_B'!$A$14:$A$294,0)),INDEX('Annex 4 LDNO charges_B'!$C$14:$C$203,MATCH($A17,'Annex 4 LDNO charges_B'!$A$14:$A$203,0)))</f>
        <v>0</v>
      </c>
      <c r="D17" s="227"/>
      <c r="E17" s="227"/>
      <c r="F17" s="223">
        <v>0.46562202651327755</v>
      </c>
    </row>
    <row r="18" spans="1:6" ht="27.75" customHeight="1">
      <c r="A18" s="164" t="s">
        <v>100</v>
      </c>
      <c r="B18" s="42" t="str">
        <f>IFERROR(INDEX('Annex 1 LV, HV &amp; UMS charges_B'!$B$14:$B$45,MATCH($A18,'Annex 1 LV, HV &amp; UMS charges_B'!$A$14:$A$294,0)),INDEX('Annex 4 LDNO charges_B'!$B$14:$B$203,MATCH($A18,'Annex 4 LDNO charges_B'!$A$14:$A$203,0)))</f>
        <v>B67</v>
      </c>
      <c r="C18" s="159">
        <f>IFERROR(INDEX('Annex 1 LV, HV &amp; UMS charges_B'!$C$14:$C$45,MATCH($A18,'Annex 1 LV, HV &amp; UMS charges_B'!$A$14:$A$294,0)),INDEX('Annex 4 LDNO charges_B'!$C$14:$C$203,MATCH($A18,'Annex 4 LDNO charges_B'!$A$14:$A$203,0)))</f>
        <v>0</v>
      </c>
      <c r="D18" s="227"/>
      <c r="E18" s="227"/>
      <c r="F18" s="223">
        <v>0.46562202651327755</v>
      </c>
    </row>
    <row r="19" spans="1:6" ht="27.75" customHeight="1">
      <c r="A19" s="164" t="s">
        <v>102</v>
      </c>
      <c r="B19" s="42" t="str">
        <f>IFERROR(INDEX('Annex 1 LV, HV &amp; UMS charges_B'!$B$14:$B$45,MATCH($A19,'Annex 1 LV, HV &amp; UMS charges_B'!$A$14:$A$294,0)),INDEX('Annex 4 LDNO charges_B'!$B$14:$B$203,MATCH($A19,'Annex 4 LDNO charges_B'!$A$14:$A$203,0)))</f>
        <v>B68</v>
      </c>
      <c r="C19" s="159">
        <f>IFERROR(INDEX('Annex 1 LV, HV &amp; UMS charges_B'!$C$14:$C$45,MATCH($A19,'Annex 1 LV, HV &amp; UMS charges_B'!$A$14:$A$294,0)),INDEX('Annex 4 LDNO charges_B'!$C$14:$C$203,MATCH($A19,'Annex 4 LDNO charges_B'!$A$14:$A$203,0)))</f>
        <v>0</v>
      </c>
      <c r="D19" s="227"/>
      <c r="E19" s="227"/>
      <c r="F19" s="223">
        <v>0.46562202651327755</v>
      </c>
    </row>
    <row r="20" spans="1:6" ht="27.75" customHeight="1">
      <c r="A20" s="164" t="s">
        <v>104</v>
      </c>
      <c r="B20" s="42" t="str">
        <f>IFERROR(INDEX('Annex 1 LV, HV &amp; UMS charges_B'!$B$14:$B$45,MATCH($A20,'Annex 1 LV, HV &amp; UMS charges_B'!$A$14:$A$294,0)),INDEX('Annex 4 LDNO charges_B'!$B$14:$B$203,MATCH($A20,'Annex 4 LDNO charges_B'!$A$14:$A$203,0)))</f>
        <v>B69</v>
      </c>
      <c r="C20" s="159">
        <f>IFERROR(INDEX('Annex 1 LV, HV &amp; UMS charges_B'!$C$14:$C$45,MATCH($A20,'Annex 1 LV, HV &amp; UMS charges_B'!$A$14:$A$294,0)),INDEX('Annex 4 LDNO charges_B'!$C$14:$C$203,MATCH($A20,'Annex 4 LDNO charges_B'!$A$14:$A$203,0)))</f>
        <v>0</v>
      </c>
      <c r="D20" s="227"/>
      <c r="E20" s="227"/>
      <c r="F20" s="223">
        <v>0.46562202651327755</v>
      </c>
    </row>
    <row r="21" spans="1:6" ht="27.75" customHeight="1">
      <c r="A21" s="164" t="s">
        <v>106</v>
      </c>
      <c r="B21" s="42" t="str">
        <f>IFERROR(INDEX('Annex 1 LV, HV &amp; UMS charges_B'!$B$14:$B$45,MATCH($A21,'Annex 1 LV, HV &amp; UMS charges_B'!$A$14:$A$294,0)),INDEX('Annex 4 LDNO charges_B'!$B$14:$B$203,MATCH($A21,'Annex 4 LDNO charges_B'!$A$14:$A$203,0)))</f>
        <v>B25, B50</v>
      </c>
      <c r="C21" s="159">
        <f>IFERROR(INDEX('Annex 1 LV, HV &amp; UMS charges_B'!$C$14:$C$45,MATCH($A21,'Annex 1 LV, HV &amp; UMS charges_B'!$A$14:$A$294,0)),INDEX('Annex 4 LDNO charges_B'!$C$14:$C$203,MATCH($A21,'Annex 4 LDNO charges_B'!$A$14:$A$203,0)))</f>
        <v>0</v>
      </c>
      <c r="D21" s="227"/>
      <c r="E21" s="227"/>
      <c r="F21" s="223">
        <v>0.46562202651327755</v>
      </c>
    </row>
    <row r="22" spans="1:6" ht="27.75" customHeight="1">
      <c r="A22" s="164" t="s">
        <v>108</v>
      </c>
      <c r="B22" s="42" t="str">
        <f>IFERROR(INDEX('Annex 1 LV, HV &amp; UMS charges_B'!$B$14:$B$45,MATCH($A22,'Annex 1 LV, HV &amp; UMS charges_B'!$A$14:$A$294,0)),INDEX('Annex 4 LDNO charges_B'!$B$14:$B$203,MATCH($A22,'Annex 4 LDNO charges_B'!$A$14:$A$203,0)))</f>
        <v>B26, B51</v>
      </c>
      <c r="C22" s="159">
        <f>IFERROR(INDEX('Annex 1 LV, HV &amp; UMS charges_B'!$C$14:$C$45,MATCH($A22,'Annex 1 LV, HV &amp; UMS charges_B'!$A$14:$A$294,0)),INDEX('Annex 4 LDNO charges_B'!$C$14:$C$203,MATCH($A22,'Annex 4 LDNO charges_B'!$A$14:$A$203,0)))</f>
        <v>0</v>
      </c>
      <c r="D22" s="227"/>
      <c r="E22" s="227"/>
      <c r="F22" s="223">
        <v>0.46562202651327755</v>
      </c>
    </row>
    <row r="23" spans="1:6" ht="27.75" customHeight="1">
      <c r="A23" s="160" t="s">
        <v>110</v>
      </c>
      <c r="B23" s="42" t="str">
        <f>IFERROR(INDEX('Annex 1 LV, HV &amp; UMS charges_B'!$B$14:$B$45,MATCH($A23,'Annex 1 LV, HV &amp; UMS charges_B'!$A$14:$A$294,0)),INDEX('Annex 4 LDNO charges_B'!$B$14:$B$203,MATCH($A23,'Annex 4 LDNO charges_B'!$A$14:$A$203,0)))</f>
        <v>B27, B52</v>
      </c>
      <c r="C23" s="159">
        <f>IFERROR(INDEX('Annex 1 LV, HV &amp; UMS charges_B'!$C$14:$C$45,MATCH($A23,'Annex 1 LV, HV &amp; UMS charges_B'!$A$14:$A$294,0)),INDEX('Annex 4 LDNO charges_B'!$C$14:$C$203,MATCH($A23,'Annex 4 LDNO charges_B'!$A$14:$A$203,0)))</f>
        <v>0</v>
      </c>
      <c r="D23" s="227"/>
      <c r="E23" s="227"/>
      <c r="F23" s="223">
        <v>0.46562202651327755</v>
      </c>
    </row>
    <row r="24" spans="1:6" ht="27.75" customHeight="1">
      <c r="A24" s="160" t="s">
        <v>112</v>
      </c>
      <c r="B24" s="42" t="str">
        <f>IFERROR(INDEX('Annex 1 LV, HV &amp; UMS charges_B'!$B$14:$B$45,MATCH($A24,'Annex 1 LV, HV &amp; UMS charges_B'!$A$14:$A$294,0)),INDEX('Annex 4 LDNO charges_B'!$B$14:$B$203,MATCH($A24,'Annex 4 LDNO charges_B'!$A$14:$A$203,0)))</f>
        <v>B28, B53</v>
      </c>
      <c r="C24" s="159">
        <f>IFERROR(INDEX('Annex 1 LV, HV &amp; UMS charges_B'!$C$14:$C$45,MATCH($A24,'Annex 1 LV, HV &amp; UMS charges_B'!$A$14:$A$294,0)),INDEX('Annex 4 LDNO charges_B'!$C$14:$C$203,MATCH($A24,'Annex 4 LDNO charges_B'!$A$14:$A$203,0)))</f>
        <v>0</v>
      </c>
      <c r="D24" s="227"/>
      <c r="E24" s="227"/>
      <c r="F24" s="223">
        <v>0.46562202651327755</v>
      </c>
    </row>
    <row r="25" spans="1:6" ht="27.75" customHeight="1">
      <c r="A25" s="160" t="s">
        <v>114</v>
      </c>
      <c r="B25" s="42" t="str">
        <f>IFERROR(INDEX('Annex 1 LV, HV &amp; UMS charges_B'!$B$14:$B$45,MATCH($A25,'Annex 1 LV, HV &amp; UMS charges_B'!$A$14:$A$294,0)),INDEX('Annex 4 LDNO charges_B'!$B$14:$B$203,MATCH($A25,'Annex 4 LDNO charges_B'!$A$14:$A$203,0)))</f>
        <v>B29, B54</v>
      </c>
      <c r="C25" s="159">
        <f>IFERROR(INDEX('Annex 1 LV, HV &amp; UMS charges_B'!$C$14:$C$45,MATCH($A25,'Annex 1 LV, HV &amp; UMS charges_B'!$A$14:$A$294,0)),INDEX('Annex 4 LDNO charges_B'!$C$14:$C$203,MATCH($A25,'Annex 4 LDNO charges_B'!$A$14:$A$203,0)))</f>
        <v>0</v>
      </c>
      <c r="D25" s="227"/>
      <c r="E25" s="227"/>
      <c r="F25" s="223">
        <v>0.46562202651327755</v>
      </c>
    </row>
    <row r="26" spans="1:6" ht="27.75" customHeight="1">
      <c r="A26" s="160" t="s">
        <v>524</v>
      </c>
      <c r="B26" s="42">
        <f>IFERROR(INDEX('Annex 1 LV, HV &amp; UMS charges_B'!$B$14:$B$45,MATCH($A26,'Annex 1 LV, HV &amp; UMS charges_B'!$A$14:$A$294,0)),INDEX('Annex 4 LDNO charges_B'!$B$14:$B$203,MATCH($A26,'Annex 4 LDNO charges_B'!$A$14:$A$203,0)))</f>
        <v>0</v>
      </c>
      <c r="C26" s="159" t="str">
        <f>IFERROR(INDEX('Annex 1 LV, HV &amp; UMS charges_B'!$C$14:$C$45,MATCH($A26,'Annex 1 LV, HV &amp; UMS charges_B'!$A$14:$A$294,0)),INDEX('Annex 4 LDNO charges_B'!$C$14:$C$203,MATCH($A26,'Annex 4 LDNO charges_B'!$A$14:$A$203,0)))</f>
        <v>0, 1, 2</v>
      </c>
      <c r="D26" s="223">
        <v>0.18627539711380103</v>
      </c>
      <c r="E26" s="223">
        <v>0</v>
      </c>
      <c r="F26" s="223">
        <v>0.46562202651327755</v>
      </c>
    </row>
    <row r="27" spans="1:6" ht="27.75" customHeight="1">
      <c r="A27" s="160" t="s">
        <v>526</v>
      </c>
      <c r="B27" s="42">
        <f>IFERROR(INDEX('Annex 1 LV, HV &amp; UMS charges_B'!$B$14:$B$45,MATCH($A27,'Annex 1 LV, HV &amp; UMS charges_B'!$A$14:$A$294,0)),INDEX('Annex 4 LDNO charges_B'!$B$14:$B$203,MATCH($A27,'Annex 4 LDNO charges_B'!$A$14:$A$203,0)))</f>
        <v>0</v>
      </c>
      <c r="C27" s="159" t="str">
        <f>IFERROR(INDEX('Annex 1 LV, HV &amp; UMS charges_B'!$C$14:$C$45,MATCH($A27,'Annex 1 LV, HV &amp; UMS charges_B'!$A$14:$A$294,0)),INDEX('Annex 4 LDNO charges_B'!$C$14:$C$203,MATCH($A27,'Annex 4 LDNO charges_B'!$A$14:$A$203,0)))</f>
        <v>0, 3, 4, 5-8</v>
      </c>
      <c r="D27" s="227"/>
      <c r="E27" s="227"/>
      <c r="F27" s="223">
        <v>0.46562202651327755</v>
      </c>
    </row>
    <row r="28" spans="1:6" ht="27.75" customHeight="1">
      <c r="A28" s="160" t="s">
        <v>527</v>
      </c>
      <c r="B28" s="42">
        <f>IFERROR(INDEX('Annex 1 LV, HV &amp; UMS charges_B'!$B$14:$B$45,MATCH($A28,'Annex 1 LV, HV &amp; UMS charges_B'!$A$14:$A$294,0)),INDEX('Annex 4 LDNO charges_B'!$B$14:$B$203,MATCH($A28,'Annex 4 LDNO charges_B'!$A$14:$A$203,0)))</f>
        <v>0</v>
      </c>
      <c r="C28" s="159" t="str">
        <f>IFERROR(INDEX('Annex 1 LV, HV &amp; UMS charges_B'!$C$14:$C$45,MATCH($A28,'Annex 1 LV, HV &amp; UMS charges_B'!$A$14:$A$294,0)),INDEX('Annex 4 LDNO charges_B'!$C$14:$C$203,MATCH($A28,'Annex 4 LDNO charges_B'!$A$14:$A$203,0)))</f>
        <v>0, 3, 4, 5-8</v>
      </c>
      <c r="D28" s="227"/>
      <c r="E28" s="227"/>
      <c r="F28" s="223">
        <v>0.46562202651327755</v>
      </c>
    </row>
    <row r="29" spans="1:6" ht="27.75" customHeight="1">
      <c r="A29" s="160" t="s">
        <v>528</v>
      </c>
      <c r="B29" s="42">
        <f>IFERROR(INDEX('Annex 1 LV, HV &amp; UMS charges_B'!$B$14:$B$45,MATCH($A29,'Annex 1 LV, HV &amp; UMS charges_B'!$A$14:$A$294,0)),INDEX('Annex 4 LDNO charges_B'!$B$14:$B$203,MATCH($A29,'Annex 4 LDNO charges_B'!$A$14:$A$203,0)))</f>
        <v>0</v>
      </c>
      <c r="C29" s="159" t="str">
        <f>IFERROR(INDEX('Annex 1 LV, HV &amp; UMS charges_B'!$C$14:$C$45,MATCH($A29,'Annex 1 LV, HV &amp; UMS charges_B'!$A$14:$A$294,0)),INDEX('Annex 4 LDNO charges_B'!$C$14:$C$203,MATCH($A29,'Annex 4 LDNO charges_B'!$A$14:$A$203,0)))</f>
        <v>0, 3, 4, 5-8</v>
      </c>
      <c r="D29" s="227"/>
      <c r="E29" s="227"/>
      <c r="F29" s="223">
        <v>0.46562202651327755</v>
      </c>
    </row>
    <row r="30" spans="1:6" ht="27.75" customHeight="1">
      <c r="A30" s="160" t="s">
        <v>529</v>
      </c>
      <c r="B30" s="42">
        <f>IFERROR(INDEX('Annex 1 LV, HV &amp; UMS charges_B'!$B$14:$B$45,MATCH($A30,'Annex 1 LV, HV &amp; UMS charges_B'!$A$14:$A$294,0)),INDEX('Annex 4 LDNO charges_B'!$B$14:$B$203,MATCH($A30,'Annex 4 LDNO charges_B'!$A$14:$A$203,0)))</f>
        <v>0</v>
      </c>
      <c r="C30" s="159" t="str">
        <f>IFERROR(INDEX('Annex 1 LV, HV &amp; UMS charges_B'!$C$14:$C$45,MATCH($A30,'Annex 1 LV, HV &amp; UMS charges_B'!$A$14:$A$294,0)),INDEX('Annex 4 LDNO charges_B'!$C$14:$C$203,MATCH($A30,'Annex 4 LDNO charges_B'!$A$14:$A$203,0)))</f>
        <v>0, 3, 4, 5-8</v>
      </c>
      <c r="D30" s="227"/>
      <c r="E30" s="227"/>
      <c r="F30" s="223">
        <v>0.46562202651327755</v>
      </c>
    </row>
    <row r="31" spans="1:6" ht="27.75" customHeight="1">
      <c r="A31" s="160" t="s">
        <v>530</v>
      </c>
      <c r="B31" s="42">
        <f>IFERROR(INDEX('Annex 1 LV, HV &amp; UMS charges_B'!$B$14:$B$45,MATCH($A31,'Annex 1 LV, HV &amp; UMS charges_B'!$A$14:$A$294,0)),INDEX('Annex 4 LDNO charges_B'!$B$14:$B$203,MATCH($A31,'Annex 4 LDNO charges_B'!$A$14:$A$203,0)))</f>
        <v>0</v>
      </c>
      <c r="C31" s="159" t="str">
        <f>IFERROR(INDEX('Annex 1 LV, HV &amp; UMS charges_B'!$C$14:$C$45,MATCH($A31,'Annex 1 LV, HV &amp; UMS charges_B'!$A$14:$A$294,0)),INDEX('Annex 4 LDNO charges_B'!$C$14:$C$203,MATCH($A31,'Annex 4 LDNO charges_B'!$A$14:$A$203,0)))</f>
        <v>0, 3, 4, 5-8</v>
      </c>
      <c r="D31" s="227"/>
      <c r="E31" s="227"/>
      <c r="F31" s="223">
        <v>0.46562202651327755</v>
      </c>
    </row>
    <row r="32" spans="1:6" ht="27.75" customHeight="1">
      <c r="A32" s="160" t="s">
        <v>532</v>
      </c>
      <c r="B32" s="42">
        <f>IFERROR(INDEX('Annex 1 LV, HV &amp; UMS charges_B'!$B$14:$B$45,MATCH($A32,'Annex 1 LV, HV &amp; UMS charges_B'!$A$14:$A$294,0)),INDEX('Annex 4 LDNO charges_B'!$B$14:$B$203,MATCH($A32,'Annex 4 LDNO charges_B'!$A$14:$A$203,0)))</f>
        <v>0</v>
      </c>
      <c r="C32" s="159">
        <f>IFERROR(INDEX('Annex 1 LV, HV &amp; UMS charges_B'!$C$14:$C$45,MATCH($A32,'Annex 1 LV, HV &amp; UMS charges_B'!$A$14:$A$294,0)),INDEX('Annex 4 LDNO charges_B'!$C$14:$C$203,MATCH($A32,'Annex 4 LDNO charges_B'!$A$14:$A$203,0)))</f>
        <v>0</v>
      </c>
      <c r="D32" s="227"/>
      <c r="E32" s="227"/>
      <c r="F32" s="223">
        <v>0.46562202651327755</v>
      </c>
    </row>
    <row r="33" spans="1:6" ht="27.75" customHeight="1">
      <c r="A33" s="160" t="s">
        <v>533</v>
      </c>
      <c r="B33" s="42">
        <f>IFERROR(INDEX('Annex 1 LV, HV &amp; UMS charges_B'!$B$14:$B$45,MATCH($A33,'Annex 1 LV, HV &amp; UMS charges_B'!$A$14:$A$294,0)),INDEX('Annex 4 LDNO charges_B'!$B$14:$B$203,MATCH($A33,'Annex 4 LDNO charges_B'!$A$14:$A$203,0)))</f>
        <v>0</v>
      </c>
      <c r="C33" s="159">
        <f>IFERROR(INDEX('Annex 1 LV, HV &amp; UMS charges_B'!$C$14:$C$45,MATCH($A33,'Annex 1 LV, HV &amp; UMS charges_B'!$A$14:$A$294,0)),INDEX('Annex 4 LDNO charges_B'!$C$14:$C$203,MATCH($A33,'Annex 4 LDNO charges_B'!$A$14:$A$203,0)))</f>
        <v>0</v>
      </c>
      <c r="D33" s="227"/>
      <c r="E33" s="227"/>
      <c r="F33" s="223">
        <v>0.46562202651327755</v>
      </c>
    </row>
    <row r="34" spans="1:6" ht="27.75" customHeight="1">
      <c r="A34" s="160" t="s">
        <v>534</v>
      </c>
      <c r="B34" s="42">
        <f>IFERROR(INDEX('Annex 1 LV, HV &amp; UMS charges_B'!$B$14:$B$45,MATCH($A34,'Annex 1 LV, HV &amp; UMS charges_B'!$A$14:$A$294,0)),INDEX('Annex 4 LDNO charges_B'!$B$14:$B$203,MATCH($A34,'Annex 4 LDNO charges_B'!$A$14:$A$203,0)))</f>
        <v>0</v>
      </c>
      <c r="C34" s="159">
        <f>IFERROR(INDEX('Annex 1 LV, HV &amp; UMS charges_B'!$C$14:$C$45,MATCH($A34,'Annex 1 LV, HV &amp; UMS charges_B'!$A$14:$A$294,0)),INDEX('Annex 4 LDNO charges_B'!$C$14:$C$203,MATCH($A34,'Annex 4 LDNO charges_B'!$A$14:$A$203,0)))</f>
        <v>0</v>
      </c>
      <c r="D34" s="227"/>
      <c r="E34" s="227"/>
      <c r="F34" s="223">
        <v>0.46562202651327755</v>
      </c>
    </row>
    <row r="35" spans="1:6" ht="27.75" customHeight="1">
      <c r="A35" s="160" t="s">
        <v>535</v>
      </c>
      <c r="B35" s="42">
        <f>IFERROR(INDEX('Annex 1 LV, HV &amp; UMS charges_B'!$B$14:$B$45,MATCH($A35,'Annex 1 LV, HV &amp; UMS charges_B'!$A$14:$A$294,0)),INDEX('Annex 4 LDNO charges_B'!$B$14:$B$203,MATCH($A35,'Annex 4 LDNO charges_B'!$A$14:$A$203,0)))</f>
        <v>0</v>
      </c>
      <c r="C35" s="159">
        <f>IFERROR(INDEX('Annex 1 LV, HV &amp; UMS charges_B'!$C$14:$C$45,MATCH($A35,'Annex 1 LV, HV &amp; UMS charges_B'!$A$14:$A$294,0)),INDEX('Annex 4 LDNO charges_B'!$C$14:$C$203,MATCH($A35,'Annex 4 LDNO charges_B'!$A$14:$A$203,0)))</f>
        <v>0</v>
      </c>
      <c r="D35" s="227"/>
      <c r="E35" s="227"/>
      <c r="F35" s="223">
        <v>0.46562202651327755</v>
      </c>
    </row>
    <row r="36" spans="1:6" ht="27.75" customHeight="1">
      <c r="A36" s="160" t="s">
        <v>536</v>
      </c>
      <c r="B36" s="42">
        <f>IFERROR(INDEX('Annex 1 LV, HV &amp; UMS charges_B'!$B$14:$B$45,MATCH($A36,'Annex 1 LV, HV &amp; UMS charges_B'!$A$14:$A$294,0)),INDEX('Annex 4 LDNO charges_B'!$B$14:$B$203,MATCH($A36,'Annex 4 LDNO charges_B'!$A$14:$A$203,0)))</f>
        <v>0</v>
      </c>
      <c r="C36" s="159">
        <f>IFERROR(INDEX('Annex 1 LV, HV &amp; UMS charges_B'!$C$14:$C$45,MATCH($A36,'Annex 1 LV, HV &amp; UMS charges_B'!$A$14:$A$294,0)),INDEX('Annex 4 LDNO charges_B'!$C$14:$C$203,MATCH($A36,'Annex 4 LDNO charges_B'!$A$14:$A$203,0)))</f>
        <v>0</v>
      </c>
      <c r="D36" s="227"/>
      <c r="E36" s="227"/>
      <c r="F36" s="223">
        <v>0.46562202651327755</v>
      </c>
    </row>
    <row r="37" spans="1:6" ht="27.75" customHeight="1">
      <c r="A37" s="164" t="s">
        <v>540</v>
      </c>
      <c r="B37" s="42">
        <f>IFERROR(INDEX('Annex 1 LV, HV &amp; UMS charges_B'!$B$14:$B$45,MATCH($A37,'Annex 1 LV, HV &amp; UMS charges_B'!$A$14:$A$294,0)),INDEX('Annex 4 LDNO charges_B'!$B$14:$B$203,MATCH($A37,'Annex 4 LDNO charges_B'!$A$14:$A$203,0)))</f>
        <v>0</v>
      </c>
      <c r="C37" s="159" t="str">
        <f>IFERROR(INDEX('Annex 1 LV, HV &amp; UMS charges_B'!$C$14:$C$45,MATCH($A37,'Annex 1 LV, HV &amp; UMS charges_B'!$A$14:$A$294,0)),INDEX('Annex 4 LDNO charges_B'!$C$14:$C$203,MATCH($A37,'Annex 4 LDNO charges_B'!$A$14:$A$203,0)))</f>
        <v>0, 1, 2</v>
      </c>
      <c r="D37" s="223">
        <v>0.18627539711380103</v>
      </c>
      <c r="E37" s="223">
        <v>0</v>
      </c>
      <c r="F37" s="223">
        <v>0.46562202651327755</v>
      </c>
    </row>
    <row r="38" spans="1:6" ht="27.75" customHeight="1">
      <c r="A38" s="160" t="s">
        <v>542</v>
      </c>
      <c r="B38" s="42">
        <f>IFERROR(INDEX('Annex 1 LV, HV &amp; UMS charges_B'!$B$14:$B$45,MATCH($A38,'Annex 1 LV, HV &amp; UMS charges_B'!$A$14:$A$294,0)),INDEX('Annex 4 LDNO charges_B'!$B$14:$B$203,MATCH($A38,'Annex 4 LDNO charges_B'!$A$14:$A$203,0)))</f>
        <v>0</v>
      </c>
      <c r="C38" s="159" t="str">
        <f>IFERROR(INDEX('Annex 1 LV, HV &amp; UMS charges_B'!$C$14:$C$45,MATCH($A38,'Annex 1 LV, HV &amp; UMS charges_B'!$A$14:$A$294,0)),INDEX('Annex 4 LDNO charges_B'!$C$14:$C$203,MATCH($A38,'Annex 4 LDNO charges_B'!$A$14:$A$203,0)))</f>
        <v>0, 3, 4, 5-8</v>
      </c>
      <c r="D38" s="227"/>
      <c r="E38" s="227"/>
      <c r="F38" s="223">
        <v>0.46562202651327755</v>
      </c>
    </row>
    <row r="39" spans="1:6" ht="27.75" customHeight="1">
      <c r="A39" s="160" t="s">
        <v>543</v>
      </c>
      <c r="B39" s="42">
        <f>IFERROR(INDEX('Annex 1 LV, HV &amp; UMS charges_B'!$B$14:$B$45,MATCH($A39,'Annex 1 LV, HV &amp; UMS charges_B'!$A$14:$A$294,0)),INDEX('Annex 4 LDNO charges_B'!$B$14:$B$203,MATCH($A39,'Annex 4 LDNO charges_B'!$A$14:$A$203,0)))</f>
        <v>0</v>
      </c>
      <c r="C39" s="159" t="str">
        <f>IFERROR(INDEX('Annex 1 LV, HV &amp; UMS charges_B'!$C$14:$C$45,MATCH($A39,'Annex 1 LV, HV &amp; UMS charges_B'!$A$14:$A$294,0)),INDEX('Annex 4 LDNO charges_B'!$C$14:$C$203,MATCH($A39,'Annex 4 LDNO charges_B'!$A$14:$A$203,0)))</f>
        <v>0, 3, 4, 5-8</v>
      </c>
      <c r="D39" s="227"/>
      <c r="E39" s="227"/>
      <c r="F39" s="223">
        <v>0.46562202651327755</v>
      </c>
    </row>
    <row r="40" spans="1:6" ht="27.75" customHeight="1">
      <c r="A40" s="160" t="s">
        <v>544</v>
      </c>
      <c r="B40" s="42">
        <f>IFERROR(INDEX('Annex 1 LV, HV &amp; UMS charges_B'!$B$14:$B$45,MATCH($A40,'Annex 1 LV, HV &amp; UMS charges_B'!$A$14:$A$294,0)),INDEX('Annex 4 LDNO charges_B'!$B$14:$B$203,MATCH($A40,'Annex 4 LDNO charges_B'!$A$14:$A$203,0)))</f>
        <v>0</v>
      </c>
      <c r="C40" s="159" t="str">
        <f>IFERROR(INDEX('Annex 1 LV, HV &amp; UMS charges_B'!$C$14:$C$45,MATCH($A40,'Annex 1 LV, HV &amp; UMS charges_B'!$A$14:$A$294,0)),INDEX('Annex 4 LDNO charges_B'!$C$14:$C$203,MATCH($A40,'Annex 4 LDNO charges_B'!$A$14:$A$203,0)))</f>
        <v>0, 3, 4, 5-8</v>
      </c>
      <c r="D40" s="227"/>
      <c r="E40" s="227"/>
      <c r="F40" s="223">
        <v>0.46562202651327755</v>
      </c>
    </row>
    <row r="41" spans="1:6" ht="27.75" customHeight="1">
      <c r="A41" s="160" t="s">
        <v>545</v>
      </c>
      <c r="B41" s="42">
        <f>IFERROR(INDEX('Annex 1 LV, HV &amp; UMS charges_B'!$B$14:$B$45,MATCH($A41,'Annex 1 LV, HV &amp; UMS charges_B'!$A$14:$A$294,0)),INDEX('Annex 4 LDNO charges_B'!$B$14:$B$203,MATCH($A41,'Annex 4 LDNO charges_B'!$A$14:$A$203,0)))</f>
        <v>0</v>
      </c>
      <c r="C41" s="159" t="str">
        <f>IFERROR(INDEX('Annex 1 LV, HV &amp; UMS charges_B'!$C$14:$C$45,MATCH($A41,'Annex 1 LV, HV &amp; UMS charges_B'!$A$14:$A$294,0)),INDEX('Annex 4 LDNO charges_B'!$C$14:$C$203,MATCH($A41,'Annex 4 LDNO charges_B'!$A$14:$A$203,0)))</f>
        <v>0, 3, 4, 5-8</v>
      </c>
      <c r="D41" s="227"/>
      <c r="E41" s="227"/>
      <c r="F41" s="223">
        <v>0.46562202651327755</v>
      </c>
    </row>
    <row r="42" spans="1:6" ht="27.75" customHeight="1">
      <c r="A42" s="160" t="s">
        <v>546</v>
      </c>
      <c r="B42" s="42">
        <f>IFERROR(INDEX('Annex 1 LV, HV &amp; UMS charges_B'!$B$14:$B$45,MATCH($A42,'Annex 1 LV, HV &amp; UMS charges_B'!$A$14:$A$294,0)),INDEX('Annex 4 LDNO charges_B'!$B$14:$B$203,MATCH($A42,'Annex 4 LDNO charges_B'!$A$14:$A$203,0)))</f>
        <v>0</v>
      </c>
      <c r="C42" s="159" t="str">
        <f>IFERROR(INDEX('Annex 1 LV, HV &amp; UMS charges_B'!$C$14:$C$45,MATCH($A42,'Annex 1 LV, HV &amp; UMS charges_B'!$A$14:$A$294,0)),INDEX('Annex 4 LDNO charges_B'!$C$14:$C$203,MATCH($A42,'Annex 4 LDNO charges_B'!$A$14:$A$203,0)))</f>
        <v>0, 3, 4, 5-8</v>
      </c>
      <c r="D42" s="227"/>
      <c r="E42" s="227"/>
      <c r="F42" s="223">
        <v>0.46562202651327755</v>
      </c>
    </row>
    <row r="43" spans="1:6" ht="27.75" customHeight="1">
      <c r="A43" s="160" t="s">
        <v>548</v>
      </c>
      <c r="B43" s="42">
        <f>IFERROR(INDEX('Annex 1 LV, HV &amp; UMS charges_B'!$B$14:$B$45,MATCH($A43,'Annex 1 LV, HV &amp; UMS charges_B'!$A$14:$A$294,0)),INDEX('Annex 4 LDNO charges_B'!$B$14:$B$203,MATCH($A43,'Annex 4 LDNO charges_B'!$A$14:$A$203,0)))</f>
        <v>0</v>
      </c>
      <c r="C43" s="159">
        <f>IFERROR(INDEX('Annex 1 LV, HV &amp; UMS charges_B'!$C$14:$C$45,MATCH($A43,'Annex 1 LV, HV &amp; UMS charges_B'!$A$14:$A$294,0)),INDEX('Annex 4 LDNO charges_B'!$C$14:$C$203,MATCH($A43,'Annex 4 LDNO charges_B'!$A$14:$A$203,0)))</f>
        <v>0</v>
      </c>
      <c r="D43" s="227"/>
      <c r="E43" s="227"/>
      <c r="F43" s="223">
        <v>0.46562202651327755</v>
      </c>
    </row>
    <row r="44" spans="1:6" ht="27.75" customHeight="1">
      <c r="A44" s="160" t="s">
        <v>549</v>
      </c>
      <c r="B44" s="42">
        <f>IFERROR(INDEX('Annex 1 LV, HV &amp; UMS charges_B'!$B$14:$B$45,MATCH($A44,'Annex 1 LV, HV &amp; UMS charges_B'!$A$14:$A$294,0)),INDEX('Annex 4 LDNO charges_B'!$B$14:$B$203,MATCH($A44,'Annex 4 LDNO charges_B'!$A$14:$A$203,0)))</f>
        <v>0</v>
      </c>
      <c r="C44" s="159">
        <f>IFERROR(INDEX('Annex 1 LV, HV &amp; UMS charges_B'!$C$14:$C$45,MATCH($A44,'Annex 1 LV, HV &amp; UMS charges_B'!$A$14:$A$294,0)),INDEX('Annex 4 LDNO charges_B'!$C$14:$C$203,MATCH($A44,'Annex 4 LDNO charges_B'!$A$14:$A$203,0)))</f>
        <v>0</v>
      </c>
      <c r="D44" s="227"/>
      <c r="E44" s="227"/>
      <c r="F44" s="223">
        <v>0.46562202651327755</v>
      </c>
    </row>
    <row r="45" spans="1:6" ht="27.75" customHeight="1">
      <c r="A45" s="160" t="s">
        <v>550</v>
      </c>
      <c r="B45" s="42">
        <f>IFERROR(INDEX('Annex 1 LV, HV &amp; UMS charges_B'!$B$14:$B$45,MATCH($A45,'Annex 1 LV, HV &amp; UMS charges_B'!$A$14:$A$294,0)),INDEX('Annex 4 LDNO charges_B'!$B$14:$B$203,MATCH($A45,'Annex 4 LDNO charges_B'!$A$14:$A$203,0)))</f>
        <v>0</v>
      </c>
      <c r="C45" s="159">
        <f>IFERROR(INDEX('Annex 1 LV, HV &amp; UMS charges_B'!$C$14:$C$45,MATCH($A45,'Annex 1 LV, HV &amp; UMS charges_B'!$A$14:$A$294,0)),INDEX('Annex 4 LDNO charges_B'!$C$14:$C$203,MATCH($A45,'Annex 4 LDNO charges_B'!$A$14:$A$203,0)))</f>
        <v>0</v>
      </c>
      <c r="D45" s="227"/>
      <c r="E45" s="227"/>
      <c r="F45" s="223">
        <v>0.46562202651327755</v>
      </c>
    </row>
    <row r="46" spans="1:6" ht="27.75" customHeight="1">
      <c r="A46" s="160" t="s">
        <v>551</v>
      </c>
      <c r="B46" s="42">
        <f>IFERROR(INDEX('Annex 1 LV, HV &amp; UMS charges_B'!$B$14:$B$45,MATCH($A46,'Annex 1 LV, HV &amp; UMS charges_B'!$A$14:$A$294,0)),INDEX('Annex 4 LDNO charges_B'!$B$14:$B$203,MATCH($A46,'Annex 4 LDNO charges_B'!$A$14:$A$203,0)))</f>
        <v>0</v>
      </c>
      <c r="C46" s="159">
        <f>IFERROR(INDEX('Annex 1 LV, HV &amp; UMS charges_B'!$C$14:$C$45,MATCH($A46,'Annex 1 LV, HV &amp; UMS charges_B'!$A$14:$A$294,0)),INDEX('Annex 4 LDNO charges_B'!$C$14:$C$203,MATCH($A46,'Annex 4 LDNO charges_B'!$A$14:$A$203,0)))</f>
        <v>0</v>
      </c>
      <c r="D46" s="227"/>
      <c r="E46" s="227"/>
      <c r="F46" s="223">
        <v>0.46562202651327755</v>
      </c>
    </row>
    <row r="47" spans="1:6" ht="27.75" customHeight="1">
      <c r="A47" s="160" t="s">
        <v>552</v>
      </c>
      <c r="B47" s="42">
        <f>IFERROR(INDEX('Annex 1 LV, HV &amp; UMS charges_B'!$B$14:$B$45,MATCH($A47,'Annex 1 LV, HV &amp; UMS charges_B'!$A$14:$A$294,0)),INDEX('Annex 4 LDNO charges_B'!$B$14:$B$203,MATCH($A47,'Annex 4 LDNO charges_B'!$A$14:$A$203,0)))</f>
        <v>0</v>
      </c>
      <c r="C47" s="159">
        <f>IFERROR(INDEX('Annex 1 LV, HV &amp; UMS charges_B'!$C$14:$C$45,MATCH($A47,'Annex 1 LV, HV &amp; UMS charges_B'!$A$14:$A$294,0)),INDEX('Annex 4 LDNO charges_B'!$C$14:$C$203,MATCH($A47,'Annex 4 LDNO charges_B'!$A$14:$A$203,0)))</f>
        <v>0</v>
      </c>
      <c r="D47" s="227"/>
      <c r="E47" s="227"/>
      <c r="F47" s="223">
        <v>0.46562202651327755</v>
      </c>
    </row>
    <row r="48" spans="1:6" ht="27.75" customHeight="1">
      <c r="A48" s="160" t="s">
        <v>553</v>
      </c>
      <c r="B48" s="42">
        <f>IFERROR(INDEX('Annex 1 LV, HV &amp; UMS charges_B'!$B$14:$B$45,MATCH($A48,'Annex 1 LV, HV &amp; UMS charges_B'!$A$14:$A$294,0)),INDEX('Annex 4 LDNO charges_B'!$B$14:$B$203,MATCH($A48,'Annex 4 LDNO charges_B'!$A$14:$A$203,0)))</f>
        <v>0</v>
      </c>
      <c r="C48" s="159">
        <f>IFERROR(INDEX('Annex 1 LV, HV &amp; UMS charges_B'!$C$14:$C$45,MATCH($A48,'Annex 1 LV, HV &amp; UMS charges_B'!$A$14:$A$294,0)),INDEX('Annex 4 LDNO charges_B'!$C$14:$C$203,MATCH($A48,'Annex 4 LDNO charges_B'!$A$14:$A$203,0)))</f>
        <v>0</v>
      </c>
      <c r="D48" s="227"/>
      <c r="E48" s="227"/>
      <c r="F48" s="223">
        <v>0.46562202651327755</v>
      </c>
    </row>
    <row r="49" spans="1:6" ht="27.75" customHeight="1">
      <c r="A49" s="160" t="s">
        <v>554</v>
      </c>
      <c r="B49" s="42">
        <f>IFERROR(INDEX('Annex 1 LV, HV &amp; UMS charges_B'!$B$14:$B$45,MATCH($A49,'Annex 1 LV, HV &amp; UMS charges_B'!$A$14:$A$294,0)),INDEX('Annex 4 LDNO charges_B'!$B$14:$B$203,MATCH($A49,'Annex 4 LDNO charges_B'!$A$14:$A$203,0)))</f>
        <v>0</v>
      </c>
      <c r="C49" s="159">
        <f>IFERROR(INDEX('Annex 1 LV, HV &amp; UMS charges_B'!$C$14:$C$45,MATCH($A49,'Annex 1 LV, HV &amp; UMS charges_B'!$A$14:$A$294,0)),INDEX('Annex 4 LDNO charges_B'!$C$14:$C$203,MATCH($A49,'Annex 4 LDNO charges_B'!$A$14:$A$203,0)))</f>
        <v>0</v>
      </c>
      <c r="D49" s="227"/>
      <c r="E49" s="227"/>
      <c r="F49" s="223">
        <v>0.46562202651327755</v>
      </c>
    </row>
    <row r="50" spans="1:6" ht="27.75" customHeight="1">
      <c r="A50" s="160" t="s">
        <v>555</v>
      </c>
      <c r="B50" s="42">
        <f>IFERROR(INDEX('Annex 1 LV, HV &amp; UMS charges_B'!$B$14:$B$45,MATCH($A50,'Annex 1 LV, HV &amp; UMS charges_B'!$A$14:$A$294,0)),INDEX('Annex 4 LDNO charges_B'!$B$14:$B$203,MATCH($A50,'Annex 4 LDNO charges_B'!$A$14:$A$203,0)))</f>
        <v>0</v>
      </c>
      <c r="C50" s="159">
        <f>IFERROR(INDEX('Annex 1 LV, HV &amp; UMS charges_B'!$C$14:$C$45,MATCH($A50,'Annex 1 LV, HV &amp; UMS charges_B'!$A$14:$A$294,0)),INDEX('Annex 4 LDNO charges_B'!$C$14:$C$203,MATCH($A50,'Annex 4 LDNO charges_B'!$A$14:$A$203,0)))</f>
        <v>0</v>
      </c>
      <c r="D50" s="227"/>
      <c r="E50" s="227"/>
      <c r="F50" s="223">
        <v>0.46562202651327755</v>
      </c>
    </row>
    <row r="51" spans="1:6" ht="27.75" customHeight="1">
      <c r="A51" s="160" t="s">
        <v>556</v>
      </c>
      <c r="B51" s="42">
        <f>IFERROR(INDEX('Annex 1 LV, HV &amp; UMS charges_B'!$B$14:$B$45,MATCH($A51,'Annex 1 LV, HV &amp; UMS charges_B'!$A$14:$A$294,0)),INDEX('Annex 4 LDNO charges_B'!$B$14:$B$203,MATCH($A51,'Annex 4 LDNO charges_B'!$A$14:$A$203,0)))</f>
        <v>0</v>
      </c>
      <c r="C51" s="159">
        <f>IFERROR(INDEX('Annex 1 LV, HV &amp; UMS charges_B'!$C$14:$C$45,MATCH($A51,'Annex 1 LV, HV &amp; UMS charges_B'!$A$14:$A$294,0)),INDEX('Annex 4 LDNO charges_B'!$C$14:$C$203,MATCH($A51,'Annex 4 LDNO charges_B'!$A$14:$A$203,0)))</f>
        <v>0</v>
      </c>
      <c r="D51" s="227"/>
      <c r="E51" s="227"/>
      <c r="F51" s="223">
        <v>0.46562202651327755</v>
      </c>
    </row>
    <row r="52" spans="1:6" ht="27.75" customHeight="1">
      <c r="A52" s="160" t="s">
        <v>557</v>
      </c>
      <c r="B52" s="42">
        <f>IFERROR(INDEX('Annex 1 LV, HV &amp; UMS charges_B'!$B$14:$B$45,MATCH($A52,'Annex 1 LV, HV &amp; UMS charges_B'!$A$14:$A$294,0)),INDEX('Annex 4 LDNO charges_B'!$B$14:$B$203,MATCH($A52,'Annex 4 LDNO charges_B'!$A$14:$A$203,0)))</f>
        <v>0</v>
      </c>
      <c r="C52" s="159">
        <f>IFERROR(INDEX('Annex 1 LV, HV &amp; UMS charges_B'!$C$14:$C$45,MATCH($A52,'Annex 1 LV, HV &amp; UMS charges_B'!$A$14:$A$294,0)),INDEX('Annex 4 LDNO charges_B'!$C$14:$C$203,MATCH($A52,'Annex 4 LDNO charges_B'!$A$14:$A$203,0)))</f>
        <v>0</v>
      </c>
      <c r="D52" s="227"/>
      <c r="E52" s="227"/>
      <c r="F52" s="223">
        <v>0.46562202651327755</v>
      </c>
    </row>
    <row r="53" spans="1:6" ht="27.75" customHeight="1">
      <c r="A53" s="160" t="s">
        <v>558</v>
      </c>
      <c r="B53" s="42">
        <f>IFERROR(INDEX('Annex 1 LV, HV &amp; UMS charges_B'!$B$14:$B$45,MATCH($A53,'Annex 1 LV, HV &amp; UMS charges_B'!$A$14:$A$294,0)),INDEX('Annex 4 LDNO charges_B'!$B$14:$B$203,MATCH($A53,'Annex 4 LDNO charges_B'!$A$14:$A$203,0)))</f>
        <v>0</v>
      </c>
      <c r="C53" s="159">
        <f>IFERROR(INDEX('Annex 1 LV, HV &amp; UMS charges_B'!$C$14:$C$45,MATCH($A53,'Annex 1 LV, HV &amp; UMS charges_B'!$A$14:$A$294,0)),INDEX('Annex 4 LDNO charges_B'!$C$14:$C$203,MATCH($A53,'Annex 4 LDNO charges_B'!$A$14:$A$203,0)))</f>
        <v>0</v>
      </c>
      <c r="D53" s="227"/>
      <c r="E53" s="227"/>
      <c r="F53" s="223">
        <v>0.46562202651327755</v>
      </c>
    </row>
    <row r="54" spans="1:6" ht="27.75" customHeight="1">
      <c r="A54" s="160" t="s">
        <v>559</v>
      </c>
      <c r="B54" s="42">
        <f>IFERROR(INDEX('Annex 1 LV, HV &amp; UMS charges_B'!$B$14:$B$45,MATCH($A54,'Annex 1 LV, HV &amp; UMS charges_B'!$A$14:$A$294,0)),INDEX('Annex 4 LDNO charges_B'!$B$14:$B$203,MATCH($A54,'Annex 4 LDNO charges_B'!$A$14:$A$203,0)))</f>
        <v>0</v>
      </c>
      <c r="C54" s="159">
        <f>IFERROR(INDEX('Annex 1 LV, HV &amp; UMS charges_B'!$C$14:$C$45,MATCH($A54,'Annex 1 LV, HV &amp; UMS charges_B'!$A$14:$A$294,0)),INDEX('Annex 4 LDNO charges_B'!$C$14:$C$203,MATCH($A54,'Annex 4 LDNO charges_B'!$A$14:$A$203,0)))</f>
        <v>0</v>
      </c>
      <c r="D54" s="227"/>
      <c r="E54" s="227"/>
      <c r="F54" s="223">
        <v>0.46562202651327755</v>
      </c>
    </row>
    <row r="55" spans="1:6" ht="27.75" customHeight="1">
      <c r="A55" s="160" t="s">
        <v>560</v>
      </c>
      <c r="B55" s="42">
        <f>IFERROR(INDEX('Annex 1 LV, HV &amp; UMS charges_B'!$B$14:$B$45,MATCH($A55,'Annex 1 LV, HV &amp; UMS charges_B'!$A$14:$A$294,0)),INDEX('Annex 4 LDNO charges_B'!$B$14:$B$203,MATCH($A55,'Annex 4 LDNO charges_B'!$A$14:$A$203,0)))</f>
        <v>0</v>
      </c>
      <c r="C55" s="159">
        <f>IFERROR(INDEX('Annex 1 LV, HV &amp; UMS charges_B'!$C$14:$C$45,MATCH($A55,'Annex 1 LV, HV &amp; UMS charges_B'!$A$14:$A$294,0)),INDEX('Annex 4 LDNO charges_B'!$C$14:$C$203,MATCH($A55,'Annex 4 LDNO charges_B'!$A$14:$A$203,0)))</f>
        <v>0</v>
      </c>
      <c r="D55" s="227"/>
      <c r="E55" s="227"/>
      <c r="F55" s="223">
        <v>0.46562202651327755</v>
      </c>
    </row>
    <row r="56" spans="1:6" ht="27.75" customHeight="1">
      <c r="A56" s="160" t="s">
        <v>561</v>
      </c>
      <c r="B56" s="42">
        <f>IFERROR(INDEX('Annex 1 LV, HV &amp; UMS charges_B'!$B$14:$B$45,MATCH($A56,'Annex 1 LV, HV &amp; UMS charges_B'!$A$14:$A$294,0)),INDEX('Annex 4 LDNO charges_B'!$B$14:$B$203,MATCH($A56,'Annex 4 LDNO charges_B'!$A$14:$A$203,0)))</f>
        <v>0</v>
      </c>
      <c r="C56" s="159">
        <f>IFERROR(INDEX('Annex 1 LV, HV &amp; UMS charges_B'!$C$14:$C$45,MATCH($A56,'Annex 1 LV, HV &amp; UMS charges_B'!$A$14:$A$294,0)),INDEX('Annex 4 LDNO charges_B'!$C$14:$C$203,MATCH($A56,'Annex 4 LDNO charges_B'!$A$14:$A$203,0)))</f>
        <v>0</v>
      </c>
      <c r="D56" s="227"/>
      <c r="E56" s="227"/>
      <c r="F56" s="223">
        <v>0.46562202651327755</v>
      </c>
    </row>
    <row r="57" spans="1:6" ht="27.75" customHeight="1">
      <c r="A57" s="160" t="s">
        <v>562</v>
      </c>
      <c r="B57" s="42">
        <f>IFERROR(INDEX('Annex 1 LV, HV &amp; UMS charges_B'!$B$14:$B$45,MATCH($A57,'Annex 1 LV, HV &amp; UMS charges_B'!$A$14:$A$294,0)),INDEX('Annex 4 LDNO charges_B'!$B$14:$B$203,MATCH($A57,'Annex 4 LDNO charges_B'!$A$14:$A$203,0)))</f>
        <v>0</v>
      </c>
      <c r="C57" s="159">
        <f>IFERROR(INDEX('Annex 1 LV, HV &amp; UMS charges_B'!$C$14:$C$45,MATCH($A57,'Annex 1 LV, HV &amp; UMS charges_B'!$A$14:$A$294,0)),INDEX('Annex 4 LDNO charges_B'!$C$14:$C$203,MATCH($A57,'Annex 4 LDNO charges_B'!$A$14:$A$203,0)))</f>
        <v>0</v>
      </c>
      <c r="D57" s="227"/>
      <c r="E57" s="227"/>
      <c r="F57" s="223">
        <v>0.46562202651327755</v>
      </c>
    </row>
    <row r="58" spans="1:6" ht="27.75" customHeight="1">
      <c r="A58" s="160" t="s">
        <v>569</v>
      </c>
      <c r="B58" s="42">
        <f>IFERROR(INDEX('Annex 1 LV, HV &amp; UMS charges_B'!$B$14:$B$45,MATCH($A58,'Annex 1 LV, HV &amp; UMS charges_B'!$A$14:$A$294,0)),INDEX('Annex 4 LDNO charges_B'!$B$14:$B$203,MATCH($A58,'Annex 4 LDNO charges_B'!$A$14:$A$203,0)))</f>
        <v>0</v>
      </c>
      <c r="C58" s="159" t="str">
        <f>IFERROR(INDEX('Annex 1 LV, HV &amp; UMS charges_B'!$C$14:$C$45,MATCH($A58,'Annex 1 LV, HV &amp; UMS charges_B'!$A$14:$A$294,0)),INDEX('Annex 4 LDNO charges_B'!$C$14:$C$203,MATCH($A58,'Annex 4 LDNO charges_B'!$A$14:$A$203,0)))</f>
        <v>0, 1, 2</v>
      </c>
      <c r="D58" s="223">
        <v>0.18627539711380103</v>
      </c>
      <c r="E58" s="223">
        <v>0</v>
      </c>
      <c r="F58" s="223">
        <v>0.46562202651327755</v>
      </c>
    </row>
    <row r="59" spans="1:6" ht="27.75" customHeight="1">
      <c r="A59" s="160" t="s">
        <v>571</v>
      </c>
      <c r="B59" s="42">
        <f>IFERROR(INDEX('Annex 1 LV, HV &amp; UMS charges_B'!$B$14:$B$45,MATCH($A59,'Annex 1 LV, HV &amp; UMS charges_B'!$A$14:$A$294,0)),INDEX('Annex 4 LDNO charges_B'!$B$14:$B$203,MATCH($A59,'Annex 4 LDNO charges_B'!$A$14:$A$203,0)))</f>
        <v>0</v>
      </c>
      <c r="C59" s="159" t="str">
        <f>IFERROR(INDEX('Annex 1 LV, HV &amp; UMS charges_B'!$C$14:$C$45,MATCH($A59,'Annex 1 LV, HV &amp; UMS charges_B'!$A$14:$A$294,0)),INDEX('Annex 4 LDNO charges_B'!$C$14:$C$203,MATCH($A59,'Annex 4 LDNO charges_B'!$A$14:$A$203,0)))</f>
        <v>0, 3, 4, 5-8</v>
      </c>
      <c r="D59" s="227"/>
      <c r="E59" s="227"/>
      <c r="F59" s="223">
        <v>0.46562202651327755</v>
      </c>
    </row>
    <row r="60" spans="1:6" ht="27.75" customHeight="1">
      <c r="A60" s="160" t="s">
        <v>572</v>
      </c>
      <c r="B60" s="42">
        <f>IFERROR(INDEX('Annex 1 LV, HV &amp; UMS charges_B'!$B$14:$B$45,MATCH($A60,'Annex 1 LV, HV &amp; UMS charges_B'!$A$14:$A$294,0)),INDEX('Annex 4 LDNO charges_B'!$B$14:$B$203,MATCH($A60,'Annex 4 LDNO charges_B'!$A$14:$A$203,0)))</f>
        <v>0</v>
      </c>
      <c r="C60" s="159" t="str">
        <f>IFERROR(INDEX('Annex 1 LV, HV &amp; UMS charges_B'!$C$14:$C$45,MATCH($A60,'Annex 1 LV, HV &amp; UMS charges_B'!$A$14:$A$294,0)),INDEX('Annex 4 LDNO charges_B'!$C$14:$C$203,MATCH($A60,'Annex 4 LDNO charges_B'!$A$14:$A$203,0)))</f>
        <v>0, 3, 4, 5-8</v>
      </c>
      <c r="D60" s="227"/>
      <c r="E60" s="227"/>
      <c r="F60" s="223">
        <v>0.46562202651327755</v>
      </c>
    </row>
    <row r="61" spans="1:6" ht="27.75" customHeight="1">
      <c r="A61" s="160" t="s">
        <v>573</v>
      </c>
      <c r="B61" s="42">
        <f>IFERROR(INDEX('Annex 1 LV, HV &amp; UMS charges_B'!$B$14:$B$45,MATCH($A61,'Annex 1 LV, HV &amp; UMS charges_B'!$A$14:$A$294,0)),INDEX('Annex 4 LDNO charges_B'!$B$14:$B$203,MATCH($A61,'Annex 4 LDNO charges_B'!$A$14:$A$203,0)))</f>
        <v>0</v>
      </c>
      <c r="C61" s="159" t="str">
        <f>IFERROR(INDEX('Annex 1 LV, HV &amp; UMS charges_B'!$C$14:$C$45,MATCH($A61,'Annex 1 LV, HV &amp; UMS charges_B'!$A$14:$A$294,0)),INDEX('Annex 4 LDNO charges_B'!$C$14:$C$203,MATCH($A61,'Annex 4 LDNO charges_B'!$A$14:$A$203,0)))</f>
        <v>0, 3, 4, 5-8</v>
      </c>
      <c r="D61" s="227"/>
      <c r="E61" s="227"/>
      <c r="F61" s="223">
        <v>0.46562202651327755</v>
      </c>
    </row>
    <row r="62" spans="1:6" ht="27.75" customHeight="1">
      <c r="A62" s="160" t="s">
        <v>574</v>
      </c>
      <c r="B62" s="42">
        <f>IFERROR(INDEX('Annex 1 LV, HV &amp; UMS charges_B'!$B$14:$B$45,MATCH($A62,'Annex 1 LV, HV &amp; UMS charges_B'!$A$14:$A$294,0)),INDEX('Annex 4 LDNO charges_B'!$B$14:$B$203,MATCH($A62,'Annex 4 LDNO charges_B'!$A$14:$A$203,0)))</f>
        <v>0</v>
      </c>
      <c r="C62" s="159" t="str">
        <f>IFERROR(INDEX('Annex 1 LV, HV &amp; UMS charges_B'!$C$14:$C$45,MATCH($A62,'Annex 1 LV, HV &amp; UMS charges_B'!$A$14:$A$294,0)),INDEX('Annex 4 LDNO charges_B'!$C$14:$C$203,MATCH($A62,'Annex 4 LDNO charges_B'!$A$14:$A$203,0)))</f>
        <v>0, 3, 4, 5-8</v>
      </c>
      <c r="D62" s="227"/>
      <c r="E62" s="227"/>
      <c r="F62" s="223">
        <v>0.46562202651327755</v>
      </c>
    </row>
    <row r="63" spans="1:6" ht="27.75" customHeight="1">
      <c r="A63" s="160" t="s">
        <v>575</v>
      </c>
      <c r="B63" s="42">
        <f>IFERROR(INDEX('Annex 1 LV, HV &amp; UMS charges_B'!$B$14:$B$45,MATCH($A63,'Annex 1 LV, HV &amp; UMS charges_B'!$A$14:$A$294,0)),INDEX('Annex 4 LDNO charges_B'!$B$14:$B$203,MATCH($A63,'Annex 4 LDNO charges_B'!$A$14:$A$203,0)))</f>
        <v>0</v>
      </c>
      <c r="C63" s="159" t="str">
        <f>IFERROR(INDEX('Annex 1 LV, HV &amp; UMS charges_B'!$C$14:$C$45,MATCH($A63,'Annex 1 LV, HV &amp; UMS charges_B'!$A$14:$A$294,0)),INDEX('Annex 4 LDNO charges_B'!$C$14:$C$203,MATCH($A63,'Annex 4 LDNO charges_B'!$A$14:$A$203,0)))</f>
        <v>0, 3, 4, 5-8</v>
      </c>
      <c r="D63" s="227"/>
      <c r="E63" s="227"/>
      <c r="F63" s="223">
        <v>0.46562202651327755</v>
      </c>
    </row>
    <row r="64" spans="1:6" ht="27.75" customHeight="1">
      <c r="A64" s="160" t="s">
        <v>577</v>
      </c>
      <c r="B64" s="42">
        <f>IFERROR(INDEX('Annex 1 LV, HV &amp; UMS charges_B'!$B$14:$B$45,MATCH($A64,'Annex 1 LV, HV &amp; UMS charges_B'!$A$14:$A$294,0)),INDEX('Annex 4 LDNO charges_B'!$B$14:$B$203,MATCH($A64,'Annex 4 LDNO charges_B'!$A$14:$A$203,0)))</f>
        <v>0</v>
      </c>
      <c r="C64" s="159">
        <f>IFERROR(INDEX('Annex 1 LV, HV &amp; UMS charges_B'!$C$14:$C$45,MATCH($A64,'Annex 1 LV, HV &amp; UMS charges_B'!$A$14:$A$294,0)),INDEX('Annex 4 LDNO charges_B'!$C$14:$C$203,MATCH($A64,'Annex 4 LDNO charges_B'!$A$14:$A$203,0)))</f>
        <v>0</v>
      </c>
      <c r="D64" s="227"/>
      <c r="E64" s="227"/>
      <c r="F64" s="223">
        <v>0.46562202651327755</v>
      </c>
    </row>
    <row r="65" spans="1:6" ht="27.75" customHeight="1">
      <c r="A65" s="160" t="s">
        <v>578</v>
      </c>
      <c r="B65" s="42">
        <f>IFERROR(INDEX('Annex 1 LV, HV &amp; UMS charges_B'!$B$14:$B$45,MATCH($A65,'Annex 1 LV, HV &amp; UMS charges_B'!$A$14:$A$294,0)),INDEX('Annex 4 LDNO charges_B'!$B$14:$B$203,MATCH($A65,'Annex 4 LDNO charges_B'!$A$14:$A$203,0)))</f>
        <v>0</v>
      </c>
      <c r="C65" s="159">
        <f>IFERROR(INDEX('Annex 1 LV, HV &amp; UMS charges_B'!$C$14:$C$45,MATCH($A65,'Annex 1 LV, HV &amp; UMS charges_B'!$A$14:$A$294,0)),INDEX('Annex 4 LDNO charges_B'!$C$14:$C$203,MATCH($A65,'Annex 4 LDNO charges_B'!$A$14:$A$203,0)))</f>
        <v>0</v>
      </c>
      <c r="D65" s="227"/>
      <c r="E65" s="227"/>
      <c r="F65" s="223">
        <v>0.46562202651327755</v>
      </c>
    </row>
    <row r="66" spans="1:6" ht="27.75" customHeight="1">
      <c r="A66" s="160" t="s">
        <v>579</v>
      </c>
      <c r="B66" s="42">
        <f>IFERROR(INDEX('Annex 1 LV, HV &amp; UMS charges_B'!$B$14:$B$45,MATCH($A66,'Annex 1 LV, HV &amp; UMS charges_B'!$A$14:$A$294,0)),INDEX('Annex 4 LDNO charges_B'!$B$14:$B$203,MATCH($A66,'Annex 4 LDNO charges_B'!$A$14:$A$203,0)))</f>
        <v>0</v>
      </c>
      <c r="C66" s="159">
        <f>IFERROR(INDEX('Annex 1 LV, HV &amp; UMS charges_B'!$C$14:$C$45,MATCH($A66,'Annex 1 LV, HV &amp; UMS charges_B'!$A$14:$A$294,0)),INDEX('Annex 4 LDNO charges_B'!$C$14:$C$203,MATCH($A66,'Annex 4 LDNO charges_B'!$A$14:$A$203,0)))</f>
        <v>0</v>
      </c>
      <c r="D66" s="227"/>
      <c r="E66" s="227"/>
      <c r="F66" s="223">
        <v>0.46562202651327755</v>
      </c>
    </row>
    <row r="67" spans="1:6" ht="27.75" customHeight="1">
      <c r="A67" s="160" t="s">
        <v>580</v>
      </c>
      <c r="B67" s="42">
        <f>IFERROR(INDEX('Annex 1 LV, HV &amp; UMS charges_B'!$B$14:$B$45,MATCH($A67,'Annex 1 LV, HV &amp; UMS charges_B'!$A$14:$A$294,0)),INDEX('Annex 4 LDNO charges_B'!$B$14:$B$203,MATCH($A67,'Annex 4 LDNO charges_B'!$A$14:$A$203,0)))</f>
        <v>0</v>
      </c>
      <c r="C67" s="159">
        <f>IFERROR(INDEX('Annex 1 LV, HV &amp; UMS charges_B'!$C$14:$C$45,MATCH($A67,'Annex 1 LV, HV &amp; UMS charges_B'!$A$14:$A$294,0)),INDEX('Annex 4 LDNO charges_B'!$C$14:$C$203,MATCH($A67,'Annex 4 LDNO charges_B'!$A$14:$A$203,0)))</f>
        <v>0</v>
      </c>
      <c r="D67" s="227"/>
      <c r="E67" s="227"/>
      <c r="F67" s="223">
        <v>0.46562202651327755</v>
      </c>
    </row>
    <row r="68" spans="1:6" ht="27.75" customHeight="1">
      <c r="A68" s="160" t="s">
        <v>581</v>
      </c>
      <c r="B68" s="42">
        <f>IFERROR(INDEX('Annex 1 LV, HV &amp; UMS charges_B'!$B$14:$B$45,MATCH($A68,'Annex 1 LV, HV &amp; UMS charges_B'!$A$14:$A$294,0)),INDEX('Annex 4 LDNO charges_B'!$B$14:$B$203,MATCH($A68,'Annex 4 LDNO charges_B'!$A$14:$A$203,0)))</f>
        <v>0</v>
      </c>
      <c r="C68" s="159">
        <f>IFERROR(INDEX('Annex 1 LV, HV &amp; UMS charges_B'!$C$14:$C$45,MATCH($A68,'Annex 1 LV, HV &amp; UMS charges_B'!$A$14:$A$294,0)),INDEX('Annex 4 LDNO charges_B'!$C$14:$C$203,MATCH($A68,'Annex 4 LDNO charges_B'!$A$14:$A$203,0)))</f>
        <v>0</v>
      </c>
      <c r="D68" s="227"/>
      <c r="E68" s="227"/>
      <c r="F68" s="223">
        <v>0.46562202651327755</v>
      </c>
    </row>
    <row r="69" spans="1:6" ht="27.75" customHeight="1">
      <c r="A69" s="160" t="s">
        <v>582</v>
      </c>
      <c r="B69" s="42">
        <f>IFERROR(INDEX('Annex 1 LV, HV &amp; UMS charges_B'!$B$14:$B$45,MATCH($A69,'Annex 1 LV, HV &amp; UMS charges_B'!$A$14:$A$294,0)),INDEX('Annex 4 LDNO charges_B'!$B$14:$B$203,MATCH($A69,'Annex 4 LDNO charges_B'!$A$14:$A$203,0)))</f>
        <v>0</v>
      </c>
      <c r="C69" s="159">
        <f>IFERROR(INDEX('Annex 1 LV, HV &amp; UMS charges_B'!$C$14:$C$45,MATCH($A69,'Annex 1 LV, HV &amp; UMS charges_B'!$A$14:$A$294,0)),INDEX('Annex 4 LDNO charges_B'!$C$14:$C$203,MATCH($A69,'Annex 4 LDNO charges_B'!$A$14:$A$203,0)))</f>
        <v>0</v>
      </c>
      <c r="D69" s="227"/>
      <c r="E69" s="227"/>
      <c r="F69" s="223">
        <v>0.46562202651327755</v>
      </c>
    </row>
    <row r="70" spans="1:6" ht="27.75" customHeight="1">
      <c r="A70" s="160" t="s">
        <v>583</v>
      </c>
      <c r="B70" s="42">
        <f>IFERROR(INDEX('Annex 1 LV, HV &amp; UMS charges_B'!$B$14:$B$45,MATCH($A70,'Annex 1 LV, HV &amp; UMS charges_B'!$A$14:$A$294,0)),INDEX('Annex 4 LDNO charges_B'!$B$14:$B$203,MATCH($A70,'Annex 4 LDNO charges_B'!$A$14:$A$203,0)))</f>
        <v>0</v>
      </c>
      <c r="C70" s="159">
        <f>IFERROR(INDEX('Annex 1 LV, HV &amp; UMS charges_B'!$C$14:$C$45,MATCH($A70,'Annex 1 LV, HV &amp; UMS charges_B'!$A$14:$A$294,0)),INDEX('Annex 4 LDNO charges_B'!$C$14:$C$203,MATCH($A70,'Annex 4 LDNO charges_B'!$A$14:$A$203,0)))</f>
        <v>0</v>
      </c>
      <c r="D70" s="227"/>
      <c r="E70" s="227"/>
      <c r="F70" s="223">
        <v>0.46562202651327755</v>
      </c>
    </row>
    <row r="71" spans="1:6" ht="27.75" customHeight="1">
      <c r="A71" s="160" t="s">
        <v>584</v>
      </c>
      <c r="B71" s="42">
        <f>IFERROR(INDEX('Annex 1 LV, HV &amp; UMS charges_B'!$B$14:$B$45,MATCH($A71,'Annex 1 LV, HV &amp; UMS charges_B'!$A$14:$A$294,0)),INDEX('Annex 4 LDNO charges_B'!$B$14:$B$203,MATCH($A71,'Annex 4 LDNO charges_B'!$A$14:$A$203,0)))</f>
        <v>0</v>
      </c>
      <c r="C71" s="159">
        <f>IFERROR(INDEX('Annex 1 LV, HV &amp; UMS charges_B'!$C$14:$C$45,MATCH($A71,'Annex 1 LV, HV &amp; UMS charges_B'!$A$14:$A$294,0)),INDEX('Annex 4 LDNO charges_B'!$C$14:$C$203,MATCH($A71,'Annex 4 LDNO charges_B'!$A$14:$A$203,0)))</f>
        <v>0</v>
      </c>
      <c r="D71" s="227"/>
      <c r="E71" s="227"/>
      <c r="F71" s="223">
        <v>0.46562202651327755</v>
      </c>
    </row>
    <row r="72" spans="1:6" ht="27.75" customHeight="1">
      <c r="A72" s="160" t="s">
        <v>585</v>
      </c>
      <c r="B72" s="42">
        <f>IFERROR(INDEX('Annex 1 LV, HV &amp; UMS charges_B'!$B$14:$B$45,MATCH($A72,'Annex 1 LV, HV &amp; UMS charges_B'!$A$14:$A$294,0)),INDEX('Annex 4 LDNO charges_B'!$B$14:$B$203,MATCH($A72,'Annex 4 LDNO charges_B'!$A$14:$A$203,0)))</f>
        <v>0</v>
      </c>
      <c r="C72" s="159">
        <f>IFERROR(INDEX('Annex 1 LV, HV &amp; UMS charges_B'!$C$14:$C$45,MATCH($A72,'Annex 1 LV, HV &amp; UMS charges_B'!$A$14:$A$294,0)),INDEX('Annex 4 LDNO charges_B'!$C$14:$C$203,MATCH($A72,'Annex 4 LDNO charges_B'!$A$14:$A$203,0)))</f>
        <v>0</v>
      </c>
      <c r="D72" s="227"/>
      <c r="E72" s="227"/>
      <c r="F72" s="223">
        <v>0.46562202651327755</v>
      </c>
    </row>
    <row r="73" spans="1:6" ht="27.75" customHeight="1">
      <c r="A73" s="160" t="s">
        <v>586</v>
      </c>
      <c r="B73" s="42">
        <f>IFERROR(INDEX('Annex 1 LV, HV &amp; UMS charges_B'!$B$14:$B$45,MATCH($A73,'Annex 1 LV, HV &amp; UMS charges_B'!$A$14:$A$294,0)),INDEX('Annex 4 LDNO charges_B'!$B$14:$B$203,MATCH($A73,'Annex 4 LDNO charges_B'!$A$14:$A$203,0)))</f>
        <v>0</v>
      </c>
      <c r="C73" s="159">
        <f>IFERROR(INDEX('Annex 1 LV, HV &amp; UMS charges_B'!$C$14:$C$45,MATCH($A73,'Annex 1 LV, HV &amp; UMS charges_B'!$A$14:$A$294,0)),INDEX('Annex 4 LDNO charges_B'!$C$14:$C$203,MATCH($A73,'Annex 4 LDNO charges_B'!$A$14:$A$203,0)))</f>
        <v>0</v>
      </c>
      <c r="D73" s="227"/>
      <c r="E73" s="227"/>
      <c r="F73" s="223">
        <v>0.46562202651327755</v>
      </c>
    </row>
    <row r="74" spans="1:6" ht="27.75" customHeight="1">
      <c r="A74" s="160" t="s">
        <v>587</v>
      </c>
      <c r="B74" s="42">
        <f>IFERROR(INDEX('Annex 1 LV, HV &amp; UMS charges_B'!$B$14:$B$45,MATCH($A74,'Annex 1 LV, HV &amp; UMS charges_B'!$A$14:$A$294,0)),INDEX('Annex 4 LDNO charges_B'!$B$14:$B$203,MATCH($A74,'Annex 4 LDNO charges_B'!$A$14:$A$203,0)))</f>
        <v>0</v>
      </c>
      <c r="C74" s="159">
        <f>IFERROR(INDEX('Annex 1 LV, HV &amp; UMS charges_B'!$C$14:$C$45,MATCH($A74,'Annex 1 LV, HV &amp; UMS charges_B'!$A$14:$A$294,0)),INDEX('Annex 4 LDNO charges_B'!$C$14:$C$203,MATCH($A74,'Annex 4 LDNO charges_B'!$A$14:$A$203,0)))</f>
        <v>0</v>
      </c>
      <c r="D74" s="227"/>
      <c r="E74" s="227"/>
      <c r="F74" s="223">
        <v>0.46562202651327755</v>
      </c>
    </row>
    <row r="75" spans="1:6" ht="27.75" customHeight="1">
      <c r="A75" s="160" t="s">
        <v>588</v>
      </c>
      <c r="B75" s="42">
        <f>IFERROR(INDEX('Annex 1 LV, HV &amp; UMS charges_B'!$B$14:$B$45,MATCH($A75,'Annex 1 LV, HV &amp; UMS charges_B'!$A$14:$A$294,0)),INDEX('Annex 4 LDNO charges_B'!$B$14:$B$203,MATCH($A75,'Annex 4 LDNO charges_B'!$A$14:$A$203,0)))</f>
        <v>0</v>
      </c>
      <c r="C75" s="159">
        <f>IFERROR(INDEX('Annex 1 LV, HV &amp; UMS charges_B'!$C$14:$C$45,MATCH($A75,'Annex 1 LV, HV &amp; UMS charges_B'!$A$14:$A$294,0)),INDEX('Annex 4 LDNO charges_B'!$C$14:$C$203,MATCH($A75,'Annex 4 LDNO charges_B'!$A$14:$A$203,0)))</f>
        <v>0</v>
      </c>
      <c r="D75" s="227"/>
      <c r="E75" s="227"/>
      <c r="F75" s="223">
        <v>0.46562202651327755</v>
      </c>
    </row>
    <row r="76" spans="1:6" ht="27.75" customHeight="1">
      <c r="A76" s="160" t="s">
        <v>589</v>
      </c>
      <c r="B76" s="42">
        <f>IFERROR(INDEX('Annex 1 LV, HV &amp; UMS charges_B'!$B$14:$B$45,MATCH($A76,'Annex 1 LV, HV &amp; UMS charges_B'!$A$14:$A$294,0)),INDEX('Annex 4 LDNO charges_B'!$B$14:$B$203,MATCH($A76,'Annex 4 LDNO charges_B'!$A$14:$A$203,0)))</f>
        <v>0</v>
      </c>
      <c r="C76" s="159">
        <f>IFERROR(INDEX('Annex 1 LV, HV &amp; UMS charges_B'!$C$14:$C$45,MATCH($A76,'Annex 1 LV, HV &amp; UMS charges_B'!$A$14:$A$294,0)),INDEX('Annex 4 LDNO charges_B'!$C$14:$C$203,MATCH($A76,'Annex 4 LDNO charges_B'!$A$14:$A$203,0)))</f>
        <v>0</v>
      </c>
      <c r="D76" s="227"/>
      <c r="E76" s="227"/>
      <c r="F76" s="223">
        <v>0.46562202651327755</v>
      </c>
    </row>
    <row r="77" spans="1:6" ht="27.75" customHeight="1">
      <c r="A77" s="160" t="s">
        <v>590</v>
      </c>
      <c r="B77" s="42">
        <f>IFERROR(INDEX('Annex 1 LV, HV &amp; UMS charges_B'!$B$14:$B$45,MATCH($A77,'Annex 1 LV, HV &amp; UMS charges_B'!$A$14:$A$294,0)),INDEX('Annex 4 LDNO charges_B'!$B$14:$B$203,MATCH($A77,'Annex 4 LDNO charges_B'!$A$14:$A$203,0)))</f>
        <v>0</v>
      </c>
      <c r="C77" s="159">
        <f>IFERROR(INDEX('Annex 1 LV, HV &amp; UMS charges_B'!$C$14:$C$45,MATCH($A77,'Annex 1 LV, HV &amp; UMS charges_B'!$A$14:$A$294,0)),INDEX('Annex 4 LDNO charges_B'!$C$14:$C$203,MATCH($A77,'Annex 4 LDNO charges_B'!$A$14:$A$203,0)))</f>
        <v>0</v>
      </c>
      <c r="D77" s="227"/>
      <c r="E77" s="227"/>
      <c r="F77" s="223">
        <v>0.46562202651327755</v>
      </c>
    </row>
    <row r="78" spans="1:6" ht="27.75" customHeight="1">
      <c r="A78" s="160" t="s">
        <v>591</v>
      </c>
      <c r="B78" s="42">
        <f>IFERROR(INDEX('Annex 1 LV, HV &amp; UMS charges_B'!$B$14:$B$45,MATCH($A78,'Annex 1 LV, HV &amp; UMS charges_B'!$A$14:$A$294,0)),INDEX('Annex 4 LDNO charges_B'!$B$14:$B$203,MATCH($A78,'Annex 4 LDNO charges_B'!$A$14:$A$203,0)))</f>
        <v>0</v>
      </c>
      <c r="C78" s="159">
        <f>IFERROR(INDEX('Annex 1 LV, HV &amp; UMS charges_B'!$C$14:$C$45,MATCH($A78,'Annex 1 LV, HV &amp; UMS charges_B'!$A$14:$A$294,0)),INDEX('Annex 4 LDNO charges_B'!$C$14:$C$203,MATCH($A78,'Annex 4 LDNO charges_B'!$A$14:$A$203,0)))</f>
        <v>0</v>
      </c>
      <c r="D78" s="227"/>
      <c r="E78" s="227"/>
      <c r="F78" s="223">
        <v>0.46562202651327755</v>
      </c>
    </row>
    <row r="79" spans="1:6" ht="27.75" customHeight="1">
      <c r="A79" s="160" t="s">
        <v>598</v>
      </c>
      <c r="B79" s="42">
        <f>IFERROR(INDEX('Annex 1 LV, HV &amp; UMS charges_B'!$B$14:$B$45,MATCH($A79,'Annex 1 LV, HV &amp; UMS charges_B'!$A$14:$A$294,0)),INDEX('Annex 4 LDNO charges_B'!$B$14:$B$203,MATCH($A79,'Annex 4 LDNO charges_B'!$A$14:$A$203,0)))</f>
        <v>0</v>
      </c>
      <c r="C79" s="159" t="str">
        <f>IFERROR(INDEX('Annex 1 LV, HV &amp; UMS charges_B'!$C$14:$C$45,MATCH($A79,'Annex 1 LV, HV &amp; UMS charges_B'!$A$14:$A$294,0)),INDEX('Annex 4 LDNO charges_B'!$C$14:$C$203,MATCH($A79,'Annex 4 LDNO charges_B'!$A$14:$A$203,0)))</f>
        <v>0, 1, 2</v>
      </c>
      <c r="D79" s="223">
        <v>0.18627539711380103</v>
      </c>
      <c r="E79" s="223">
        <v>0</v>
      </c>
      <c r="F79" s="223">
        <v>0.46562202651327755</v>
      </c>
    </row>
    <row r="80" spans="1:6" ht="27.75" customHeight="1">
      <c r="A80" s="160" t="s">
        <v>600</v>
      </c>
      <c r="B80" s="42">
        <f>IFERROR(INDEX('Annex 1 LV, HV &amp; UMS charges_B'!$B$14:$B$45,MATCH($A80,'Annex 1 LV, HV &amp; UMS charges_B'!$A$14:$A$294,0)),INDEX('Annex 4 LDNO charges_B'!$B$14:$B$203,MATCH($A80,'Annex 4 LDNO charges_B'!$A$14:$A$203,0)))</f>
        <v>0</v>
      </c>
      <c r="C80" s="159" t="str">
        <f>IFERROR(INDEX('Annex 1 LV, HV &amp; UMS charges_B'!$C$14:$C$45,MATCH($A80,'Annex 1 LV, HV &amp; UMS charges_B'!$A$14:$A$294,0)),INDEX('Annex 4 LDNO charges_B'!$C$14:$C$203,MATCH($A80,'Annex 4 LDNO charges_B'!$A$14:$A$203,0)))</f>
        <v>0, 3, 4, 5-8</v>
      </c>
      <c r="D80" s="227"/>
      <c r="E80" s="227"/>
      <c r="F80" s="223">
        <v>0.46562202651327755</v>
      </c>
    </row>
    <row r="81" spans="1:6" ht="27.75" customHeight="1">
      <c r="A81" s="160" t="s">
        <v>601</v>
      </c>
      <c r="B81" s="42">
        <f>IFERROR(INDEX('Annex 1 LV, HV &amp; UMS charges_B'!$B$14:$B$45,MATCH($A81,'Annex 1 LV, HV &amp; UMS charges_B'!$A$14:$A$294,0)),INDEX('Annex 4 LDNO charges_B'!$B$14:$B$203,MATCH($A81,'Annex 4 LDNO charges_B'!$A$14:$A$203,0)))</f>
        <v>0</v>
      </c>
      <c r="C81" s="159" t="str">
        <f>IFERROR(INDEX('Annex 1 LV, HV &amp; UMS charges_B'!$C$14:$C$45,MATCH($A81,'Annex 1 LV, HV &amp; UMS charges_B'!$A$14:$A$294,0)),INDEX('Annex 4 LDNO charges_B'!$C$14:$C$203,MATCH($A81,'Annex 4 LDNO charges_B'!$A$14:$A$203,0)))</f>
        <v>0, 3, 4, 5-8</v>
      </c>
      <c r="D81" s="227"/>
      <c r="E81" s="227"/>
      <c r="F81" s="223">
        <v>0.46562202651327755</v>
      </c>
    </row>
    <row r="82" spans="1:6" ht="27.75" customHeight="1">
      <c r="A82" s="160" t="s">
        <v>602</v>
      </c>
      <c r="B82" s="42">
        <f>IFERROR(INDEX('Annex 1 LV, HV &amp; UMS charges_B'!$B$14:$B$45,MATCH($A82,'Annex 1 LV, HV &amp; UMS charges_B'!$A$14:$A$294,0)),INDEX('Annex 4 LDNO charges_B'!$B$14:$B$203,MATCH($A82,'Annex 4 LDNO charges_B'!$A$14:$A$203,0)))</f>
        <v>0</v>
      </c>
      <c r="C82" s="159" t="str">
        <f>IFERROR(INDEX('Annex 1 LV, HV &amp; UMS charges_B'!$C$14:$C$45,MATCH($A82,'Annex 1 LV, HV &amp; UMS charges_B'!$A$14:$A$294,0)),INDEX('Annex 4 LDNO charges_B'!$C$14:$C$203,MATCH($A82,'Annex 4 LDNO charges_B'!$A$14:$A$203,0)))</f>
        <v>0, 3, 4, 5-8</v>
      </c>
      <c r="D82" s="227"/>
      <c r="E82" s="227"/>
      <c r="F82" s="223">
        <v>0.46562202651327755</v>
      </c>
    </row>
    <row r="83" spans="1:6" ht="27.75" customHeight="1">
      <c r="A83" s="160" t="s">
        <v>603</v>
      </c>
      <c r="B83" s="42">
        <f>IFERROR(INDEX('Annex 1 LV, HV &amp; UMS charges_B'!$B$14:$B$45,MATCH($A83,'Annex 1 LV, HV &amp; UMS charges_B'!$A$14:$A$294,0)),INDEX('Annex 4 LDNO charges_B'!$B$14:$B$203,MATCH($A83,'Annex 4 LDNO charges_B'!$A$14:$A$203,0)))</f>
        <v>0</v>
      </c>
      <c r="C83" s="159" t="str">
        <f>IFERROR(INDEX('Annex 1 LV, HV &amp; UMS charges_B'!$C$14:$C$45,MATCH($A83,'Annex 1 LV, HV &amp; UMS charges_B'!$A$14:$A$294,0)),INDEX('Annex 4 LDNO charges_B'!$C$14:$C$203,MATCH($A83,'Annex 4 LDNO charges_B'!$A$14:$A$203,0)))</f>
        <v>0, 3, 4, 5-8</v>
      </c>
      <c r="D83" s="227"/>
      <c r="E83" s="227"/>
      <c r="F83" s="223">
        <v>0.46562202651327755</v>
      </c>
    </row>
    <row r="84" spans="1:6" ht="27.75" customHeight="1">
      <c r="A84" s="160" t="s">
        <v>604</v>
      </c>
      <c r="B84" s="42">
        <f>IFERROR(INDEX('Annex 1 LV, HV &amp; UMS charges_B'!$B$14:$B$45,MATCH($A84,'Annex 1 LV, HV &amp; UMS charges_B'!$A$14:$A$294,0)),INDEX('Annex 4 LDNO charges_B'!$B$14:$B$203,MATCH($A84,'Annex 4 LDNO charges_B'!$A$14:$A$203,0)))</f>
        <v>0</v>
      </c>
      <c r="C84" s="159" t="str">
        <f>IFERROR(INDEX('Annex 1 LV, HV &amp; UMS charges_B'!$C$14:$C$45,MATCH($A84,'Annex 1 LV, HV &amp; UMS charges_B'!$A$14:$A$294,0)),INDEX('Annex 4 LDNO charges_B'!$C$14:$C$203,MATCH($A84,'Annex 4 LDNO charges_B'!$A$14:$A$203,0)))</f>
        <v>0, 3, 4, 5-8</v>
      </c>
      <c r="D84" s="227"/>
      <c r="E84" s="227"/>
      <c r="F84" s="223">
        <v>0.46562202651327755</v>
      </c>
    </row>
    <row r="85" spans="1:6" ht="27.75" customHeight="1">
      <c r="A85" s="160" t="s">
        <v>606</v>
      </c>
      <c r="B85" s="42">
        <f>IFERROR(INDEX('Annex 1 LV, HV &amp; UMS charges_B'!$B$14:$B$45,MATCH($A85,'Annex 1 LV, HV &amp; UMS charges_B'!$A$14:$A$294,0)),INDEX('Annex 4 LDNO charges_B'!$B$14:$B$203,MATCH($A85,'Annex 4 LDNO charges_B'!$A$14:$A$203,0)))</f>
        <v>0</v>
      </c>
      <c r="C85" s="159">
        <f>IFERROR(INDEX('Annex 1 LV, HV &amp; UMS charges_B'!$C$14:$C$45,MATCH($A85,'Annex 1 LV, HV &amp; UMS charges_B'!$A$14:$A$294,0)),INDEX('Annex 4 LDNO charges_B'!$C$14:$C$203,MATCH($A85,'Annex 4 LDNO charges_B'!$A$14:$A$203,0)))</f>
        <v>0</v>
      </c>
      <c r="D85" s="227"/>
      <c r="E85" s="227"/>
      <c r="F85" s="223">
        <v>0.46562202651327755</v>
      </c>
    </row>
    <row r="86" spans="1:6" ht="27.75" customHeight="1">
      <c r="A86" s="160" t="s">
        <v>607</v>
      </c>
      <c r="B86" s="42">
        <f>IFERROR(INDEX('Annex 1 LV, HV &amp; UMS charges_B'!$B$14:$B$45,MATCH($A86,'Annex 1 LV, HV &amp; UMS charges_B'!$A$14:$A$294,0)),INDEX('Annex 4 LDNO charges_B'!$B$14:$B$203,MATCH($A86,'Annex 4 LDNO charges_B'!$A$14:$A$203,0)))</f>
        <v>0</v>
      </c>
      <c r="C86" s="159">
        <f>IFERROR(INDEX('Annex 1 LV, HV &amp; UMS charges_B'!$C$14:$C$45,MATCH($A86,'Annex 1 LV, HV &amp; UMS charges_B'!$A$14:$A$294,0)),INDEX('Annex 4 LDNO charges_B'!$C$14:$C$203,MATCH($A86,'Annex 4 LDNO charges_B'!$A$14:$A$203,0)))</f>
        <v>0</v>
      </c>
      <c r="D86" s="227"/>
      <c r="E86" s="227"/>
      <c r="F86" s="223">
        <v>0.46562202651327755</v>
      </c>
    </row>
    <row r="87" spans="1:6" ht="27.75" customHeight="1">
      <c r="A87" s="160" t="s">
        <v>608</v>
      </c>
      <c r="B87" s="42">
        <f>IFERROR(INDEX('Annex 1 LV, HV &amp; UMS charges_B'!$B$14:$B$45,MATCH($A87,'Annex 1 LV, HV &amp; UMS charges_B'!$A$14:$A$294,0)),INDEX('Annex 4 LDNO charges_B'!$B$14:$B$203,MATCH($A87,'Annex 4 LDNO charges_B'!$A$14:$A$203,0)))</f>
        <v>0</v>
      </c>
      <c r="C87" s="159">
        <f>IFERROR(INDEX('Annex 1 LV, HV &amp; UMS charges_B'!$C$14:$C$45,MATCH($A87,'Annex 1 LV, HV &amp; UMS charges_B'!$A$14:$A$294,0)),INDEX('Annex 4 LDNO charges_B'!$C$14:$C$203,MATCH($A87,'Annex 4 LDNO charges_B'!$A$14:$A$203,0)))</f>
        <v>0</v>
      </c>
      <c r="D87" s="227"/>
      <c r="E87" s="227"/>
      <c r="F87" s="223">
        <v>0.46562202651327755</v>
      </c>
    </row>
    <row r="88" spans="1:6" ht="27.75" customHeight="1">
      <c r="A88" s="160" t="s">
        <v>609</v>
      </c>
      <c r="B88" s="42">
        <f>IFERROR(INDEX('Annex 1 LV, HV &amp; UMS charges_B'!$B$14:$B$45,MATCH($A88,'Annex 1 LV, HV &amp; UMS charges_B'!$A$14:$A$294,0)),INDEX('Annex 4 LDNO charges_B'!$B$14:$B$203,MATCH($A88,'Annex 4 LDNO charges_B'!$A$14:$A$203,0)))</f>
        <v>0</v>
      </c>
      <c r="C88" s="159">
        <f>IFERROR(INDEX('Annex 1 LV, HV &amp; UMS charges_B'!$C$14:$C$45,MATCH($A88,'Annex 1 LV, HV &amp; UMS charges_B'!$A$14:$A$294,0)),INDEX('Annex 4 LDNO charges_B'!$C$14:$C$203,MATCH($A88,'Annex 4 LDNO charges_B'!$A$14:$A$203,0)))</f>
        <v>0</v>
      </c>
      <c r="D88" s="227"/>
      <c r="E88" s="227"/>
      <c r="F88" s="223">
        <v>0.46562202651327755</v>
      </c>
    </row>
    <row r="89" spans="1:6" ht="27.75" customHeight="1">
      <c r="A89" s="160" t="s">
        <v>610</v>
      </c>
      <c r="B89" s="42">
        <f>IFERROR(INDEX('Annex 1 LV, HV &amp; UMS charges_B'!$B$14:$B$45,MATCH($A89,'Annex 1 LV, HV &amp; UMS charges_B'!$A$14:$A$294,0)),INDEX('Annex 4 LDNO charges_B'!$B$14:$B$203,MATCH($A89,'Annex 4 LDNO charges_B'!$A$14:$A$203,0)))</f>
        <v>0</v>
      </c>
      <c r="C89" s="159">
        <f>IFERROR(INDEX('Annex 1 LV, HV &amp; UMS charges_B'!$C$14:$C$45,MATCH($A89,'Annex 1 LV, HV &amp; UMS charges_B'!$A$14:$A$294,0)),INDEX('Annex 4 LDNO charges_B'!$C$14:$C$203,MATCH($A89,'Annex 4 LDNO charges_B'!$A$14:$A$203,0)))</f>
        <v>0</v>
      </c>
      <c r="D89" s="227"/>
      <c r="E89" s="227"/>
      <c r="F89" s="223">
        <v>0.46562202651327755</v>
      </c>
    </row>
    <row r="90" spans="1:6" ht="27.75" customHeight="1">
      <c r="A90" s="160" t="s">
        <v>611</v>
      </c>
      <c r="B90" s="42">
        <f>IFERROR(INDEX('Annex 1 LV, HV &amp; UMS charges_B'!$B$14:$B$45,MATCH($A90,'Annex 1 LV, HV &amp; UMS charges_B'!$A$14:$A$294,0)),INDEX('Annex 4 LDNO charges_B'!$B$14:$B$203,MATCH($A90,'Annex 4 LDNO charges_B'!$A$14:$A$203,0)))</f>
        <v>0</v>
      </c>
      <c r="C90" s="159">
        <f>IFERROR(INDEX('Annex 1 LV, HV &amp; UMS charges_B'!$C$14:$C$45,MATCH($A90,'Annex 1 LV, HV &amp; UMS charges_B'!$A$14:$A$294,0)),INDEX('Annex 4 LDNO charges_B'!$C$14:$C$203,MATCH($A90,'Annex 4 LDNO charges_B'!$A$14:$A$203,0)))</f>
        <v>0</v>
      </c>
      <c r="D90" s="227"/>
      <c r="E90" s="227"/>
      <c r="F90" s="223">
        <v>0.46562202651327755</v>
      </c>
    </row>
    <row r="91" spans="1:6" ht="27.75" customHeight="1">
      <c r="A91" s="160" t="s">
        <v>612</v>
      </c>
      <c r="B91" s="42">
        <f>IFERROR(INDEX('Annex 1 LV, HV &amp; UMS charges_B'!$B$14:$B$45,MATCH($A91,'Annex 1 LV, HV &amp; UMS charges_B'!$A$14:$A$294,0)),INDEX('Annex 4 LDNO charges_B'!$B$14:$B$203,MATCH($A91,'Annex 4 LDNO charges_B'!$A$14:$A$203,0)))</f>
        <v>0</v>
      </c>
      <c r="C91" s="159">
        <f>IFERROR(INDEX('Annex 1 LV, HV &amp; UMS charges_B'!$C$14:$C$45,MATCH($A91,'Annex 1 LV, HV &amp; UMS charges_B'!$A$14:$A$294,0)),INDEX('Annex 4 LDNO charges_B'!$C$14:$C$203,MATCH($A91,'Annex 4 LDNO charges_B'!$A$14:$A$203,0)))</f>
        <v>0</v>
      </c>
      <c r="D91" s="227"/>
      <c r="E91" s="227"/>
      <c r="F91" s="223">
        <v>0.46562202651327755</v>
      </c>
    </row>
    <row r="92" spans="1:6" ht="27.75" customHeight="1">
      <c r="A92" s="160" t="s">
        <v>613</v>
      </c>
      <c r="B92" s="42">
        <f>IFERROR(INDEX('Annex 1 LV, HV &amp; UMS charges_B'!$B$14:$B$45,MATCH($A92,'Annex 1 LV, HV &amp; UMS charges_B'!$A$14:$A$294,0)),INDEX('Annex 4 LDNO charges_B'!$B$14:$B$203,MATCH($A92,'Annex 4 LDNO charges_B'!$A$14:$A$203,0)))</f>
        <v>0</v>
      </c>
      <c r="C92" s="159">
        <f>IFERROR(INDEX('Annex 1 LV, HV &amp; UMS charges_B'!$C$14:$C$45,MATCH($A92,'Annex 1 LV, HV &amp; UMS charges_B'!$A$14:$A$294,0)),INDEX('Annex 4 LDNO charges_B'!$C$14:$C$203,MATCH($A92,'Annex 4 LDNO charges_B'!$A$14:$A$203,0)))</f>
        <v>0</v>
      </c>
      <c r="D92" s="227"/>
      <c r="E92" s="227"/>
      <c r="F92" s="223">
        <v>0.46562202651327755</v>
      </c>
    </row>
    <row r="93" spans="1:6" ht="27.75" customHeight="1">
      <c r="A93" s="160" t="s">
        <v>614</v>
      </c>
      <c r="B93" s="42">
        <f>IFERROR(INDEX('Annex 1 LV, HV &amp; UMS charges_B'!$B$14:$B$45,MATCH($A93,'Annex 1 LV, HV &amp; UMS charges_B'!$A$14:$A$294,0)),INDEX('Annex 4 LDNO charges_B'!$B$14:$B$203,MATCH($A93,'Annex 4 LDNO charges_B'!$A$14:$A$203,0)))</f>
        <v>0</v>
      </c>
      <c r="C93" s="159">
        <f>IFERROR(INDEX('Annex 1 LV, HV &amp; UMS charges_B'!$C$14:$C$45,MATCH($A93,'Annex 1 LV, HV &amp; UMS charges_B'!$A$14:$A$294,0)),INDEX('Annex 4 LDNO charges_B'!$C$14:$C$203,MATCH($A93,'Annex 4 LDNO charges_B'!$A$14:$A$203,0)))</f>
        <v>0</v>
      </c>
      <c r="D93" s="227"/>
      <c r="E93" s="227"/>
      <c r="F93" s="223">
        <v>0.46562202651327755</v>
      </c>
    </row>
    <row r="94" spans="1:6" ht="27.75" customHeight="1">
      <c r="A94" s="160" t="s">
        <v>615</v>
      </c>
      <c r="B94" s="42">
        <f>IFERROR(INDEX('Annex 1 LV, HV &amp; UMS charges_B'!$B$14:$B$45,MATCH($A94,'Annex 1 LV, HV &amp; UMS charges_B'!$A$14:$A$294,0)),INDEX('Annex 4 LDNO charges_B'!$B$14:$B$203,MATCH($A94,'Annex 4 LDNO charges_B'!$A$14:$A$203,0)))</f>
        <v>0</v>
      </c>
      <c r="C94" s="159">
        <f>IFERROR(INDEX('Annex 1 LV, HV &amp; UMS charges_B'!$C$14:$C$45,MATCH($A94,'Annex 1 LV, HV &amp; UMS charges_B'!$A$14:$A$294,0)),INDEX('Annex 4 LDNO charges_B'!$C$14:$C$203,MATCH($A94,'Annex 4 LDNO charges_B'!$A$14:$A$203,0)))</f>
        <v>0</v>
      </c>
      <c r="D94" s="227"/>
      <c r="E94" s="227"/>
      <c r="F94" s="223">
        <v>0.46562202651327755</v>
      </c>
    </row>
    <row r="95" spans="1:6" ht="27.75" customHeight="1">
      <c r="A95" s="160" t="s">
        <v>616</v>
      </c>
      <c r="B95" s="42">
        <f>IFERROR(INDEX('Annex 1 LV, HV &amp; UMS charges_B'!$B$14:$B$45,MATCH($A95,'Annex 1 LV, HV &amp; UMS charges_B'!$A$14:$A$294,0)),INDEX('Annex 4 LDNO charges_B'!$B$14:$B$203,MATCH($A95,'Annex 4 LDNO charges_B'!$A$14:$A$203,0)))</f>
        <v>0</v>
      </c>
      <c r="C95" s="159">
        <f>IFERROR(INDEX('Annex 1 LV, HV &amp; UMS charges_B'!$C$14:$C$45,MATCH($A95,'Annex 1 LV, HV &amp; UMS charges_B'!$A$14:$A$294,0)),INDEX('Annex 4 LDNO charges_B'!$C$14:$C$203,MATCH($A95,'Annex 4 LDNO charges_B'!$A$14:$A$203,0)))</f>
        <v>0</v>
      </c>
      <c r="D95" s="227"/>
      <c r="E95" s="227"/>
      <c r="F95" s="223">
        <v>0.46562202651327755</v>
      </c>
    </row>
    <row r="96" spans="1:6" ht="27.75" customHeight="1">
      <c r="A96" s="160" t="s">
        <v>617</v>
      </c>
      <c r="B96" s="42">
        <f>IFERROR(INDEX('Annex 1 LV, HV &amp; UMS charges_B'!$B$14:$B$45,MATCH($A96,'Annex 1 LV, HV &amp; UMS charges_B'!$A$14:$A$294,0)),INDEX('Annex 4 LDNO charges_B'!$B$14:$B$203,MATCH($A96,'Annex 4 LDNO charges_B'!$A$14:$A$203,0)))</f>
        <v>0</v>
      </c>
      <c r="C96" s="159">
        <f>IFERROR(INDEX('Annex 1 LV, HV &amp; UMS charges_B'!$C$14:$C$45,MATCH($A96,'Annex 1 LV, HV &amp; UMS charges_B'!$A$14:$A$294,0)),INDEX('Annex 4 LDNO charges_B'!$C$14:$C$203,MATCH($A96,'Annex 4 LDNO charges_B'!$A$14:$A$203,0)))</f>
        <v>0</v>
      </c>
      <c r="D96" s="227"/>
      <c r="E96" s="227"/>
      <c r="F96" s="223">
        <v>0.46562202651327755</v>
      </c>
    </row>
    <row r="97" spans="1:6" ht="27.75" customHeight="1">
      <c r="A97" s="160" t="s">
        <v>618</v>
      </c>
      <c r="B97" s="42">
        <f>IFERROR(INDEX('Annex 1 LV, HV &amp; UMS charges_B'!$B$14:$B$45,MATCH($A97,'Annex 1 LV, HV &amp; UMS charges_B'!$A$14:$A$294,0)),INDEX('Annex 4 LDNO charges_B'!$B$14:$B$203,MATCH($A97,'Annex 4 LDNO charges_B'!$A$14:$A$203,0)))</f>
        <v>0</v>
      </c>
      <c r="C97" s="159">
        <f>IFERROR(INDEX('Annex 1 LV, HV &amp; UMS charges_B'!$C$14:$C$45,MATCH($A97,'Annex 1 LV, HV &amp; UMS charges_B'!$A$14:$A$294,0)),INDEX('Annex 4 LDNO charges_B'!$C$14:$C$203,MATCH($A97,'Annex 4 LDNO charges_B'!$A$14:$A$203,0)))</f>
        <v>0</v>
      </c>
      <c r="D97" s="227"/>
      <c r="E97" s="227"/>
      <c r="F97" s="223">
        <v>0.46562202651327755</v>
      </c>
    </row>
    <row r="98" spans="1:6" ht="27.75" customHeight="1">
      <c r="A98" s="160" t="s">
        <v>619</v>
      </c>
      <c r="B98" s="42">
        <f>IFERROR(INDEX('Annex 1 LV, HV &amp; UMS charges_B'!$B$14:$B$45,MATCH($A98,'Annex 1 LV, HV &amp; UMS charges_B'!$A$14:$A$294,0)),INDEX('Annex 4 LDNO charges_B'!$B$14:$B$203,MATCH($A98,'Annex 4 LDNO charges_B'!$A$14:$A$203,0)))</f>
        <v>0</v>
      </c>
      <c r="C98" s="159">
        <f>IFERROR(INDEX('Annex 1 LV, HV &amp; UMS charges_B'!$C$14:$C$45,MATCH($A98,'Annex 1 LV, HV &amp; UMS charges_B'!$A$14:$A$294,0)),INDEX('Annex 4 LDNO charges_B'!$C$14:$C$203,MATCH($A98,'Annex 4 LDNO charges_B'!$A$14:$A$203,0)))</f>
        <v>0</v>
      </c>
      <c r="D98" s="227"/>
      <c r="E98" s="227"/>
      <c r="F98" s="223">
        <v>0.46562202651327755</v>
      </c>
    </row>
    <row r="99" spans="1:6" ht="27.75" customHeight="1">
      <c r="A99" s="160" t="s">
        <v>620</v>
      </c>
      <c r="B99" s="42">
        <f>IFERROR(INDEX('Annex 1 LV, HV &amp; UMS charges_B'!$B$14:$B$45,MATCH($A99,'Annex 1 LV, HV &amp; UMS charges_B'!$A$14:$A$294,0)),INDEX('Annex 4 LDNO charges_B'!$B$14:$B$203,MATCH($A99,'Annex 4 LDNO charges_B'!$A$14:$A$203,0)))</f>
        <v>0</v>
      </c>
      <c r="C99" s="159">
        <f>IFERROR(INDEX('Annex 1 LV, HV &amp; UMS charges_B'!$C$14:$C$45,MATCH($A99,'Annex 1 LV, HV &amp; UMS charges_B'!$A$14:$A$294,0)),INDEX('Annex 4 LDNO charges_B'!$C$14:$C$203,MATCH($A99,'Annex 4 LDNO charges_B'!$A$14:$A$203,0)))</f>
        <v>0</v>
      </c>
      <c r="D99" s="227"/>
      <c r="E99" s="227"/>
      <c r="F99" s="223">
        <v>0.46562202651327755</v>
      </c>
    </row>
    <row r="100" spans="1:6" ht="27.75" customHeight="1">
      <c r="A100" s="160" t="s">
        <v>627</v>
      </c>
      <c r="B100" s="42">
        <f>IFERROR(INDEX('Annex 1 LV, HV &amp; UMS charges_B'!$B$14:$B$45,MATCH($A100,'Annex 1 LV, HV &amp; UMS charges_B'!$A$14:$A$294,0)),INDEX('Annex 4 LDNO charges_B'!$B$14:$B$203,MATCH($A100,'Annex 4 LDNO charges_B'!$A$14:$A$203,0)))</f>
        <v>0</v>
      </c>
      <c r="C100" s="159" t="str">
        <f>IFERROR(INDEX('Annex 1 LV, HV &amp; UMS charges_B'!$C$14:$C$45,MATCH($A100,'Annex 1 LV, HV &amp; UMS charges_B'!$A$14:$A$294,0)),INDEX('Annex 4 LDNO charges_B'!$C$14:$C$203,MATCH($A100,'Annex 4 LDNO charges_B'!$A$14:$A$203,0)))</f>
        <v>0, 1, 2</v>
      </c>
      <c r="D100" s="223">
        <v>0.18627539711380103</v>
      </c>
      <c r="E100" s="223">
        <v>0</v>
      </c>
      <c r="F100" s="223">
        <v>0.46562202651327755</v>
      </c>
    </row>
    <row r="101" spans="1:6" ht="27.75" customHeight="1">
      <c r="A101" s="160" t="s">
        <v>629</v>
      </c>
      <c r="B101" s="42">
        <f>IFERROR(INDEX('Annex 1 LV, HV &amp; UMS charges_B'!$B$14:$B$45,MATCH($A101,'Annex 1 LV, HV &amp; UMS charges_B'!$A$14:$A$294,0)),INDEX('Annex 4 LDNO charges_B'!$B$14:$B$203,MATCH($A101,'Annex 4 LDNO charges_B'!$A$14:$A$203,0)))</f>
        <v>0</v>
      </c>
      <c r="C101" s="159" t="str">
        <f>IFERROR(INDEX('Annex 1 LV, HV &amp; UMS charges_B'!$C$14:$C$45,MATCH($A101,'Annex 1 LV, HV &amp; UMS charges_B'!$A$14:$A$294,0)),INDEX('Annex 4 LDNO charges_B'!$C$14:$C$203,MATCH($A101,'Annex 4 LDNO charges_B'!$A$14:$A$203,0)))</f>
        <v>0, 3, 4, 5-8</v>
      </c>
      <c r="D101" s="227"/>
      <c r="E101" s="227"/>
      <c r="F101" s="223">
        <v>0.46562202651327755</v>
      </c>
    </row>
    <row r="102" spans="1:6" ht="27.75" customHeight="1">
      <c r="A102" s="160" t="s">
        <v>630</v>
      </c>
      <c r="B102" s="42">
        <f>IFERROR(INDEX('Annex 1 LV, HV &amp; UMS charges_B'!$B$14:$B$45,MATCH($A102,'Annex 1 LV, HV &amp; UMS charges_B'!$A$14:$A$294,0)),INDEX('Annex 4 LDNO charges_B'!$B$14:$B$203,MATCH($A102,'Annex 4 LDNO charges_B'!$A$14:$A$203,0)))</f>
        <v>0</v>
      </c>
      <c r="C102" s="159" t="str">
        <f>IFERROR(INDEX('Annex 1 LV, HV &amp; UMS charges_B'!$C$14:$C$45,MATCH($A102,'Annex 1 LV, HV &amp; UMS charges_B'!$A$14:$A$294,0)),INDEX('Annex 4 LDNO charges_B'!$C$14:$C$203,MATCH($A102,'Annex 4 LDNO charges_B'!$A$14:$A$203,0)))</f>
        <v>0, 3, 4, 5-8</v>
      </c>
      <c r="D102" s="227"/>
      <c r="E102" s="227"/>
      <c r="F102" s="223">
        <v>0.46562202651327755</v>
      </c>
    </row>
    <row r="103" spans="1:6" ht="27.75" customHeight="1">
      <c r="A103" s="160" t="s">
        <v>631</v>
      </c>
      <c r="B103" s="42">
        <f>IFERROR(INDEX('Annex 1 LV, HV &amp; UMS charges_B'!$B$14:$B$45,MATCH($A103,'Annex 1 LV, HV &amp; UMS charges_B'!$A$14:$A$294,0)),INDEX('Annex 4 LDNO charges_B'!$B$14:$B$203,MATCH($A103,'Annex 4 LDNO charges_B'!$A$14:$A$203,0)))</f>
        <v>0</v>
      </c>
      <c r="C103" s="159" t="str">
        <f>IFERROR(INDEX('Annex 1 LV, HV &amp; UMS charges_B'!$C$14:$C$45,MATCH($A103,'Annex 1 LV, HV &amp; UMS charges_B'!$A$14:$A$294,0)),INDEX('Annex 4 LDNO charges_B'!$C$14:$C$203,MATCH($A103,'Annex 4 LDNO charges_B'!$A$14:$A$203,0)))</f>
        <v>0, 3, 4, 5-8</v>
      </c>
      <c r="D103" s="227"/>
      <c r="E103" s="227"/>
      <c r="F103" s="223">
        <v>0.46562202651327755</v>
      </c>
    </row>
    <row r="104" spans="1:6" ht="27.75" customHeight="1">
      <c r="A104" s="160" t="s">
        <v>632</v>
      </c>
      <c r="B104" s="42">
        <f>IFERROR(INDEX('Annex 1 LV, HV &amp; UMS charges_B'!$B$14:$B$45,MATCH($A104,'Annex 1 LV, HV &amp; UMS charges_B'!$A$14:$A$294,0)),INDEX('Annex 4 LDNO charges_B'!$B$14:$B$203,MATCH($A104,'Annex 4 LDNO charges_B'!$A$14:$A$203,0)))</f>
        <v>0</v>
      </c>
      <c r="C104" s="159" t="str">
        <f>IFERROR(INDEX('Annex 1 LV, HV &amp; UMS charges_B'!$C$14:$C$45,MATCH($A104,'Annex 1 LV, HV &amp; UMS charges_B'!$A$14:$A$294,0)),INDEX('Annex 4 LDNO charges_B'!$C$14:$C$203,MATCH($A104,'Annex 4 LDNO charges_B'!$A$14:$A$203,0)))</f>
        <v>0, 3, 4, 5-8</v>
      </c>
      <c r="D104" s="227"/>
      <c r="E104" s="227"/>
      <c r="F104" s="223">
        <v>0.46562202651327755</v>
      </c>
    </row>
    <row r="105" spans="1:6" ht="27.75" customHeight="1">
      <c r="A105" s="160" t="s">
        <v>633</v>
      </c>
      <c r="B105" s="42">
        <f>IFERROR(INDEX('Annex 1 LV, HV &amp; UMS charges_B'!$B$14:$B$45,MATCH($A105,'Annex 1 LV, HV &amp; UMS charges_B'!$A$14:$A$294,0)),INDEX('Annex 4 LDNO charges_B'!$B$14:$B$203,MATCH($A105,'Annex 4 LDNO charges_B'!$A$14:$A$203,0)))</f>
        <v>0</v>
      </c>
      <c r="C105" s="159" t="str">
        <f>IFERROR(INDEX('Annex 1 LV, HV &amp; UMS charges_B'!$C$14:$C$45,MATCH($A105,'Annex 1 LV, HV &amp; UMS charges_B'!$A$14:$A$294,0)),INDEX('Annex 4 LDNO charges_B'!$C$14:$C$203,MATCH($A105,'Annex 4 LDNO charges_B'!$A$14:$A$203,0)))</f>
        <v>0, 3, 4, 5-8</v>
      </c>
      <c r="D105" s="227"/>
      <c r="E105" s="227"/>
      <c r="F105" s="223">
        <v>0.46562202651327755</v>
      </c>
    </row>
    <row r="106" spans="1:6" ht="27.75" customHeight="1">
      <c r="A106" s="160" t="s">
        <v>635</v>
      </c>
      <c r="B106" s="42">
        <f>IFERROR(INDEX('Annex 1 LV, HV &amp; UMS charges_B'!$B$14:$B$45,MATCH($A106,'Annex 1 LV, HV &amp; UMS charges_B'!$A$14:$A$294,0)),INDEX('Annex 4 LDNO charges_B'!$B$14:$B$203,MATCH($A106,'Annex 4 LDNO charges_B'!$A$14:$A$203,0)))</f>
        <v>0</v>
      </c>
      <c r="C106" s="159">
        <f>IFERROR(INDEX('Annex 1 LV, HV &amp; UMS charges_B'!$C$14:$C$45,MATCH($A106,'Annex 1 LV, HV &amp; UMS charges_B'!$A$14:$A$294,0)),INDEX('Annex 4 LDNO charges_B'!$C$14:$C$203,MATCH($A106,'Annex 4 LDNO charges_B'!$A$14:$A$203,0)))</f>
        <v>0</v>
      </c>
      <c r="D106" s="227"/>
      <c r="E106" s="227"/>
      <c r="F106" s="223">
        <v>0.46562202651327755</v>
      </c>
    </row>
    <row r="107" spans="1:6" ht="27.75" customHeight="1">
      <c r="A107" s="160" t="s">
        <v>636</v>
      </c>
      <c r="B107" s="42">
        <f>IFERROR(INDEX('Annex 1 LV, HV &amp; UMS charges_B'!$B$14:$B$45,MATCH($A107,'Annex 1 LV, HV &amp; UMS charges_B'!$A$14:$A$294,0)),INDEX('Annex 4 LDNO charges_B'!$B$14:$B$203,MATCH($A107,'Annex 4 LDNO charges_B'!$A$14:$A$203,0)))</f>
        <v>0</v>
      </c>
      <c r="C107" s="159">
        <f>IFERROR(INDEX('Annex 1 LV, HV &amp; UMS charges_B'!$C$14:$C$45,MATCH($A107,'Annex 1 LV, HV &amp; UMS charges_B'!$A$14:$A$294,0)),INDEX('Annex 4 LDNO charges_B'!$C$14:$C$203,MATCH($A107,'Annex 4 LDNO charges_B'!$A$14:$A$203,0)))</f>
        <v>0</v>
      </c>
      <c r="D107" s="227"/>
      <c r="E107" s="227"/>
      <c r="F107" s="223">
        <v>0.46562202651327755</v>
      </c>
    </row>
    <row r="108" spans="1:6" ht="27.75" customHeight="1">
      <c r="A108" s="160" t="s">
        <v>637</v>
      </c>
      <c r="B108" s="42">
        <f>IFERROR(INDEX('Annex 1 LV, HV &amp; UMS charges_B'!$B$14:$B$45,MATCH($A108,'Annex 1 LV, HV &amp; UMS charges_B'!$A$14:$A$294,0)),INDEX('Annex 4 LDNO charges_B'!$B$14:$B$203,MATCH($A108,'Annex 4 LDNO charges_B'!$A$14:$A$203,0)))</f>
        <v>0</v>
      </c>
      <c r="C108" s="159">
        <f>IFERROR(INDEX('Annex 1 LV, HV &amp; UMS charges_B'!$C$14:$C$45,MATCH($A108,'Annex 1 LV, HV &amp; UMS charges_B'!$A$14:$A$294,0)),INDEX('Annex 4 LDNO charges_B'!$C$14:$C$203,MATCH($A108,'Annex 4 LDNO charges_B'!$A$14:$A$203,0)))</f>
        <v>0</v>
      </c>
      <c r="D108" s="227"/>
      <c r="E108" s="227"/>
      <c r="F108" s="223">
        <v>0.46562202651327755</v>
      </c>
    </row>
    <row r="109" spans="1:6" ht="27.75" customHeight="1">
      <c r="A109" s="160" t="s">
        <v>638</v>
      </c>
      <c r="B109" s="42">
        <f>IFERROR(INDEX('Annex 1 LV, HV &amp; UMS charges_B'!$B$14:$B$45,MATCH($A109,'Annex 1 LV, HV &amp; UMS charges_B'!$A$14:$A$294,0)),INDEX('Annex 4 LDNO charges_B'!$B$14:$B$203,MATCH($A109,'Annex 4 LDNO charges_B'!$A$14:$A$203,0)))</f>
        <v>0</v>
      </c>
      <c r="C109" s="159">
        <f>IFERROR(INDEX('Annex 1 LV, HV &amp; UMS charges_B'!$C$14:$C$45,MATCH($A109,'Annex 1 LV, HV &amp; UMS charges_B'!$A$14:$A$294,0)),INDEX('Annex 4 LDNO charges_B'!$C$14:$C$203,MATCH($A109,'Annex 4 LDNO charges_B'!$A$14:$A$203,0)))</f>
        <v>0</v>
      </c>
      <c r="D109" s="227"/>
      <c r="E109" s="227"/>
      <c r="F109" s="223">
        <v>0.46562202651327755</v>
      </c>
    </row>
    <row r="110" spans="1:6" ht="27.75" customHeight="1">
      <c r="A110" s="160" t="s">
        <v>639</v>
      </c>
      <c r="B110" s="42">
        <f>IFERROR(INDEX('Annex 1 LV, HV &amp; UMS charges_B'!$B$14:$B$45,MATCH($A110,'Annex 1 LV, HV &amp; UMS charges_B'!$A$14:$A$294,0)),INDEX('Annex 4 LDNO charges_B'!$B$14:$B$203,MATCH($A110,'Annex 4 LDNO charges_B'!$A$14:$A$203,0)))</f>
        <v>0</v>
      </c>
      <c r="C110" s="159">
        <f>IFERROR(INDEX('Annex 1 LV, HV &amp; UMS charges_B'!$C$14:$C$45,MATCH($A110,'Annex 1 LV, HV &amp; UMS charges_B'!$A$14:$A$294,0)),INDEX('Annex 4 LDNO charges_B'!$C$14:$C$203,MATCH($A110,'Annex 4 LDNO charges_B'!$A$14:$A$203,0)))</f>
        <v>0</v>
      </c>
      <c r="D110" s="227"/>
      <c r="E110" s="227"/>
      <c r="F110" s="223">
        <v>0.46562202651327755</v>
      </c>
    </row>
    <row r="111" spans="1:6" ht="27.75" customHeight="1">
      <c r="A111" s="160" t="s">
        <v>640</v>
      </c>
      <c r="B111" s="42">
        <f>IFERROR(INDEX('Annex 1 LV, HV &amp; UMS charges_B'!$B$14:$B$45,MATCH($A111,'Annex 1 LV, HV &amp; UMS charges_B'!$A$14:$A$294,0)),INDEX('Annex 4 LDNO charges_B'!$B$14:$B$203,MATCH($A111,'Annex 4 LDNO charges_B'!$A$14:$A$203,0)))</f>
        <v>0</v>
      </c>
      <c r="C111" s="159">
        <f>IFERROR(INDEX('Annex 1 LV, HV &amp; UMS charges_B'!$C$14:$C$45,MATCH($A111,'Annex 1 LV, HV &amp; UMS charges_B'!$A$14:$A$294,0)),INDEX('Annex 4 LDNO charges_B'!$C$14:$C$203,MATCH($A111,'Annex 4 LDNO charges_B'!$A$14:$A$203,0)))</f>
        <v>0</v>
      </c>
      <c r="D111" s="227"/>
      <c r="E111" s="227"/>
      <c r="F111" s="223">
        <v>0.46562202651327755</v>
      </c>
    </row>
    <row r="112" spans="1:6" ht="27.75" customHeight="1">
      <c r="A112" s="160" t="s">
        <v>641</v>
      </c>
      <c r="B112" s="42">
        <f>IFERROR(INDEX('Annex 1 LV, HV &amp; UMS charges_B'!$B$14:$B$45,MATCH($A112,'Annex 1 LV, HV &amp; UMS charges_B'!$A$14:$A$294,0)),INDEX('Annex 4 LDNO charges_B'!$B$14:$B$203,MATCH($A112,'Annex 4 LDNO charges_B'!$A$14:$A$203,0)))</f>
        <v>0</v>
      </c>
      <c r="C112" s="159">
        <f>IFERROR(INDEX('Annex 1 LV, HV &amp; UMS charges_B'!$C$14:$C$45,MATCH($A112,'Annex 1 LV, HV &amp; UMS charges_B'!$A$14:$A$294,0)),INDEX('Annex 4 LDNO charges_B'!$C$14:$C$203,MATCH($A112,'Annex 4 LDNO charges_B'!$A$14:$A$203,0)))</f>
        <v>0</v>
      </c>
      <c r="D112" s="227"/>
      <c r="E112" s="227"/>
      <c r="F112" s="223">
        <v>0.46562202651327755</v>
      </c>
    </row>
    <row r="113" spans="1:6" ht="27.75" customHeight="1">
      <c r="A113" s="160" t="s">
        <v>642</v>
      </c>
      <c r="B113" s="42">
        <f>IFERROR(INDEX('Annex 1 LV, HV &amp; UMS charges_B'!$B$14:$B$45,MATCH($A113,'Annex 1 LV, HV &amp; UMS charges_B'!$A$14:$A$294,0)),INDEX('Annex 4 LDNO charges_B'!$B$14:$B$203,MATCH($A113,'Annex 4 LDNO charges_B'!$A$14:$A$203,0)))</f>
        <v>0</v>
      </c>
      <c r="C113" s="159">
        <f>IFERROR(INDEX('Annex 1 LV, HV &amp; UMS charges_B'!$C$14:$C$45,MATCH($A113,'Annex 1 LV, HV &amp; UMS charges_B'!$A$14:$A$294,0)),INDEX('Annex 4 LDNO charges_B'!$C$14:$C$203,MATCH($A113,'Annex 4 LDNO charges_B'!$A$14:$A$203,0)))</f>
        <v>0</v>
      </c>
      <c r="D113" s="227"/>
      <c r="E113" s="227"/>
      <c r="F113" s="223">
        <v>0.46562202651327755</v>
      </c>
    </row>
    <row r="114" spans="1:6" ht="27.75" customHeight="1">
      <c r="A114" s="160" t="s">
        <v>643</v>
      </c>
      <c r="B114" s="42">
        <f>IFERROR(INDEX('Annex 1 LV, HV &amp; UMS charges_B'!$B$14:$B$45,MATCH($A114,'Annex 1 LV, HV &amp; UMS charges_B'!$A$14:$A$294,0)),INDEX('Annex 4 LDNO charges_B'!$B$14:$B$203,MATCH($A114,'Annex 4 LDNO charges_B'!$A$14:$A$203,0)))</f>
        <v>0</v>
      </c>
      <c r="C114" s="159">
        <f>IFERROR(INDEX('Annex 1 LV, HV &amp; UMS charges_B'!$C$14:$C$45,MATCH($A114,'Annex 1 LV, HV &amp; UMS charges_B'!$A$14:$A$294,0)),INDEX('Annex 4 LDNO charges_B'!$C$14:$C$203,MATCH($A114,'Annex 4 LDNO charges_B'!$A$14:$A$203,0)))</f>
        <v>0</v>
      </c>
      <c r="D114" s="227"/>
      <c r="E114" s="227"/>
      <c r="F114" s="223">
        <v>0.46562202651327755</v>
      </c>
    </row>
    <row r="115" spans="1:6" ht="27.75" customHeight="1">
      <c r="A115" s="160" t="s">
        <v>644</v>
      </c>
      <c r="B115" s="42">
        <f>IFERROR(INDEX('Annex 1 LV, HV &amp; UMS charges_B'!$B$14:$B$45,MATCH($A115,'Annex 1 LV, HV &amp; UMS charges_B'!$A$14:$A$294,0)),INDEX('Annex 4 LDNO charges_B'!$B$14:$B$203,MATCH($A115,'Annex 4 LDNO charges_B'!$A$14:$A$203,0)))</f>
        <v>0</v>
      </c>
      <c r="C115" s="159">
        <f>IFERROR(INDEX('Annex 1 LV, HV &amp; UMS charges_B'!$C$14:$C$45,MATCH($A115,'Annex 1 LV, HV &amp; UMS charges_B'!$A$14:$A$294,0)),INDEX('Annex 4 LDNO charges_B'!$C$14:$C$203,MATCH($A115,'Annex 4 LDNO charges_B'!$A$14:$A$203,0)))</f>
        <v>0</v>
      </c>
      <c r="D115" s="227"/>
      <c r="E115" s="227"/>
      <c r="F115" s="223">
        <v>0.46562202651327755</v>
      </c>
    </row>
    <row r="116" spans="1:6" ht="27.75" customHeight="1">
      <c r="A116" s="160" t="s">
        <v>645</v>
      </c>
      <c r="B116" s="42">
        <f>IFERROR(INDEX('Annex 1 LV, HV &amp; UMS charges_B'!$B$14:$B$45,MATCH($A116,'Annex 1 LV, HV &amp; UMS charges_B'!$A$14:$A$294,0)),INDEX('Annex 4 LDNO charges_B'!$B$14:$B$203,MATCH($A116,'Annex 4 LDNO charges_B'!$A$14:$A$203,0)))</f>
        <v>0</v>
      </c>
      <c r="C116" s="159">
        <f>IFERROR(INDEX('Annex 1 LV, HV &amp; UMS charges_B'!$C$14:$C$45,MATCH($A116,'Annex 1 LV, HV &amp; UMS charges_B'!$A$14:$A$294,0)),INDEX('Annex 4 LDNO charges_B'!$C$14:$C$203,MATCH($A116,'Annex 4 LDNO charges_B'!$A$14:$A$203,0)))</f>
        <v>0</v>
      </c>
      <c r="D116" s="227"/>
      <c r="E116" s="227"/>
      <c r="F116" s="223">
        <v>0.46562202651327755</v>
      </c>
    </row>
    <row r="117" spans="1:6" ht="27.75" customHeight="1">
      <c r="A117" s="160" t="s">
        <v>646</v>
      </c>
      <c r="B117" s="42">
        <f>IFERROR(INDEX('Annex 1 LV, HV &amp; UMS charges_B'!$B$14:$B$45,MATCH($A117,'Annex 1 LV, HV &amp; UMS charges_B'!$A$14:$A$294,0)),INDEX('Annex 4 LDNO charges_B'!$B$14:$B$203,MATCH($A117,'Annex 4 LDNO charges_B'!$A$14:$A$203,0)))</f>
        <v>0</v>
      </c>
      <c r="C117" s="159">
        <f>IFERROR(INDEX('Annex 1 LV, HV &amp; UMS charges_B'!$C$14:$C$45,MATCH($A117,'Annex 1 LV, HV &amp; UMS charges_B'!$A$14:$A$294,0)),INDEX('Annex 4 LDNO charges_B'!$C$14:$C$203,MATCH($A117,'Annex 4 LDNO charges_B'!$A$14:$A$203,0)))</f>
        <v>0</v>
      </c>
      <c r="D117" s="227"/>
      <c r="E117" s="227"/>
      <c r="F117" s="223">
        <v>0.46562202651327755</v>
      </c>
    </row>
    <row r="118" spans="1:6" ht="27.75" customHeight="1">
      <c r="A118" s="160" t="s">
        <v>647</v>
      </c>
      <c r="B118" s="42">
        <f>IFERROR(INDEX('Annex 1 LV, HV &amp; UMS charges_B'!$B$14:$B$45,MATCH($A118,'Annex 1 LV, HV &amp; UMS charges_B'!$A$14:$A$294,0)),INDEX('Annex 4 LDNO charges_B'!$B$14:$B$203,MATCH($A118,'Annex 4 LDNO charges_B'!$A$14:$A$203,0)))</f>
        <v>0</v>
      </c>
      <c r="C118" s="159">
        <f>IFERROR(INDEX('Annex 1 LV, HV &amp; UMS charges_B'!$C$14:$C$45,MATCH($A118,'Annex 1 LV, HV &amp; UMS charges_B'!$A$14:$A$294,0)),INDEX('Annex 4 LDNO charges_B'!$C$14:$C$203,MATCH($A118,'Annex 4 LDNO charges_B'!$A$14:$A$203,0)))</f>
        <v>0</v>
      </c>
      <c r="D118" s="227"/>
      <c r="E118" s="227"/>
      <c r="F118" s="223">
        <v>0.46562202651327755</v>
      </c>
    </row>
    <row r="119" spans="1:6" ht="27.75" customHeight="1">
      <c r="A119" s="160" t="s">
        <v>648</v>
      </c>
      <c r="B119" s="42">
        <f>IFERROR(INDEX('Annex 1 LV, HV &amp; UMS charges_B'!$B$14:$B$45,MATCH($A119,'Annex 1 LV, HV &amp; UMS charges_B'!$A$14:$A$294,0)),INDEX('Annex 4 LDNO charges_B'!$B$14:$B$203,MATCH($A119,'Annex 4 LDNO charges_B'!$A$14:$A$203,0)))</f>
        <v>0</v>
      </c>
      <c r="C119" s="159">
        <f>IFERROR(INDEX('Annex 1 LV, HV &amp; UMS charges_B'!$C$14:$C$45,MATCH($A119,'Annex 1 LV, HV &amp; UMS charges_B'!$A$14:$A$294,0)),INDEX('Annex 4 LDNO charges_B'!$C$14:$C$203,MATCH($A119,'Annex 4 LDNO charges_B'!$A$14:$A$203,0)))</f>
        <v>0</v>
      </c>
      <c r="D119" s="227"/>
      <c r="E119" s="227"/>
      <c r="F119" s="223">
        <v>0.46562202651327755</v>
      </c>
    </row>
    <row r="120" spans="1:6" ht="27.75" customHeight="1">
      <c r="A120" s="160" t="s">
        <v>649</v>
      </c>
      <c r="B120" s="42">
        <f>IFERROR(INDEX('Annex 1 LV, HV &amp; UMS charges_B'!$B$14:$B$45,MATCH($A120,'Annex 1 LV, HV &amp; UMS charges_B'!$A$14:$A$294,0)),INDEX('Annex 4 LDNO charges_B'!$B$14:$B$203,MATCH($A120,'Annex 4 LDNO charges_B'!$A$14:$A$203,0)))</f>
        <v>0</v>
      </c>
      <c r="C120" s="159">
        <f>IFERROR(INDEX('Annex 1 LV, HV &amp; UMS charges_B'!$C$14:$C$45,MATCH($A120,'Annex 1 LV, HV &amp; UMS charges_B'!$A$14:$A$294,0)),INDEX('Annex 4 LDNO charges_B'!$C$14:$C$203,MATCH($A120,'Annex 4 LDNO charges_B'!$A$14:$A$203,0)))</f>
        <v>0</v>
      </c>
      <c r="D120" s="227"/>
      <c r="E120" s="227"/>
      <c r="F120" s="223">
        <v>0.46562202651327755</v>
      </c>
    </row>
    <row r="121" spans="1:6" ht="27.75" customHeight="1">
      <c r="A121" s="160" t="s">
        <v>656</v>
      </c>
      <c r="B121" s="42">
        <f>IFERROR(INDEX('Annex 1 LV, HV &amp; UMS charges_B'!$B$14:$B$45,MATCH($A121,'Annex 1 LV, HV &amp; UMS charges_B'!$A$14:$A$294,0)),INDEX('Annex 4 LDNO charges_B'!$B$14:$B$203,MATCH($A121,'Annex 4 LDNO charges_B'!$A$14:$A$203,0)))</f>
        <v>0</v>
      </c>
      <c r="C121" s="159" t="str">
        <f>IFERROR(INDEX('Annex 1 LV, HV &amp; UMS charges_B'!$C$14:$C$45,MATCH($A121,'Annex 1 LV, HV &amp; UMS charges_B'!$A$14:$A$294,0)),INDEX('Annex 4 LDNO charges_B'!$C$14:$C$203,MATCH($A121,'Annex 4 LDNO charges_B'!$A$14:$A$203,0)))</f>
        <v>0, 1, 2</v>
      </c>
      <c r="D121" s="223">
        <v>0.18627539711380103</v>
      </c>
      <c r="E121" s="223">
        <v>0</v>
      </c>
      <c r="F121" s="223">
        <v>0.46562202651327755</v>
      </c>
    </row>
    <row r="122" spans="1:6" ht="27.75" customHeight="1">
      <c r="A122" s="160" t="s">
        <v>658</v>
      </c>
      <c r="B122" s="42">
        <f>IFERROR(INDEX('Annex 1 LV, HV &amp; UMS charges_B'!$B$14:$B$45,MATCH($A122,'Annex 1 LV, HV &amp; UMS charges_B'!$A$14:$A$294,0)),INDEX('Annex 4 LDNO charges_B'!$B$14:$B$203,MATCH($A122,'Annex 4 LDNO charges_B'!$A$14:$A$203,0)))</f>
        <v>0</v>
      </c>
      <c r="C122" s="159" t="str">
        <f>IFERROR(INDEX('Annex 1 LV, HV &amp; UMS charges_B'!$C$14:$C$45,MATCH($A122,'Annex 1 LV, HV &amp; UMS charges_B'!$A$14:$A$294,0)),INDEX('Annex 4 LDNO charges_B'!$C$14:$C$203,MATCH($A122,'Annex 4 LDNO charges_B'!$A$14:$A$203,0)))</f>
        <v>0, 3, 4, 5-8</v>
      </c>
      <c r="D122" s="227"/>
      <c r="E122" s="227"/>
      <c r="F122" s="223">
        <v>0.46562202651327755</v>
      </c>
    </row>
    <row r="123" spans="1:6" ht="27.75" customHeight="1">
      <c r="A123" s="160" t="s">
        <v>659</v>
      </c>
      <c r="B123" s="42">
        <f>IFERROR(INDEX('Annex 1 LV, HV &amp; UMS charges_B'!$B$14:$B$45,MATCH($A123,'Annex 1 LV, HV &amp; UMS charges_B'!$A$14:$A$294,0)),INDEX('Annex 4 LDNO charges_B'!$B$14:$B$203,MATCH($A123,'Annex 4 LDNO charges_B'!$A$14:$A$203,0)))</f>
        <v>0</v>
      </c>
      <c r="C123" s="159" t="str">
        <f>IFERROR(INDEX('Annex 1 LV, HV &amp; UMS charges_B'!$C$14:$C$45,MATCH($A123,'Annex 1 LV, HV &amp; UMS charges_B'!$A$14:$A$294,0)),INDEX('Annex 4 LDNO charges_B'!$C$14:$C$203,MATCH($A123,'Annex 4 LDNO charges_B'!$A$14:$A$203,0)))</f>
        <v>0, 3, 4, 5-8</v>
      </c>
      <c r="D123" s="227"/>
      <c r="E123" s="227"/>
      <c r="F123" s="223">
        <v>0.46562202651327755</v>
      </c>
    </row>
    <row r="124" spans="1:6" ht="27.75" customHeight="1">
      <c r="A124" s="160" t="s">
        <v>660</v>
      </c>
      <c r="B124" s="42">
        <f>IFERROR(INDEX('Annex 1 LV, HV &amp; UMS charges_B'!$B$14:$B$45,MATCH($A124,'Annex 1 LV, HV &amp; UMS charges_B'!$A$14:$A$294,0)),INDEX('Annex 4 LDNO charges_B'!$B$14:$B$203,MATCH($A124,'Annex 4 LDNO charges_B'!$A$14:$A$203,0)))</f>
        <v>0</v>
      </c>
      <c r="C124" s="159" t="str">
        <f>IFERROR(INDEX('Annex 1 LV, HV &amp; UMS charges_B'!$C$14:$C$45,MATCH($A124,'Annex 1 LV, HV &amp; UMS charges_B'!$A$14:$A$294,0)),INDEX('Annex 4 LDNO charges_B'!$C$14:$C$203,MATCH($A124,'Annex 4 LDNO charges_B'!$A$14:$A$203,0)))</f>
        <v>0, 3, 4, 5-8</v>
      </c>
      <c r="D124" s="227"/>
      <c r="E124" s="227"/>
      <c r="F124" s="223">
        <v>0.46562202651327755</v>
      </c>
    </row>
    <row r="125" spans="1:6" ht="27.75" customHeight="1">
      <c r="A125" s="160" t="s">
        <v>661</v>
      </c>
      <c r="B125" s="42">
        <f>IFERROR(INDEX('Annex 1 LV, HV &amp; UMS charges_B'!$B$14:$B$45,MATCH($A125,'Annex 1 LV, HV &amp; UMS charges_B'!$A$14:$A$294,0)),INDEX('Annex 4 LDNO charges_B'!$B$14:$B$203,MATCH($A125,'Annex 4 LDNO charges_B'!$A$14:$A$203,0)))</f>
        <v>0</v>
      </c>
      <c r="C125" s="159" t="str">
        <f>IFERROR(INDEX('Annex 1 LV, HV &amp; UMS charges_B'!$C$14:$C$45,MATCH($A125,'Annex 1 LV, HV &amp; UMS charges_B'!$A$14:$A$294,0)),INDEX('Annex 4 LDNO charges_B'!$C$14:$C$203,MATCH($A125,'Annex 4 LDNO charges_B'!$A$14:$A$203,0)))</f>
        <v>0, 3, 4, 5-8</v>
      </c>
      <c r="D125" s="227"/>
      <c r="E125" s="227"/>
      <c r="F125" s="223">
        <v>0.46562202651327755</v>
      </c>
    </row>
    <row r="126" spans="1:6" ht="27.75" customHeight="1">
      <c r="A126" s="160" t="s">
        <v>662</v>
      </c>
      <c r="B126" s="42">
        <f>IFERROR(INDEX('Annex 1 LV, HV &amp; UMS charges_B'!$B$14:$B$45,MATCH($A126,'Annex 1 LV, HV &amp; UMS charges_B'!$A$14:$A$294,0)),INDEX('Annex 4 LDNO charges_B'!$B$14:$B$203,MATCH($A126,'Annex 4 LDNO charges_B'!$A$14:$A$203,0)))</f>
        <v>0</v>
      </c>
      <c r="C126" s="159" t="str">
        <f>IFERROR(INDEX('Annex 1 LV, HV &amp; UMS charges_B'!$C$14:$C$45,MATCH($A126,'Annex 1 LV, HV &amp; UMS charges_B'!$A$14:$A$294,0)),INDEX('Annex 4 LDNO charges_B'!$C$14:$C$203,MATCH($A126,'Annex 4 LDNO charges_B'!$A$14:$A$203,0)))</f>
        <v>0, 3, 4, 5-8</v>
      </c>
      <c r="D126" s="227"/>
      <c r="E126" s="227"/>
      <c r="F126" s="223">
        <v>0.46562202651327755</v>
      </c>
    </row>
    <row r="127" spans="1:6" ht="27.75" customHeight="1">
      <c r="A127" s="160" t="s">
        <v>664</v>
      </c>
      <c r="B127" s="42">
        <f>IFERROR(INDEX('Annex 1 LV, HV &amp; UMS charges_B'!$B$14:$B$45,MATCH($A127,'Annex 1 LV, HV &amp; UMS charges_B'!$A$14:$A$294,0)),INDEX('Annex 4 LDNO charges_B'!$B$14:$B$203,MATCH($A127,'Annex 4 LDNO charges_B'!$A$14:$A$203,0)))</f>
        <v>0</v>
      </c>
      <c r="C127" s="159">
        <f>IFERROR(INDEX('Annex 1 LV, HV &amp; UMS charges_B'!$C$14:$C$45,MATCH($A127,'Annex 1 LV, HV &amp; UMS charges_B'!$A$14:$A$294,0)),INDEX('Annex 4 LDNO charges_B'!$C$14:$C$203,MATCH($A127,'Annex 4 LDNO charges_B'!$A$14:$A$203,0)))</f>
        <v>0</v>
      </c>
      <c r="D127" s="227"/>
      <c r="E127" s="227"/>
      <c r="F127" s="223">
        <v>0.46562202651327755</v>
      </c>
    </row>
    <row r="128" spans="1:6" ht="27.75" customHeight="1">
      <c r="A128" s="160" t="s">
        <v>665</v>
      </c>
      <c r="B128" s="42">
        <f>IFERROR(INDEX('Annex 1 LV, HV &amp; UMS charges_B'!$B$14:$B$45,MATCH($A128,'Annex 1 LV, HV &amp; UMS charges_B'!$A$14:$A$294,0)),INDEX('Annex 4 LDNO charges_B'!$B$14:$B$203,MATCH($A128,'Annex 4 LDNO charges_B'!$A$14:$A$203,0)))</f>
        <v>0</v>
      </c>
      <c r="C128" s="159">
        <f>IFERROR(INDEX('Annex 1 LV, HV &amp; UMS charges_B'!$C$14:$C$45,MATCH($A128,'Annex 1 LV, HV &amp; UMS charges_B'!$A$14:$A$294,0)),INDEX('Annex 4 LDNO charges_B'!$C$14:$C$203,MATCH($A128,'Annex 4 LDNO charges_B'!$A$14:$A$203,0)))</f>
        <v>0</v>
      </c>
      <c r="D128" s="227"/>
      <c r="E128" s="227"/>
      <c r="F128" s="223">
        <v>0.46562202651327755</v>
      </c>
    </row>
    <row r="129" spans="1:6" ht="27.75" customHeight="1">
      <c r="A129" s="160" t="s">
        <v>666</v>
      </c>
      <c r="B129" s="42">
        <f>IFERROR(INDEX('Annex 1 LV, HV &amp; UMS charges_B'!$B$14:$B$45,MATCH($A129,'Annex 1 LV, HV &amp; UMS charges_B'!$A$14:$A$294,0)),INDEX('Annex 4 LDNO charges_B'!$B$14:$B$203,MATCH($A129,'Annex 4 LDNO charges_B'!$A$14:$A$203,0)))</f>
        <v>0</v>
      </c>
      <c r="C129" s="159">
        <f>IFERROR(INDEX('Annex 1 LV, HV &amp; UMS charges_B'!$C$14:$C$45,MATCH($A129,'Annex 1 LV, HV &amp; UMS charges_B'!$A$14:$A$294,0)),INDEX('Annex 4 LDNO charges_B'!$C$14:$C$203,MATCH($A129,'Annex 4 LDNO charges_B'!$A$14:$A$203,0)))</f>
        <v>0</v>
      </c>
      <c r="D129" s="227"/>
      <c r="E129" s="227"/>
      <c r="F129" s="223">
        <v>0.46562202651327755</v>
      </c>
    </row>
    <row r="130" spans="1:6" ht="27.75" customHeight="1">
      <c r="A130" s="160" t="s">
        <v>667</v>
      </c>
      <c r="B130" s="42">
        <f>IFERROR(INDEX('Annex 1 LV, HV &amp; UMS charges_B'!$B$14:$B$45,MATCH($A130,'Annex 1 LV, HV &amp; UMS charges_B'!$A$14:$A$294,0)),INDEX('Annex 4 LDNO charges_B'!$B$14:$B$203,MATCH($A130,'Annex 4 LDNO charges_B'!$A$14:$A$203,0)))</f>
        <v>0</v>
      </c>
      <c r="C130" s="159">
        <f>IFERROR(INDEX('Annex 1 LV, HV &amp; UMS charges_B'!$C$14:$C$45,MATCH($A130,'Annex 1 LV, HV &amp; UMS charges_B'!$A$14:$A$294,0)),INDEX('Annex 4 LDNO charges_B'!$C$14:$C$203,MATCH($A130,'Annex 4 LDNO charges_B'!$A$14:$A$203,0)))</f>
        <v>0</v>
      </c>
      <c r="D130" s="227"/>
      <c r="E130" s="227"/>
      <c r="F130" s="223">
        <v>0.46562202651327755</v>
      </c>
    </row>
    <row r="131" spans="1:6" ht="27.75" customHeight="1">
      <c r="A131" s="160" t="s">
        <v>668</v>
      </c>
      <c r="B131" s="42">
        <f>IFERROR(INDEX('Annex 1 LV, HV &amp; UMS charges_B'!$B$14:$B$45,MATCH($A131,'Annex 1 LV, HV &amp; UMS charges_B'!$A$14:$A$294,0)),INDEX('Annex 4 LDNO charges_B'!$B$14:$B$203,MATCH($A131,'Annex 4 LDNO charges_B'!$A$14:$A$203,0)))</f>
        <v>0</v>
      </c>
      <c r="C131" s="159">
        <f>IFERROR(INDEX('Annex 1 LV, HV &amp; UMS charges_B'!$C$14:$C$45,MATCH($A131,'Annex 1 LV, HV &amp; UMS charges_B'!$A$14:$A$294,0)),INDEX('Annex 4 LDNO charges_B'!$C$14:$C$203,MATCH($A131,'Annex 4 LDNO charges_B'!$A$14:$A$203,0)))</f>
        <v>0</v>
      </c>
      <c r="D131" s="227"/>
      <c r="E131" s="227"/>
      <c r="F131" s="223">
        <v>0.46562202651327755</v>
      </c>
    </row>
    <row r="132" spans="1:6" ht="27.75" customHeight="1">
      <c r="A132" s="160" t="s">
        <v>669</v>
      </c>
      <c r="B132" s="42">
        <f>IFERROR(INDEX('Annex 1 LV, HV &amp; UMS charges_B'!$B$14:$B$45,MATCH($A132,'Annex 1 LV, HV &amp; UMS charges_B'!$A$14:$A$294,0)),INDEX('Annex 4 LDNO charges_B'!$B$14:$B$203,MATCH($A132,'Annex 4 LDNO charges_B'!$A$14:$A$203,0)))</f>
        <v>0</v>
      </c>
      <c r="C132" s="159">
        <f>IFERROR(INDEX('Annex 1 LV, HV &amp; UMS charges_B'!$C$14:$C$45,MATCH($A132,'Annex 1 LV, HV &amp; UMS charges_B'!$A$14:$A$294,0)),INDEX('Annex 4 LDNO charges_B'!$C$14:$C$203,MATCH($A132,'Annex 4 LDNO charges_B'!$A$14:$A$203,0)))</f>
        <v>0</v>
      </c>
      <c r="D132" s="227"/>
      <c r="E132" s="227"/>
      <c r="F132" s="223">
        <v>0.46562202651327755</v>
      </c>
    </row>
    <row r="133" spans="1:6" ht="27.75" customHeight="1">
      <c r="A133" s="160" t="s">
        <v>670</v>
      </c>
      <c r="B133" s="42">
        <f>IFERROR(INDEX('Annex 1 LV, HV &amp; UMS charges_B'!$B$14:$B$45,MATCH($A133,'Annex 1 LV, HV &amp; UMS charges_B'!$A$14:$A$294,0)),INDEX('Annex 4 LDNO charges_B'!$B$14:$B$203,MATCH($A133,'Annex 4 LDNO charges_B'!$A$14:$A$203,0)))</f>
        <v>0</v>
      </c>
      <c r="C133" s="159">
        <f>IFERROR(INDEX('Annex 1 LV, HV &amp; UMS charges_B'!$C$14:$C$45,MATCH($A133,'Annex 1 LV, HV &amp; UMS charges_B'!$A$14:$A$294,0)),INDEX('Annex 4 LDNO charges_B'!$C$14:$C$203,MATCH($A133,'Annex 4 LDNO charges_B'!$A$14:$A$203,0)))</f>
        <v>0</v>
      </c>
      <c r="D133" s="227"/>
      <c r="E133" s="227"/>
      <c r="F133" s="223">
        <v>0.46562202651327755</v>
      </c>
    </row>
    <row r="134" spans="1:6" ht="27.75" customHeight="1">
      <c r="A134" s="160" t="s">
        <v>671</v>
      </c>
      <c r="B134" s="42">
        <f>IFERROR(INDEX('Annex 1 LV, HV &amp; UMS charges_B'!$B$14:$B$45,MATCH($A134,'Annex 1 LV, HV &amp; UMS charges_B'!$A$14:$A$294,0)),INDEX('Annex 4 LDNO charges_B'!$B$14:$B$203,MATCH($A134,'Annex 4 LDNO charges_B'!$A$14:$A$203,0)))</f>
        <v>0</v>
      </c>
      <c r="C134" s="159">
        <f>IFERROR(INDEX('Annex 1 LV, HV &amp; UMS charges_B'!$C$14:$C$45,MATCH($A134,'Annex 1 LV, HV &amp; UMS charges_B'!$A$14:$A$294,0)),INDEX('Annex 4 LDNO charges_B'!$C$14:$C$203,MATCH($A134,'Annex 4 LDNO charges_B'!$A$14:$A$203,0)))</f>
        <v>0</v>
      </c>
      <c r="D134" s="227"/>
      <c r="E134" s="227"/>
      <c r="F134" s="223">
        <v>0.46562202651327755</v>
      </c>
    </row>
    <row r="135" spans="1:6" ht="27.75" customHeight="1">
      <c r="A135" s="160" t="s">
        <v>672</v>
      </c>
      <c r="B135" s="42">
        <f>IFERROR(INDEX('Annex 1 LV, HV &amp; UMS charges_B'!$B$14:$B$45,MATCH($A135,'Annex 1 LV, HV &amp; UMS charges_B'!$A$14:$A$294,0)),INDEX('Annex 4 LDNO charges_B'!$B$14:$B$203,MATCH($A135,'Annex 4 LDNO charges_B'!$A$14:$A$203,0)))</f>
        <v>0</v>
      </c>
      <c r="C135" s="159">
        <f>IFERROR(INDEX('Annex 1 LV, HV &amp; UMS charges_B'!$C$14:$C$45,MATCH($A135,'Annex 1 LV, HV &amp; UMS charges_B'!$A$14:$A$294,0)),INDEX('Annex 4 LDNO charges_B'!$C$14:$C$203,MATCH($A135,'Annex 4 LDNO charges_B'!$A$14:$A$203,0)))</f>
        <v>0</v>
      </c>
      <c r="D135" s="227"/>
      <c r="E135" s="227"/>
      <c r="F135" s="223">
        <v>0.46562202651327755</v>
      </c>
    </row>
    <row r="136" spans="1:6" ht="27.75" customHeight="1">
      <c r="A136" s="160" t="s">
        <v>673</v>
      </c>
      <c r="B136" s="42">
        <f>IFERROR(INDEX('Annex 1 LV, HV &amp; UMS charges_B'!$B$14:$B$45,MATCH($A136,'Annex 1 LV, HV &amp; UMS charges_B'!$A$14:$A$294,0)),INDEX('Annex 4 LDNO charges_B'!$B$14:$B$203,MATCH($A136,'Annex 4 LDNO charges_B'!$A$14:$A$203,0)))</f>
        <v>0</v>
      </c>
      <c r="C136" s="159">
        <f>IFERROR(INDEX('Annex 1 LV, HV &amp; UMS charges_B'!$C$14:$C$45,MATCH($A136,'Annex 1 LV, HV &amp; UMS charges_B'!$A$14:$A$294,0)),INDEX('Annex 4 LDNO charges_B'!$C$14:$C$203,MATCH($A136,'Annex 4 LDNO charges_B'!$A$14:$A$203,0)))</f>
        <v>0</v>
      </c>
      <c r="D136" s="227"/>
      <c r="E136" s="227"/>
      <c r="F136" s="223">
        <v>0.46562202651327755</v>
      </c>
    </row>
    <row r="137" spans="1:6" ht="27.75" customHeight="1">
      <c r="A137" s="160" t="s">
        <v>674</v>
      </c>
      <c r="B137" s="42">
        <f>IFERROR(INDEX('Annex 1 LV, HV &amp; UMS charges_B'!$B$14:$B$45,MATCH($A137,'Annex 1 LV, HV &amp; UMS charges_B'!$A$14:$A$294,0)),INDEX('Annex 4 LDNO charges_B'!$B$14:$B$203,MATCH($A137,'Annex 4 LDNO charges_B'!$A$14:$A$203,0)))</f>
        <v>0</v>
      </c>
      <c r="C137" s="159">
        <f>IFERROR(INDEX('Annex 1 LV, HV &amp; UMS charges_B'!$C$14:$C$45,MATCH($A137,'Annex 1 LV, HV &amp; UMS charges_B'!$A$14:$A$294,0)),INDEX('Annex 4 LDNO charges_B'!$C$14:$C$203,MATCH($A137,'Annex 4 LDNO charges_B'!$A$14:$A$203,0)))</f>
        <v>0</v>
      </c>
      <c r="D137" s="227"/>
      <c r="E137" s="227"/>
      <c r="F137" s="223">
        <v>0.46562202651327755</v>
      </c>
    </row>
    <row r="138" spans="1:6" ht="27.75" customHeight="1">
      <c r="A138" s="160" t="s">
        <v>675</v>
      </c>
      <c r="B138" s="42">
        <f>IFERROR(INDEX('Annex 1 LV, HV &amp; UMS charges_B'!$B$14:$B$45,MATCH($A138,'Annex 1 LV, HV &amp; UMS charges_B'!$A$14:$A$294,0)),INDEX('Annex 4 LDNO charges_B'!$B$14:$B$203,MATCH($A138,'Annex 4 LDNO charges_B'!$A$14:$A$203,0)))</f>
        <v>0</v>
      </c>
      <c r="C138" s="159">
        <f>IFERROR(INDEX('Annex 1 LV, HV &amp; UMS charges_B'!$C$14:$C$45,MATCH($A138,'Annex 1 LV, HV &amp; UMS charges_B'!$A$14:$A$294,0)),INDEX('Annex 4 LDNO charges_B'!$C$14:$C$203,MATCH($A138,'Annex 4 LDNO charges_B'!$A$14:$A$203,0)))</f>
        <v>0</v>
      </c>
      <c r="D138" s="227"/>
      <c r="E138" s="227"/>
      <c r="F138" s="223">
        <v>0.46562202651327755</v>
      </c>
    </row>
    <row r="139" spans="1:6" ht="27.75" customHeight="1">
      <c r="A139" s="160" t="s">
        <v>676</v>
      </c>
      <c r="B139" s="42">
        <f>IFERROR(INDEX('Annex 1 LV, HV &amp; UMS charges_B'!$B$14:$B$45,MATCH($A139,'Annex 1 LV, HV &amp; UMS charges_B'!$A$14:$A$294,0)),INDEX('Annex 4 LDNO charges_B'!$B$14:$B$203,MATCH($A139,'Annex 4 LDNO charges_B'!$A$14:$A$203,0)))</f>
        <v>0</v>
      </c>
      <c r="C139" s="159">
        <f>IFERROR(INDEX('Annex 1 LV, HV &amp; UMS charges_B'!$C$14:$C$45,MATCH($A139,'Annex 1 LV, HV &amp; UMS charges_B'!$A$14:$A$294,0)),INDEX('Annex 4 LDNO charges_B'!$C$14:$C$203,MATCH($A139,'Annex 4 LDNO charges_B'!$A$14:$A$203,0)))</f>
        <v>0</v>
      </c>
      <c r="D139" s="227"/>
      <c r="E139" s="227"/>
      <c r="F139" s="223">
        <v>0.46562202651327755</v>
      </c>
    </row>
    <row r="140" spans="1:6" ht="27.75" customHeight="1">
      <c r="A140" s="160" t="s">
        <v>677</v>
      </c>
      <c r="B140" s="42">
        <f>IFERROR(INDEX('Annex 1 LV, HV &amp; UMS charges_B'!$B$14:$B$45,MATCH($A140,'Annex 1 LV, HV &amp; UMS charges_B'!$A$14:$A$294,0)),INDEX('Annex 4 LDNO charges_B'!$B$14:$B$203,MATCH($A140,'Annex 4 LDNO charges_B'!$A$14:$A$203,0)))</f>
        <v>0</v>
      </c>
      <c r="C140" s="159">
        <f>IFERROR(INDEX('Annex 1 LV, HV &amp; UMS charges_B'!$C$14:$C$45,MATCH($A140,'Annex 1 LV, HV &amp; UMS charges_B'!$A$14:$A$294,0)),INDEX('Annex 4 LDNO charges_B'!$C$14:$C$203,MATCH($A140,'Annex 4 LDNO charges_B'!$A$14:$A$203,0)))</f>
        <v>0</v>
      </c>
      <c r="D140" s="227"/>
      <c r="E140" s="227"/>
      <c r="F140" s="223">
        <v>0.46562202651327755</v>
      </c>
    </row>
    <row r="141" spans="1:6" ht="27.75" customHeight="1">
      <c r="A141" s="160" t="s">
        <v>678</v>
      </c>
      <c r="B141" s="42">
        <f>IFERROR(INDEX('Annex 1 LV, HV &amp; UMS charges_B'!$B$14:$B$45,MATCH($A141,'Annex 1 LV, HV &amp; UMS charges_B'!$A$14:$A$294,0)),INDEX('Annex 4 LDNO charges_B'!$B$14:$B$203,MATCH($A141,'Annex 4 LDNO charges_B'!$A$14:$A$203,0)))</f>
        <v>0</v>
      </c>
      <c r="C141" s="159">
        <f>IFERROR(INDEX('Annex 1 LV, HV &amp; UMS charges_B'!$C$14:$C$45,MATCH($A141,'Annex 1 LV, HV &amp; UMS charges_B'!$A$14:$A$294,0)),INDEX('Annex 4 LDNO charges_B'!$C$14:$C$203,MATCH($A141,'Annex 4 LDNO charges_B'!$A$14:$A$203,0)))</f>
        <v>0</v>
      </c>
      <c r="D141" s="227"/>
      <c r="E141" s="227"/>
      <c r="F141" s="223">
        <v>0.46562202651327755</v>
      </c>
    </row>
    <row r="142" spans="1:6" ht="27.75" customHeight="1">
      <c r="A142" s="160" t="s">
        <v>685</v>
      </c>
      <c r="B142" s="42">
        <f>IFERROR(INDEX('Annex 1 LV, HV &amp; UMS charges_B'!$B$14:$B$45,MATCH($A142,'Annex 1 LV, HV &amp; UMS charges_B'!$A$14:$A$294,0)),INDEX('Annex 4 LDNO charges_B'!$B$14:$B$203,MATCH($A142,'Annex 4 LDNO charges_B'!$A$14:$A$203,0)))</f>
        <v>0</v>
      </c>
      <c r="C142" s="159" t="str">
        <f>IFERROR(INDEX('Annex 1 LV, HV &amp; UMS charges_B'!$C$14:$C$45,MATCH($A142,'Annex 1 LV, HV &amp; UMS charges_B'!$A$14:$A$294,0)),INDEX('Annex 4 LDNO charges_B'!$C$14:$C$203,MATCH($A142,'Annex 4 LDNO charges_B'!$A$14:$A$203,0)))</f>
        <v>0, 1, 2</v>
      </c>
      <c r="D142" s="223">
        <v>0.18627539711380103</v>
      </c>
      <c r="E142" s="223">
        <v>0</v>
      </c>
      <c r="F142" s="223">
        <v>0.46562202651327755</v>
      </c>
    </row>
    <row r="143" spans="1:6" ht="27.75" customHeight="1">
      <c r="A143" s="160" t="s">
        <v>687</v>
      </c>
      <c r="B143" s="42">
        <f>IFERROR(INDEX('Annex 1 LV, HV &amp; UMS charges_B'!$B$14:$B$45,MATCH($A143,'Annex 1 LV, HV &amp; UMS charges_B'!$A$14:$A$294,0)),INDEX('Annex 4 LDNO charges_B'!$B$14:$B$203,MATCH($A143,'Annex 4 LDNO charges_B'!$A$14:$A$203,0)))</f>
        <v>0</v>
      </c>
      <c r="C143" s="159" t="str">
        <f>IFERROR(INDEX('Annex 1 LV, HV &amp; UMS charges_B'!$C$14:$C$45,MATCH($A143,'Annex 1 LV, HV &amp; UMS charges_B'!$A$14:$A$294,0)),INDEX('Annex 4 LDNO charges_B'!$C$14:$C$203,MATCH($A143,'Annex 4 LDNO charges_B'!$A$14:$A$203,0)))</f>
        <v>0, 3, 4, 5-8</v>
      </c>
      <c r="D143" s="227"/>
      <c r="E143" s="227"/>
      <c r="F143" s="223">
        <v>0.46562202651327755</v>
      </c>
    </row>
    <row r="144" spans="1:6" ht="27.75" customHeight="1">
      <c r="A144" s="160" t="s">
        <v>688</v>
      </c>
      <c r="B144" s="42">
        <f>IFERROR(INDEX('Annex 1 LV, HV &amp; UMS charges_B'!$B$14:$B$45,MATCH($A144,'Annex 1 LV, HV &amp; UMS charges_B'!$A$14:$A$294,0)),INDEX('Annex 4 LDNO charges_B'!$B$14:$B$203,MATCH($A144,'Annex 4 LDNO charges_B'!$A$14:$A$203,0)))</f>
        <v>0</v>
      </c>
      <c r="C144" s="159" t="str">
        <f>IFERROR(INDEX('Annex 1 LV, HV &amp; UMS charges_B'!$C$14:$C$45,MATCH($A144,'Annex 1 LV, HV &amp; UMS charges_B'!$A$14:$A$294,0)),INDEX('Annex 4 LDNO charges_B'!$C$14:$C$203,MATCH($A144,'Annex 4 LDNO charges_B'!$A$14:$A$203,0)))</f>
        <v>0, 3, 4, 5-8</v>
      </c>
      <c r="D144" s="227"/>
      <c r="E144" s="227"/>
      <c r="F144" s="223">
        <v>0.46562202651327755</v>
      </c>
    </row>
    <row r="145" spans="1:6" ht="27.75" customHeight="1">
      <c r="A145" s="160" t="s">
        <v>689</v>
      </c>
      <c r="B145" s="42">
        <f>IFERROR(INDEX('Annex 1 LV, HV &amp; UMS charges_B'!$B$14:$B$45,MATCH($A145,'Annex 1 LV, HV &amp; UMS charges_B'!$A$14:$A$294,0)),INDEX('Annex 4 LDNO charges_B'!$B$14:$B$203,MATCH($A145,'Annex 4 LDNO charges_B'!$A$14:$A$203,0)))</f>
        <v>0</v>
      </c>
      <c r="C145" s="159" t="str">
        <f>IFERROR(INDEX('Annex 1 LV, HV &amp; UMS charges_B'!$C$14:$C$45,MATCH($A145,'Annex 1 LV, HV &amp; UMS charges_B'!$A$14:$A$294,0)),INDEX('Annex 4 LDNO charges_B'!$C$14:$C$203,MATCH($A145,'Annex 4 LDNO charges_B'!$A$14:$A$203,0)))</f>
        <v>0, 3, 4, 5-8</v>
      </c>
      <c r="D145" s="227"/>
      <c r="E145" s="227"/>
      <c r="F145" s="223">
        <v>0.46562202651327755</v>
      </c>
    </row>
    <row r="146" spans="1:6" ht="27.75" customHeight="1">
      <c r="A146" s="160" t="s">
        <v>690</v>
      </c>
      <c r="B146" s="42">
        <f>IFERROR(INDEX('Annex 1 LV, HV &amp; UMS charges_B'!$B$14:$B$45,MATCH($A146,'Annex 1 LV, HV &amp; UMS charges_B'!$A$14:$A$294,0)),INDEX('Annex 4 LDNO charges_B'!$B$14:$B$203,MATCH($A146,'Annex 4 LDNO charges_B'!$A$14:$A$203,0)))</f>
        <v>0</v>
      </c>
      <c r="C146" s="159" t="str">
        <f>IFERROR(INDEX('Annex 1 LV, HV &amp; UMS charges_B'!$C$14:$C$45,MATCH($A146,'Annex 1 LV, HV &amp; UMS charges_B'!$A$14:$A$294,0)),INDEX('Annex 4 LDNO charges_B'!$C$14:$C$203,MATCH($A146,'Annex 4 LDNO charges_B'!$A$14:$A$203,0)))</f>
        <v>0, 3, 4, 5-8</v>
      </c>
      <c r="D146" s="227"/>
      <c r="E146" s="227"/>
      <c r="F146" s="223">
        <v>0.46562202651327755</v>
      </c>
    </row>
    <row r="147" spans="1:6" ht="27.75" customHeight="1">
      <c r="A147" s="160" t="s">
        <v>691</v>
      </c>
      <c r="B147" s="42">
        <f>IFERROR(INDEX('Annex 1 LV, HV &amp; UMS charges_B'!$B$14:$B$45,MATCH($A147,'Annex 1 LV, HV &amp; UMS charges_B'!$A$14:$A$294,0)),INDEX('Annex 4 LDNO charges_B'!$B$14:$B$203,MATCH($A147,'Annex 4 LDNO charges_B'!$A$14:$A$203,0)))</f>
        <v>0</v>
      </c>
      <c r="C147" s="159" t="str">
        <f>IFERROR(INDEX('Annex 1 LV, HV &amp; UMS charges_B'!$C$14:$C$45,MATCH($A147,'Annex 1 LV, HV &amp; UMS charges_B'!$A$14:$A$294,0)),INDEX('Annex 4 LDNO charges_B'!$C$14:$C$203,MATCH($A147,'Annex 4 LDNO charges_B'!$A$14:$A$203,0)))</f>
        <v>0, 3, 4, 5-8</v>
      </c>
      <c r="D147" s="227"/>
      <c r="E147" s="227"/>
      <c r="F147" s="223">
        <v>0.46562202651327755</v>
      </c>
    </row>
    <row r="148" spans="1:6" ht="27.75" customHeight="1">
      <c r="A148" s="160" t="s">
        <v>693</v>
      </c>
      <c r="B148" s="42">
        <f>IFERROR(INDEX('Annex 1 LV, HV &amp; UMS charges_B'!$B$14:$B$45,MATCH($A148,'Annex 1 LV, HV &amp; UMS charges_B'!$A$14:$A$294,0)),INDEX('Annex 4 LDNO charges_B'!$B$14:$B$203,MATCH($A148,'Annex 4 LDNO charges_B'!$A$14:$A$203,0)))</f>
        <v>0</v>
      </c>
      <c r="C148" s="159">
        <f>IFERROR(INDEX('Annex 1 LV, HV &amp; UMS charges_B'!$C$14:$C$45,MATCH($A148,'Annex 1 LV, HV &amp; UMS charges_B'!$A$14:$A$294,0)),INDEX('Annex 4 LDNO charges_B'!$C$14:$C$203,MATCH($A148,'Annex 4 LDNO charges_B'!$A$14:$A$203,0)))</f>
        <v>0</v>
      </c>
      <c r="D148" s="227"/>
      <c r="E148" s="227"/>
      <c r="F148" s="223">
        <v>0.46562202651327755</v>
      </c>
    </row>
    <row r="149" spans="1:6" ht="27.75" customHeight="1">
      <c r="A149" s="160" t="s">
        <v>694</v>
      </c>
      <c r="B149" s="42">
        <f>IFERROR(INDEX('Annex 1 LV, HV &amp; UMS charges_B'!$B$14:$B$45,MATCH($A149,'Annex 1 LV, HV &amp; UMS charges_B'!$A$14:$A$294,0)),INDEX('Annex 4 LDNO charges_B'!$B$14:$B$203,MATCH($A149,'Annex 4 LDNO charges_B'!$A$14:$A$203,0)))</f>
        <v>0</v>
      </c>
      <c r="C149" s="159">
        <f>IFERROR(INDEX('Annex 1 LV, HV &amp; UMS charges_B'!$C$14:$C$45,MATCH($A149,'Annex 1 LV, HV &amp; UMS charges_B'!$A$14:$A$294,0)),INDEX('Annex 4 LDNO charges_B'!$C$14:$C$203,MATCH($A149,'Annex 4 LDNO charges_B'!$A$14:$A$203,0)))</f>
        <v>0</v>
      </c>
      <c r="D149" s="227"/>
      <c r="E149" s="227"/>
      <c r="F149" s="223">
        <v>0.46562202651327755</v>
      </c>
    </row>
    <row r="150" spans="1:6" ht="27.75" customHeight="1">
      <c r="A150" s="160" t="s">
        <v>695</v>
      </c>
      <c r="B150" s="42">
        <f>IFERROR(INDEX('Annex 1 LV, HV &amp; UMS charges_B'!$B$14:$B$45,MATCH($A150,'Annex 1 LV, HV &amp; UMS charges_B'!$A$14:$A$294,0)),INDEX('Annex 4 LDNO charges_B'!$B$14:$B$203,MATCH($A150,'Annex 4 LDNO charges_B'!$A$14:$A$203,0)))</f>
        <v>0</v>
      </c>
      <c r="C150" s="159">
        <f>IFERROR(INDEX('Annex 1 LV, HV &amp; UMS charges_B'!$C$14:$C$45,MATCH($A150,'Annex 1 LV, HV &amp; UMS charges_B'!$A$14:$A$294,0)),INDEX('Annex 4 LDNO charges_B'!$C$14:$C$203,MATCH($A150,'Annex 4 LDNO charges_B'!$A$14:$A$203,0)))</f>
        <v>0</v>
      </c>
      <c r="D150" s="227"/>
      <c r="E150" s="227"/>
      <c r="F150" s="223">
        <v>0.46562202651327755</v>
      </c>
    </row>
    <row r="151" spans="1:6" ht="27.75" customHeight="1">
      <c r="A151" s="160" t="s">
        <v>696</v>
      </c>
      <c r="B151" s="42">
        <f>IFERROR(INDEX('Annex 1 LV, HV &amp; UMS charges_B'!$B$14:$B$45,MATCH($A151,'Annex 1 LV, HV &amp; UMS charges_B'!$A$14:$A$294,0)),INDEX('Annex 4 LDNO charges_B'!$B$14:$B$203,MATCH($A151,'Annex 4 LDNO charges_B'!$A$14:$A$203,0)))</f>
        <v>0</v>
      </c>
      <c r="C151" s="159">
        <f>IFERROR(INDEX('Annex 1 LV, HV &amp; UMS charges_B'!$C$14:$C$45,MATCH($A151,'Annex 1 LV, HV &amp; UMS charges_B'!$A$14:$A$294,0)),INDEX('Annex 4 LDNO charges_B'!$C$14:$C$203,MATCH($A151,'Annex 4 LDNO charges_B'!$A$14:$A$203,0)))</f>
        <v>0</v>
      </c>
      <c r="D151" s="227"/>
      <c r="E151" s="227"/>
      <c r="F151" s="223">
        <v>0.46562202651327755</v>
      </c>
    </row>
    <row r="152" spans="1:6" ht="27.75" customHeight="1">
      <c r="A152" s="160" t="s">
        <v>697</v>
      </c>
      <c r="B152" s="42">
        <f>IFERROR(INDEX('Annex 1 LV, HV &amp; UMS charges_B'!$B$14:$B$45,MATCH($A152,'Annex 1 LV, HV &amp; UMS charges_B'!$A$14:$A$294,0)),INDEX('Annex 4 LDNO charges_B'!$B$14:$B$203,MATCH($A152,'Annex 4 LDNO charges_B'!$A$14:$A$203,0)))</f>
        <v>0</v>
      </c>
      <c r="C152" s="159">
        <f>IFERROR(INDEX('Annex 1 LV, HV &amp; UMS charges_B'!$C$14:$C$45,MATCH($A152,'Annex 1 LV, HV &amp; UMS charges_B'!$A$14:$A$294,0)),INDEX('Annex 4 LDNO charges_B'!$C$14:$C$203,MATCH($A152,'Annex 4 LDNO charges_B'!$A$14:$A$203,0)))</f>
        <v>0</v>
      </c>
      <c r="D152" s="227"/>
      <c r="E152" s="227"/>
      <c r="F152" s="223">
        <v>0.46562202651327755</v>
      </c>
    </row>
    <row r="153" spans="1:6" ht="27.75" customHeight="1">
      <c r="A153" s="160" t="s">
        <v>698</v>
      </c>
      <c r="B153" s="42">
        <f>IFERROR(INDEX('Annex 1 LV, HV &amp; UMS charges_B'!$B$14:$B$45,MATCH($A153,'Annex 1 LV, HV &amp; UMS charges_B'!$A$14:$A$294,0)),INDEX('Annex 4 LDNO charges_B'!$B$14:$B$203,MATCH($A153,'Annex 4 LDNO charges_B'!$A$14:$A$203,0)))</f>
        <v>0</v>
      </c>
      <c r="C153" s="159">
        <f>IFERROR(INDEX('Annex 1 LV, HV &amp; UMS charges_B'!$C$14:$C$45,MATCH($A153,'Annex 1 LV, HV &amp; UMS charges_B'!$A$14:$A$294,0)),INDEX('Annex 4 LDNO charges_B'!$C$14:$C$203,MATCH($A153,'Annex 4 LDNO charges_B'!$A$14:$A$203,0)))</f>
        <v>0</v>
      </c>
      <c r="D153" s="227"/>
      <c r="E153" s="227"/>
      <c r="F153" s="223">
        <v>0.46562202651327755</v>
      </c>
    </row>
    <row r="154" spans="1:6" ht="27.75" customHeight="1">
      <c r="A154" s="160" t="s">
        <v>699</v>
      </c>
      <c r="B154" s="42">
        <f>IFERROR(INDEX('Annex 1 LV, HV &amp; UMS charges_B'!$B$14:$B$45,MATCH($A154,'Annex 1 LV, HV &amp; UMS charges_B'!$A$14:$A$294,0)),INDEX('Annex 4 LDNO charges_B'!$B$14:$B$203,MATCH($A154,'Annex 4 LDNO charges_B'!$A$14:$A$203,0)))</f>
        <v>0</v>
      </c>
      <c r="C154" s="159">
        <f>IFERROR(INDEX('Annex 1 LV, HV &amp; UMS charges_B'!$C$14:$C$45,MATCH($A154,'Annex 1 LV, HV &amp; UMS charges_B'!$A$14:$A$294,0)),INDEX('Annex 4 LDNO charges_B'!$C$14:$C$203,MATCH($A154,'Annex 4 LDNO charges_B'!$A$14:$A$203,0)))</f>
        <v>0</v>
      </c>
      <c r="D154" s="227"/>
      <c r="E154" s="227"/>
      <c r="F154" s="223">
        <v>0.46562202651327755</v>
      </c>
    </row>
    <row r="155" spans="1:6" ht="27.75" customHeight="1">
      <c r="A155" s="160" t="s">
        <v>700</v>
      </c>
      <c r="B155" s="42">
        <f>IFERROR(INDEX('Annex 1 LV, HV &amp; UMS charges_B'!$B$14:$B$45,MATCH($A155,'Annex 1 LV, HV &amp; UMS charges_B'!$A$14:$A$294,0)),INDEX('Annex 4 LDNO charges_B'!$B$14:$B$203,MATCH($A155,'Annex 4 LDNO charges_B'!$A$14:$A$203,0)))</f>
        <v>0</v>
      </c>
      <c r="C155" s="159">
        <f>IFERROR(INDEX('Annex 1 LV, HV &amp; UMS charges_B'!$C$14:$C$45,MATCH($A155,'Annex 1 LV, HV &amp; UMS charges_B'!$A$14:$A$294,0)),INDEX('Annex 4 LDNO charges_B'!$C$14:$C$203,MATCH($A155,'Annex 4 LDNO charges_B'!$A$14:$A$203,0)))</f>
        <v>0</v>
      </c>
      <c r="D155" s="227"/>
      <c r="E155" s="227"/>
      <c r="F155" s="223">
        <v>0.46562202651327755</v>
      </c>
    </row>
    <row r="156" spans="1:6" ht="27.75" customHeight="1">
      <c r="A156" s="160" t="s">
        <v>701</v>
      </c>
      <c r="B156" s="42">
        <f>IFERROR(INDEX('Annex 1 LV, HV &amp; UMS charges_B'!$B$14:$B$45,MATCH($A156,'Annex 1 LV, HV &amp; UMS charges_B'!$A$14:$A$294,0)),INDEX('Annex 4 LDNO charges_B'!$B$14:$B$203,MATCH($A156,'Annex 4 LDNO charges_B'!$A$14:$A$203,0)))</f>
        <v>0</v>
      </c>
      <c r="C156" s="159">
        <f>IFERROR(INDEX('Annex 1 LV, HV &amp; UMS charges_B'!$C$14:$C$45,MATCH($A156,'Annex 1 LV, HV &amp; UMS charges_B'!$A$14:$A$294,0)),INDEX('Annex 4 LDNO charges_B'!$C$14:$C$203,MATCH($A156,'Annex 4 LDNO charges_B'!$A$14:$A$203,0)))</f>
        <v>0</v>
      </c>
      <c r="D156" s="227"/>
      <c r="E156" s="227"/>
      <c r="F156" s="223">
        <v>0.46562202651327755</v>
      </c>
    </row>
    <row r="157" spans="1:6" ht="27.75" customHeight="1">
      <c r="A157" s="160" t="s">
        <v>702</v>
      </c>
      <c r="B157" s="42">
        <f>IFERROR(INDEX('Annex 1 LV, HV &amp; UMS charges_B'!$B$14:$B$45,MATCH($A157,'Annex 1 LV, HV &amp; UMS charges_B'!$A$14:$A$294,0)),INDEX('Annex 4 LDNO charges_B'!$B$14:$B$203,MATCH($A157,'Annex 4 LDNO charges_B'!$A$14:$A$203,0)))</f>
        <v>0</v>
      </c>
      <c r="C157" s="159">
        <f>IFERROR(INDEX('Annex 1 LV, HV &amp; UMS charges_B'!$C$14:$C$45,MATCH($A157,'Annex 1 LV, HV &amp; UMS charges_B'!$A$14:$A$294,0)),INDEX('Annex 4 LDNO charges_B'!$C$14:$C$203,MATCH($A157,'Annex 4 LDNO charges_B'!$A$14:$A$203,0)))</f>
        <v>0</v>
      </c>
      <c r="D157" s="227"/>
      <c r="E157" s="227"/>
      <c r="F157" s="223">
        <v>0.46562202651327755</v>
      </c>
    </row>
    <row r="158" spans="1:6" ht="27.75" customHeight="1">
      <c r="A158" s="160" t="s">
        <v>703</v>
      </c>
      <c r="B158" s="42">
        <f>IFERROR(INDEX('Annex 1 LV, HV &amp; UMS charges_B'!$B$14:$B$45,MATCH($A158,'Annex 1 LV, HV &amp; UMS charges_B'!$A$14:$A$294,0)),INDEX('Annex 4 LDNO charges_B'!$B$14:$B$203,MATCH($A158,'Annex 4 LDNO charges_B'!$A$14:$A$203,0)))</f>
        <v>0</v>
      </c>
      <c r="C158" s="159">
        <f>IFERROR(INDEX('Annex 1 LV, HV &amp; UMS charges_B'!$C$14:$C$45,MATCH($A158,'Annex 1 LV, HV &amp; UMS charges_B'!$A$14:$A$294,0)),INDEX('Annex 4 LDNO charges_B'!$C$14:$C$203,MATCH($A158,'Annex 4 LDNO charges_B'!$A$14:$A$203,0)))</f>
        <v>0</v>
      </c>
      <c r="D158" s="227"/>
      <c r="E158" s="227"/>
      <c r="F158" s="223">
        <v>0.46562202651327755</v>
      </c>
    </row>
    <row r="159" spans="1:6" ht="27.75" customHeight="1">
      <c r="A159" s="160" t="s">
        <v>704</v>
      </c>
      <c r="B159" s="42">
        <f>IFERROR(INDEX('Annex 1 LV, HV &amp; UMS charges_B'!$B$14:$B$45,MATCH($A159,'Annex 1 LV, HV &amp; UMS charges_B'!$A$14:$A$294,0)),INDEX('Annex 4 LDNO charges_B'!$B$14:$B$203,MATCH($A159,'Annex 4 LDNO charges_B'!$A$14:$A$203,0)))</f>
        <v>0</v>
      </c>
      <c r="C159" s="159">
        <f>IFERROR(INDEX('Annex 1 LV, HV &amp; UMS charges_B'!$C$14:$C$45,MATCH($A159,'Annex 1 LV, HV &amp; UMS charges_B'!$A$14:$A$294,0)),INDEX('Annex 4 LDNO charges_B'!$C$14:$C$203,MATCH($A159,'Annex 4 LDNO charges_B'!$A$14:$A$203,0)))</f>
        <v>0</v>
      </c>
      <c r="D159" s="227"/>
      <c r="E159" s="227"/>
      <c r="F159" s="223">
        <v>0.46562202651327755</v>
      </c>
    </row>
    <row r="160" spans="1:6" ht="27.75" customHeight="1">
      <c r="A160" s="160" t="s">
        <v>705</v>
      </c>
      <c r="B160" s="42">
        <f>IFERROR(INDEX('Annex 1 LV, HV &amp; UMS charges_B'!$B$14:$B$45,MATCH($A160,'Annex 1 LV, HV &amp; UMS charges_B'!$A$14:$A$294,0)),INDEX('Annex 4 LDNO charges_B'!$B$14:$B$203,MATCH($A160,'Annex 4 LDNO charges_B'!$A$14:$A$203,0)))</f>
        <v>0</v>
      </c>
      <c r="C160" s="159">
        <f>IFERROR(INDEX('Annex 1 LV, HV &amp; UMS charges_B'!$C$14:$C$45,MATCH($A160,'Annex 1 LV, HV &amp; UMS charges_B'!$A$14:$A$294,0)),INDEX('Annex 4 LDNO charges_B'!$C$14:$C$203,MATCH($A160,'Annex 4 LDNO charges_B'!$A$14:$A$203,0)))</f>
        <v>0</v>
      </c>
      <c r="D160" s="227"/>
      <c r="E160" s="227"/>
      <c r="F160" s="223">
        <v>0.46562202651327755</v>
      </c>
    </row>
    <row r="161" spans="1:6" ht="27.75" customHeight="1">
      <c r="A161" s="160" t="s">
        <v>706</v>
      </c>
      <c r="B161" s="42">
        <f>IFERROR(INDEX('Annex 1 LV, HV &amp; UMS charges_B'!$B$14:$B$45,MATCH($A161,'Annex 1 LV, HV &amp; UMS charges_B'!$A$14:$A$294,0)),INDEX('Annex 4 LDNO charges_B'!$B$14:$B$203,MATCH($A161,'Annex 4 LDNO charges_B'!$A$14:$A$203,0)))</f>
        <v>0</v>
      </c>
      <c r="C161" s="159">
        <f>IFERROR(INDEX('Annex 1 LV, HV &amp; UMS charges_B'!$C$14:$C$45,MATCH($A161,'Annex 1 LV, HV &amp; UMS charges_B'!$A$14:$A$294,0)),INDEX('Annex 4 LDNO charges_B'!$C$14:$C$203,MATCH($A161,'Annex 4 LDNO charges_B'!$A$14:$A$203,0)))</f>
        <v>0</v>
      </c>
      <c r="D161" s="227"/>
      <c r="E161" s="227"/>
      <c r="F161" s="223">
        <v>0.46562202651327755</v>
      </c>
    </row>
    <row r="162" spans="1:6" ht="27.75" customHeight="1">
      <c r="A162" s="160" t="s">
        <v>707</v>
      </c>
      <c r="B162" s="42">
        <f>IFERROR(INDEX('Annex 1 LV, HV &amp; UMS charges_B'!$B$14:$B$45,MATCH($A162,'Annex 1 LV, HV &amp; UMS charges_B'!$A$14:$A$294,0)),INDEX('Annex 4 LDNO charges_B'!$B$14:$B$203,MATCH($A162,'Annex 4 LDNO charges_B'!$A$14:$A$203,0)))</f>
        <v>0</v>
      </c>
      <c r="C162" s="159">
        <f>IFERROR(INDEX('Annex 1 LV, HV &amp; UMS charges_B'!$C$14:$C$45,MATCH($A162,'Annex 1 LV, HV &amp; UMS charges_B'!$A$14:$A$294,0)),INDEX('Annex 4 LDNO charges_B'!$C$14:$C$203,MATCH($A162,'Annex 4 LDNO charges_B'!$A$14:$A$203,0)))</f>
        <v>0</v>
      </c>
      <c r="D162" s="227"/>
      <c r="E162" s="227"/>
      <c r="F162" s="223">
        <v>0.46562202651327755</v>
      </c>
    </row>
  </sheetData>
  <mergeCells count="2">
    <mergeCell ref="B1:C1"/>
    <mergeCell ref="A2:F2"/>
  </mergeCells>
  <hyperlinks>
    <hyperlink ref="A1" location="Overview!A1" display="Back to Overview" xr:uid="{00000000-0004-0000-2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UKPN LPN Area (GSP Group _C)"</f>
        <v>Southern Electric Power Distribution plc - Effective from 1 April 2024 - Final Supplier of Last Resort and Eligible Bad Debt Pass-Through Costs in UKPN LPN Area (GSP Group _C)</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42">
      <c r="A5" s="16" t="s">
        <v>68</v>
      </c>
      <c r="B5" s="42" t="str">
        <f>IFERROR(INDEX('Annex 1 LV, HV &amp; UMS charges_C'!$B$14:$B$45,MATCH($A5,'Annex 1 LV, HV &amp; UMS charges_C'!$A$14:$A$294,0)),INDEX('Annex 4 LDNO charges_C'!$B$14:$B$203,MATCH($A5,'Annex 4 LDNO charges_C'!$A$14:$A$203,0)))</f>
        <v>171, 191-192, 221-222, 321-322, 417-418, 506, 508, CA0</v>
      </c>
      <c r="C5" s="159" t="str">
        <f>IFERROR(INDEX('Annex 1 LV, HV &amp; UMS charges_C'!$C$14:$C$45,MATCH($A5,'Annex 1 LV, HV &amp; UMS charges_C'!$A$14:$A$294,0)),INDEX('Annex 4 LDNO charges_C'!$C$14:$C$203,MATCH($A5,'Annex 4 LDNO charges_C'!$A$14:$A$203,0)))</f>
        <v>0, 1, 2</v>
      </c>
      <c r="D5" s="223">
        <v>0.18474516480047817</v>
      </c>
      <c r="E5" s="223"/>
      <c r="F5" s="223">
        <v>0.42849303020030444</v>
      </c>
    </row>
    <row r="6" spans="1:6" ht="56">
      <c r="A6" s="16" t="s">
        <v>73</v>
      </c>
      <c r="B6" s="42" t="str">
        <f>IFERROR(INDEX('Annex 1 LV, HV &amp; UMS charges_C'!$B$14:$B$45,MATCH($A6,'Annex 1 LV, HV &amp; UMS charges_C'!$A$14:$A$294,0)),INDEX('Annex 4 LDNO charges_C'!$B$14:$B$203,MATCH($A6,'Annex 4 LDNO charges_C'!$A$14:$A$203,0)))</f>
        <v>C05, C10, C20, C30, C35, C40, C50, C60, C65, C70, C80, C85, C90, C95, R20, R25, R30, R35, CA1</v>
      </c>
      <c r="C6" s="159" t="str">
        <f>IFERROR(INDEX('Annex 1 LV, HV &amp; UMS charges_C'!$C$14:$C$45,MATCH($A6,'Annex 1 LV, HV &amp; UMS charges_C'!$A$14:$A$294,0)),INDEX('Annex 4 LDNO charges_C'!$C$14:$C$203,MATCH($A6,'Annex 4 LDNO charges_C'!$A$14:$A$203,0)))</f>
        <v>0, 3, 4, 5-8</v>
      </c>
      <c r="D6" s="227"/>
      <c r="E6" s="227"/>
      <c r="F6" s="223">
        <v>0.42849303020030444</v>
      </c>
    </row>
    <row r="7" spans="1:6" ht="56">
      <c r="A7" s="16" t="s">
        <v>76</v>
      </c>
      <c r="B7" s="42" t="str">
        <f>IFERROR(INDEX('Annex 1 LV, HV &amp; UMS charges_C'!$B$14:$B$45,MATCH($A7,'Annex 1 LV, HV &amp; UMS charges_C'!$A$14:$A$294,0)),INDEX('Annex 4 LDNO charges_C'!$B$14:$B$203,MATCH($A7,'Annex 4 LDNO charges_C'!$A$14:$A$203,0)))</f>
        <v>C06, C11, C21, C31, C36, C41, C51, C61, C66, C71, C81, C86, C91, C96, R21, R26, R31, R36, CA2</v>
      </c>
      <c r="C7" s="159" t="str">
        <f>IFERROR(INDEX('Annex 1 LV, HV &amp; UMS charges_C'!$C$14:$C$45,MATCH($A7,'Annex 1 LV, HV &amp; UMS charges_C'!$A$14:$A$294,0)),INDEX('Annex 4 LDNO charges_C'!$C$14:$C$203,MATCH($A7,'Annex 4 LDNO charges_C'!$A$14:$A$203,0)))</f>
        <v>0, 3, 4, 5-8</v>
      </c>
      <c r="D7" s="227"/>
      <c r="E7" s="227"/>
      <c r="F7" s="223">
        <v>0.42849303020030444</v>
      </c>
    </row>
    <row r="8" spans="1:6" ht="56">
      <c r="A8" s="16" t="s">
        <v>78</v>
      </c>
      <c r="B8" s="42" t="str">
        <f>IFERROR(INDEX('Annex 1 LV, HV &amp; UMS charges_C'!$B$14:$B$45,MATCH($A8,'Annex 1 LV, HV &amp; UMS charges_C'!$A$14:$A$294,0)),INDEX('Annex 4 LDNO charges_C'!$B$14:$B$203,MATCH($A8,'Annex 4 LDNO charges_C'!$A$14:$A$203,0)))</f>
        <v>C07, C12, C22, C32, C37, C42, C52, C62, C67, C72, C82, C87, C92, C97, R22, R27, R32, R37, CA3</v>
      </c>
      <c r="C8" s="159" t="str">
        <f>IFERROR(INDEX('Annex 1 LV, HV &amp; UMS charges_C'!$C$14:$C$45,MATCH($A8,'Annex 1 LV, HV &amp; UMS charges_C'!$A$14:$A$294,0)),INDEX('Annex 4 LDNO charges_C'!$C$14:$C$203,MATCH($A8,'Annex 4 LDNO charges_C'!$A$14:$A$203,0)))</f>
        <v>0, 3, 4, 5-8</v>
      </c>
      <c r="D8" s="227"/>
      <c r="E8" s="227"/>
      <c r="F8" s="223">
        <v>0.42849303020030444</v>
      </c>
    </row>
    <row r="9" spans="1:6" ht="56">
      <c r="A9" s="16" t="s">
        <v>80</v>
      </c>
      <c r="B9" s="42" t="str">
        <f>IFERROR(INDEX('Annex 1 LV, HV &amp; UMS charges_C'!$B$14:$B$45,MATCH($A9,'Annex 1 LV, HV &amp; UMS charges_C'!$A$14:$A$294,0)),INDEX('Annex 4 LDNO charges_C'!$B$14:$B$203,MATCH($A9,'Annex 4 LDNO charges_C'!$A$14:$A$203,0)))</f>
        <v>C08, C13, C23, C33, C38, C43, C53, C63, C68, C73, C83, C88, C93, C98, R23, R28, R33, R38, CA4</v>
      </c>
      <c r="C9" s="159" t="str">
        <f>IFERROR(INDEX('Annex 1 LV, HV &amp; UMS charges_C'!$C$14:$C$45,MATCH($A9,'Annex 1 LV, HV &amp; UMS charges_C'!$A$14:$A$294,0)),INDEX('Annex 4 LDNO charges_C'!$C$14:$C$203,MATCH($A9,'Annex 4 LDNO charges_C'!$A$14:$A$203,0)))</f>
        <v>0, 3, 4, 5-8</v>
      </c>
      <c r="D9" s="227"/>
      <c r="E9" s="227"/>
      <c r="F9" s="223">
        <v>0.42849303020030444</v>
      </c>
    </row>
    <row r="10" spans="1:6" ht="56">
      <c r="A10" s="16" t="s">
        <v>82</v>
      </c>
      <c r="B10" s="42" t="str">
        <f>IFERROR(INDEX('Annex 1 LV, HV &amp; UMS charges_C'!$B$14:$B$45,MATCH($A10,'Annex 1 LV, HV &amp; UMS charges_C'!$A$14:$A$294,0)),INDEX('Annex 4 LDNO charges_C'!$B$14:$B$203,MATCH($A10,'Annex 4 LDNO charges_C'!$A$14:$A$203,0)))</f>
        <v>C09, C14, C24, C34, C39, C44, C54, C64, C69, C74, C84, C89, C94, C99, R24, R29, R34, R39, CA5</v>
      </c>
      <c r="C10" s="159" t="str">
        <f>IFERROR(INDEX('Annex 1 LV, HV &amp; UMS charges_C'!$C$14:$C$45,MATCH($A10,'Annex 1 LV, HV &amp; UMS charges_C'!$A$14:$A$294,0)),INDEX('Annex 4 LDNO charges_C'!$C$14:$C$203,MATCH($A10,'Annex 4 LDNO charges_C'!$A$14:$A$203,0)))</f>
        <v>0, 3, 4, 5-8</v>
      </c>
      <c r="D10" s="227"/>
      <c r="E10" s="227"/>
      <c r="F10" s="223">
        <v>0.42849303020030444</v>
      </c>
    </row>
    <row r="11" spans="1:6" ht="14">
      <c r="A11" s="160" t="s">
        <v>86</v>
      </c>
      <c r="B11" s="42" t="str">
        <f>IFERROR(INDEX('Annex 1 LV, HV &amp; UMS charges_C'!$B$14:$B$45,MATCH($A11,'Annex 1 LV, HV &amp; UMS charges_C'!$A$14:$A$294,0)),INDEX('Annex 4 LDNO charges_C'!$B$14:$B$203,MATCH($A11,'Annex 4 LDNO charges_C'!$A$14:$A$203,0)))</f>
        <v>C15, C25, C55, R00</v>
      </c>
      <c r="C11" s="159">
        <f>IFERROR(INDEX('Annex 1 LV, HV &amp; UMS charges_C'!$C$14:$C$45,MATCH($A11,'Annex 1 LV, HV &amp; UMS charges_C'!$A$14:$A$294,0)),INDEX('Annex 4 LDNO charges_C'!$C$14:$C$203,MATCH($A11,'Annex 4 LDNO charges_C'!$A$14:$A$203,0)))</f>
        <v>0</v>
      </c>
      <c r="D11" s="227"/>
      <c r="E11" s="227"/>
      <c r="F11" s="223">
        <v>0.42849303020030444</v>
      </c>
    </row>
    <row r="12" spans="1:6" ht="27.75" customHeight="1">
      <c r="A12" s="160" t="s">
        <v>88</v>
      </c>
      <c r="B12" s="42" t="str">
        <f>IFERROR(INDEX('Annex 1 LV, HV &amp; UMS charges_C'!$B$14:$B$45,MATCH($A12,'Annex 1 LV, HV &amp; UMS charges_C'!$A$14:$A$294,0)),INDEX('Annex 4 LDNO charges_C'!$B$14:$B$203,MATCH($A12,'Annex 4 LDNO charges_C'!$A$14:$A$203,0)))</f>
        <v>C16, C26, C56, R01</v>
      </c>
      <c r="C12" s="159">
        <f>IFERROR(INDEX('Annex 1 LV, HV &amp; UMS charges_C'!$C$14:$C$45,MATCH($A12,'Annex 1 LV, HV &amp; UMS charges_C'!$A$14:$A$294,0)),INDEX('Annex 4 LDNO charges_C'!$C$14:$C$203,MATCH($A12,'Annex 4 LDNO charges_C'!$A$14:$A$203,0)))</f>
        <v>0</v>
      </c>
      <c r="D12" s="227"/>
      <c r="E12" s="227"/>
      <c r="F12" s="223">
        <v>0.42849303020030444</v>
      </c>
    </row>
    <row r="13" spans="1:6" ht="27.75" customHeight="1">
      <c r="A13" s="160" t="s">
        <v>90</v>
      </c>
      <c r="B13" s="42" t="str">
        <f>IFERROR(INDEX('Annex 1 LV, HV &amp; UMS charges_C'!$B$14:$B$45,MATCH($A13,'Annex 1 LV, HV &amp; UMS charges_C'!$A$14:$A$294,0)),INDEX('Annex 4 LDNO charges_C'!$B$14:$B$203,MATCH($A13,'Annex 4 LDNO charges_C'!$A$14:$A$203,0)))</f>
        <v>C17, C27, C57, R02</v>
      </c>
      <c r="C13" s="159">
        <f>IFERROR(INDEX('Annex 1 LV, HV &amp; UMS charges_C'!$C$14:$C$45,MATCH($A13,'Annex 1 LV, HV &amp; UMS charges_C'!$A$14:$A$294,0)),INDEX('Annex 4 LDNO charges_C'!$C$14:$C$203,MATCH($A13,'Annex 4 LDNO charges_C'!$A$14:$A$203,0)))</f>
        <v>0</v>
      </c>
      <c r="D13" s="227"/>
      <c r="E13" s="227"/>
      <c r="F13" s="223">
        <v>0.42849303020030444</v>
      </c>
    </row>
    <row r="14" spans="1:6" ht="27.75" customHeight="1">
      <c r="A14" s="160" t="s">
        <v>92</v>
      </c>
      <c r="B14" s="42" t="str">
        <f>IFERROR(INDEX('Annex 1 LV, HV &amp; UMS charges_C'!$B$14:$B$45,MATCH($A14,'Annex 1 LV, HV &amp; UMS charges_C'!$A$14:$A$294,0)),INDEX('Annex 4 LDNO charges_C'!$B$14:$B$203,MATCH($A14,'Annex 4 LDNO charges_C'!$A$14:$A$203,0)))</f>
        <v>C18, C28, C58, R03</v>
      </c>
      <c r="C14" s="159">
        <f>IFERROR(INDEX('Annex 1 LV, HV &amp; UMS charges_C'!$C$14:$C$45,MATCH($A14,'Annex 1 LV, HV &amp; UMS charges_C'!$A$14:$A$294,0)),INDEX('Annex 4 LDNO charges_C'!$C$14:$C$203,MATCH($A14,'Annex 4 LDNO charges_C'!$A$14:$A$203,0)))</f>
        <v>0</v>
      </c>
      <c r="D14" s="227"/>
      <c r="E14" s="227"/>
      <c r="F14" s="223">
        <v>0.42849303020030444</v>
      </c>
    </row>
    <row r="15" spans="1:6" ht="27.75" customHeight="1">
      <c r="A15" s="164" t="s">
        <v>94</v>
      </c>
      <c r="B15" s="42" t="str">
        <f>IFERROR(INDEX('Annex 1 LV, HV &amp; UMS charges_C'!$B$14:$B$45,MATCH($A15,'Annex 1 LV, HV &amp; UMS charges_C'!$A$14:$A$294,0)),INDEX('Annex 4 LDNO charges_C'!$B$14:$B$203,MATCH($A15,'Annex 4 LDNO charges_C'!$A$14:$A$203,0)))</f>
        <v>C19, C29, C59, R04</v>
      </c>
      <c r="C15" s="159">
        <f>IFERROR(INDEX('Annex 1 LV, HV &amp; UMS charges_C'!$C$14:$C$45,MATCH($A15,'Annex 1 LV, HV &amp; UMS charges_C'!$A$14:$A$294,0)),INDEX('Annex 4 LDNO charges_C'!$C$14:$C$203,MATCH($A15,'Annex 4 LDNO charges_C'!$A$14:$A$203,0)))</f>
        <v>0</v>
      </c>
      <c r="D15" s="227"/>
      <c r="E15" s="227"/>
      <c r="F15" s="223">
        <v>0.42849303020030444</v>
      </c>
    </row>
    <row r="16" spans="1:6" ht="27.75" customHeight="1">
      <c r="A16" s="164" t="s">
        <v>96</v>
      </c>
      <c r="B16" s="42" t="str">
        <f>IFERROR(INDEX('Annex 1 LV, HV &amp; UMS charges_C'!$B$14:$B$45,MATCH($A16,'Annex 1 LV, HV &amp; UMS charges_C'!$A$14:$A$294,0)),INDEX('Annex 4 LDNO charges_C'!$B$14:$B$203,MATCH($A16,'Annex 4 LDNO charges_C'!$A$14:$A$203,0)))</f>
        <v>R10, R15</v>
      </c>
      <c r="C16" s="159">
        <f>IFERROR(INDEX('Annex 1 LV, HV &amp; UMS charges_C'!$C$14:$C$45,MATCH($A16,'Annex 1 LV, HV &amp; UMS charges_C'!$A$14:$A$294,0)),INDEX('Annex 4 LDNO charges_C'!$C$14:$C$203,MATCH($A16,'Annex 4 LDNO charges_C'!$A$14:$A$203,0)))</f>
        <v>0</v>
      </c>
      <c r="D16" s="227"/>
      <c r="E16" s="227"/>
      <c r="F16" s="223">
        <v>0.42849303020030444</v>
      </c>
    </row>
    <row r="17" spans="1:6" ht="27.75" customHeight="1">
      <c r="A17" s="164" t="s">
        <v>98</v>
      </c>
      <c r="B17" s="42" t="str">
        <f>IFERROR(INDEX('Annex 1 LV, HV &amp; UMS charges_C'!$B$14:$B$45,MATCH($A17,'Annex 1 LV, HV &amp; UMS charges_C'!$A$14:$A$294,0)),INDEX('Annex 4 LDNO charges_C'!$B$14:$B$203,MATCH($A17,'Annex 4 LDNO charges_C'!$A$14:$A$203,0)))</f>
        <v>R11, R16</v>
      </c>
      <c r="C17" s="159">
        <f>IFERROR(INDEX('Annex 1 LV, HV &amp; UMS charges_C'!$C$14:$C$45,MATCH($A17,'Annex 1 LV, HV &amp; UMS charges_C'!$A$14:$A$294,0)),INDEX('Annex 4 LDNO charges_C'!$C$14:$C$203,MATCH($A17,'Annex 4 LDNO charges_C'!$A$14:$A$203,0)))</f>
        <v>0</v>
      </c>
      <c r="D17" s="227"/>
      <c r="E17" s="227"/>
      <c r="F17" s="223">
        <v>0.42849303020030444</v>
      </c>
    </row>
    <row r="18" spans="1:6" ht="27.75" customHeight="1">
      <c r="A18" s="164" t="s">
        <v>100</v>
      </c>
      <c r="B18" s="42" t="str">
        <f>IFERROR(INDEX('Annex 1 LV, HV &amp; UMS charges_C'!$B$14:$B$45,MATCH($A18,'Annex 1 LV, HV &amp; UMS charges_C'!$A$14:$A$294,0)),INDEX('Annex 4 LDNO charges_C'!$B$14:$B$203,MATCH($A18,'Annex 4 LDNO charges_C'!$A$14:$A$203,0)))</f>
        <v>R12, R17</v>
      </c>
      <c r="C18" s="159">
        <f>IFERROR(INDEX('Annex 1 LV, HV &amp; UMS charges_C'!$C$14:$C$45,MATCH($A18,'Annex 1 LV, HV &amp; UMS charges_C'!$A$14:$A$294,0)),INDEX('Annex 4 LDNO charges_C'!$C$14:$C$203,MATCH($A18,'Annex 4 LDNO charges_C'!$A$14:$A$203,0)))</f>
        <v>0</v>
      </c>
      <c r="D18" s="227"/>
      <c r="E18" s="227"/>
      <c r="F18" s="223">
        <v>0.42849303020030444</v>
      </c>
    </row>
    <row r="19" spans="1:6" ht="27.75" customHeight="1">
      <c r="A19" s="164" t="s">
        <v>102</v>
      </c>
      <c r="B19" s="42" t="str">
        <f>IFERROR(INDEX('Annex 1 LV, HV &amp; UMS charges_C'!$B$14:$B$45,MATCH($A19,'Annex 1 LV, HV &amp; UMS charges_C'!$A$14:$A$294,0)),INDEX('Annex 4 LDNO charges_C'!$B$14:$B$203,MATCH($A19,'Annex 4 LDNO charges_C'!$A$14:$A$203,0)))</f>
        <v>R13, R18</v>
      </c>
      <c r="C19" s="159">
        <f>IFERROR(INDEX('Annex 1 LV, HV &amp; UMS charges_C'!$C$14:$C$45,MATCH($A19,'Annex 1 LV, HV &amp; UMS charges_C'!$A$14:$A$294,0)),INDEX('Annex 4 LDNO charges_C'!$C$14:$C$203,MATCH($A19,'Annex 4 LDNO charges_C'!$A$14:$A$203,0)))</f>
        <v>0</v>
      </c>
      <c r="D19" s="227"/>
      <c r="E19" s="227"/>
      <c r="F19" s="223">
        <v>0.42849303020030444</v>
      </c>
    </row>
    <row r="20" spans="1:6" ht="27.75" customHeight="1">
      <c r="A20" s="164" t="s">
        <v>104</v>
      </c>
      <c r="B20" s="42" t="str">
        <f>IFERROR(INDEX('Annex 1 LV, HV &amp; UMS charges_C'!$B$14:$B$45,MATCH($A20,'Annex 1 LV, HV &amp; UMS charges_C'!$A$14:$A$294,0)),INDEX('Annex 4 LDNO charges_C'!$B$14:$B$203,MATCH($A20,'Annex 4 LDNO charges_C'!$A$14:$A$203,0)))</f>
        <v>R14, R19</v>
      </c>
      <c r="C20" s="159">
        <f>IFERROR(INDEX('Annex 1 LV, HV &amp; UMS charges_C'!$C$14:$C$45,MATCH($A20,'Annex 1 LV, HV &amp; UMS charges_C'!$A$14:$A$294,0)),INDEX('Annex 4 LDNO charges_C'!$C$14:$C$203,MATCH($A20,'Annex 4 LDNO charges_C'!$A$14:$A$203,0)))</f>
        <v>0</v>
      </c>
      <c r="D20" s="227"/>
      <c r="E20" s="227"/>
      <c r="F20" s="223">
        <v>0.42849303020030444</v>
      </c>
    </row>
    <row r="21" spans="1:6" ht="27.75" customHeight="1">
      <c r="A21" s="164" t="s">
        <v>106</v>
      </c>
      <c r="B21" s="42" t="str">
        <f>IFERROR(INDEX('Annex 1 LV, HV &amp; UMS charges_C'!$B$14:$B$45,MATCH($A21,'Annex 1 LV, HV &amp; UMS charges_C'!$A$14:$A$294,0)),INDEX('Annex 4 LDNO charges_C'!$B$14:$B$203,MATCH($A21,'Annex 4 LDNO charges_C'!$A$14:$A$203,0)))</f>
        <v>C45, C75, R05</v>
      </c>
      <c r="C21" s="159">
        <f>IFERROR(INDEX('Annex 1 LV, HV &amp; UMS charges_C'!$C$14:$C$45,MATCH($A21,'Annex 1 LV, HV &amp; UMS charges_C'!$A$14:$A$294,0)),INDEX('Annex 4 LDNO charges_C'!$C$14:$C$203,MATCH($A21,'Annex 4 LDNO charges_C'!$A$14:$A$203,0)))</f>
        <v>0</v>
      </c>
      <c r="D21" s="227"/>
      <c r="E21" s="227"/>
      <c r="F21" s="223">
        <v>0.42849303020030444</v>
      </c>
    </row>
    <row r="22" spans="1:6" ht="27.75" customHeight="1">
      <c r="A22" s="164" t="s">
        <v>108</v>
      </c>
      <c r="B22" s="42" t="str">
        <f>IFERROR(INDEX('Annex 1 LV, HV &amp; UMS charges_C'!$B$14:$B$45,MATCH($A22,'Annex 1 LV, HV &amp; UMS charges_C'!$A$14:$A$294,0)),INDEX('Annex 4 LDNO charges_C'!$B$14:$B$203,MATCH($A22,'Annex 4 LDNO charges_C'!$A$14:$A$203,0)))</f>
        <v>C46, C76, R06</v>
      </c>
      <c r="C22" s="159">
        <f>IFERROR(INDEX('Annex 1 LV, HV &amp; UMS charges_C'!$C$14:$C$45,MATCH($A22,'Annex 1 LV, HV &amp; UMS charges_C'!$A$14:$A$294,0)),INDEX('Annex 4 LDNO charges_C'!$C$14:$C$203,MATCH($A22,'Annex 4 LDNO charges_C'!$A$14:$A$203,0)))</f>
        <v>0</v>
      </c>
      <c r="D22" s="227"/>
      <c r="E22" s="227"/>
      <c r="F22" s="223">
        <v>0.42849303020030444</v>
      </c>
    </row>
    <row r="23" spans="1:6" ht="27.75" customHeight="1">
      <c r="A23" s="160" t="s">
        <v>110</v>
      </c>
      <c r="B23" s="42" t="str">
        <f>IFERROR(INDEX('Annex 1 LV, HV &amp; UMS charges_C'!$B$14:$B$45,MATCH($A23,'Annex 1 LV, HV &amp; UMS charges_C'!$A$14:$A$294,0)),INDEX('Annex 4 LDNO charges_C'!$B$14:$B$203,MATCH($A23,'Annex 4 LDNO charges_C'!$A$14:$A$203,0)))</f>
        <v>C47, C77, R07</v>
      </c>
      <c r="C23" s="159">
        <f>IFERROR(INDEX('Annex 1 LV, HV &amp; UMS charges_C'!$C$14:$C$45,MATCH($A23,'Annex 1 LV, HV &amp; UMS charges_C'!$A$14:$A$294,0)),INDEX('Annex 4 LDNO charges_C'!$C$14:$C$203,MATCH($A23,'Annex 4 LDNO charges_C'!$A$14:$A$203,0)))</f>
        <v>0</v>
      </c>
      <c r="D23" s="227"/>
      <c r="E23" s="227"/>
      <c r="F23" s="223">
        <v>0.42849303020030444</v>
      </c>
    </row>
    <row r="24" spans="1:6" ht="27.75" customHeight="1">
      <c r="A24" s="160" t="s">
        <v>112</v>
      </c>
      <c r="B24" s="42" t="str">
        <f>IFERROR(INDEX('Annex 1 LV, HV &amp; UMS charges_C'!$B$14:$B$45,MATCH($A24,'Annex 1 LV, HV &amp; UMS charges_C'!$A$14:$A$294,0)),INDEX('Annex 4 LDNO charges_C'!$B$14:$B$203,MATCH($A24,'Annex 4 LDNO charges_C'!$A$14:$A$203,0)))</f>
        <v>C48, C78, R08</v>
      </c>
      <c r="C24" s="159">
        <f>IFERROR(INDEX('Annex 1 LV, HV &amp; UMS charges_C'!$C$14:$C$45,MATCH($A24,'Annex 1 LV, HV &amp; UMS charges_C'!$A$14:$A$294,0)),INDEX('Annex 4 LDNO charges_C'!$C$14:$C$203,MATCH($A24,'Annex 4 LDNO charges_C'!$A$14:$A$203,0)))</f>
        <v>0</v>
      </c>
      <c r="D24" s="227"/>
      <c r="E24" s="227"/>
      <c r="F24" s="223">
        <v>0.42849303020030444</v>
      </c>
    </row>
    <row r="25" spans="1:6" ht="27.75" customHeight="1">
      <c r="A25" s="160" t="s">
        <v>114</v>
      </c>
      <c r="B25" s="42" t="str">
        <f>IFERROR(INDEX('Annex 1 LV, HV &amp; UMS charges_C'!$B$14:$B$45,MATCH($A25,'Annex 1 LV, HV &amp; UMS charges_C'!$A$14:$A$294,0)),INDEX('Annex 4 LDNO charges_C'!$B$14:$B$203,MATCH($A25,'Annex 4 LDNO charges_C'!$A$14:$A$203,0)))</f>
        <v>C49, C79, R09</v>
      </c>
      <c r="C25" s="159">
        <f>IFERROR(INDEX('Annex 1 LV, HV &amp; UMS charges_C'!$C$14:$C$45,MATCH($A25,'Annex 1 LV, HV &amp; UMS charges_C'!$A$14:$A$294,0)),INDEX('Annex 4 LDNO charges_C'!$C$14:$C$203,MATCH($A25,'Annex 4 LDNO charges_C'!$A$14:$A$203,0)))</f>
        <v>0</v>
      </c>
      <c r="D25" s="227"/>
      <c r="E25" s="227"/>
      <c r="F25" s="223">
        <v>0.42849303020030444</v>
      </c>
    </row>
    <row r="26" spans="1:6" ht="27.75" customHeight="1">
      <c r="A26" s="160" t="s">
        <v>524</v>
      </c>
      <c r="B26" s="42">
        <f>IFERROR(INDEX('Annex 1 LV, HV &amp; UMS charges_C'!$B$14:$B$45,MATCH($A26,'Annex 1 LV, HV &amp; UMS charges_C'!$A$14:$A$294,0)),INDEX('Annex 4 LDNO charges_C'!$B$14:$B$203,MATCH($A26,'Annex 4 LDNO charges_C'!$A$14:$A$203,0)))</f>
        <v>0</v>
      </c>
      <c r="C26" s="159" t="str">
        <f>IFERROR(INDEX('Annex 1 LV, HV &amp; UMS charges_C'!$C$14:$C$45,MATCH($A26,'Annex 1 LV, HV &amp; UMS charges_C'!$A$14:$A$294,0)),INDEX('Annex 4 LDNO charges_C'!$C$14:$C$203,MATCH($A26,'Annex 4 LDNO charges_C'!$A$14:$A$203,0)))</f>
        <v>0, 1, 2</v>
      </c>
      <c r="D26" s="223">
        <v>0.18474516480047817</v>
      </c>
      <c r="E26" s="223"/>
      <c r="F26" s="223">
        <v>0.42849303020030444</v>
      </c>
    </row>
    <row r="27" spans="1:6" ht="27.75" customHeight="1">
      <c r="A27" s="160" t="s">
        <v>526</v>
      </c>
      <c r="B27" s="42">
        <f>IFERROR(INDEX('Annex 1 LV, HV &amp; UMS charges_C'!$B$14:$B$45,MATCH($A27,'Annex 1 LV, HV &amp; UMS charges_C'!$A$14:$A$294,0)),INDEX('Annex 4 LDNO charges_C'!$B$14:$B$203,MATCH($A27,'Annex 4 LDNO charges_C'!$A$14:$A$203,0)))</f>
        <v>0</v>
      </c>
      <c r="C27" s="159" t="str">
        <f>IFERROR(INDEX('Annex 1 LV, HV &amp; UMS charges_C'!$C$14:$C$45,MATCH($A27,'Annex 1 LV, HV &amp; UMS charges_C'!$A$14:$A$294,0)),INDEX('Annex 4 LDNO charges_C'!$C$14:$C$203,MATCH($A27,'Annex 4 LDNO charges_C'!$A$14:$A$203,0)))</f>
        <v>0, 3, 4, 5-8</v>
      </c>
      <c r="D27" s="227"/>
      <c r="E27" s="227"/>
      <c r="F27" s="223">
        <v>0.42849303020030444</v>
      </c>
    </row>
    <row r="28" spans="1:6" ht="27.75" customHeight="1">
      <c r="A28" s="160" t="s">
        <v>527</v>
      </c>
      <c r="B28" s="42">
        <f>IFERROR(INDEX('Annex 1 LV, HV &amp; UMS charges_C'!$B$14:$B$45,MATCH($A28,'Annex 1 LV, HV &amp; UMS charges_C'!$A$14:$A$294,0)),INDEX('Annex 4 LDNO charges_C'!$B$14:$B$203,MATCH($A28,'Annex 4 LDNO charges_C'!$A$14:$A$203,0)))</f>
        <v>0</v>
      </c>
      <c r="C28" s="159" t="str">
        <f>IFERROR(INDEX('Annex 1 LV, HV &amp; UMS charges_C'!$C$14:$C$45,MATCH($A28,'Annex 1 LV, HV &amp; UMS charges_C'!$A$14:$A$294,0)),INDEX('Annex 4 LDNO charges_C'!$C$14:$C$203,MATCH($A28,'Annex 4 LDNO charges_C'!$A$14:$A$203,0)))</f>
        <v>0, 3, 4, 5-8</v>
      </c>
      <c r="D28" s="227"/>
      <c r="E28" s="227"/>
      <c r="F28" s="223">
        <v>0.42849303020030444</v>
      </c>
    </row>
    <row r="29" spans="1:6" ht="27.75" customHeight="1">
      <c r="A29" s="160" t="s">
        <v>528</v>
      </c>
      <c r="B29" s="42">
        <f>IFERROR(INDEX('Annex 1 LV, HV &amp; UMS charges_C'!$B$14:$B$45,MATCH($A29,'Annex 1 LV, HV &amp; UMS charges_C'!$A$14:$A$294,0)),INDEX('Annex 4 LDNO charges_C'!$B$14:$B$203,MATCH($A29,'Annex 4 LDNO charges_C'!$A$14:$A$203,0)))</f>
        <v>0</v>
      </c>
      <c r="C29" s="159" t="str">
        <f>IFERROR(INDEX('Annex 1 LV, HV &amp; UMS charges_C'!$C$14:$C$45,MATCH($A29,'Annex 1 LV, HV &amp; UMS charges_C'!$A$14:$A$294,0)),INDEX('Annex 4 LDNO charges_C'!$C$14:$C$203,MATCH($A29,'Annex 4 LDNO charges_C'!$A$14:$A$203,0)))</f>
        <v>0, 3, 4, 5-8</v>
      </c>
      <c r="D29" s="227"/>
      <c r="E29" s="227"/>
      <c r="F29" s="223">
        <v>0.42849303020030444</v>
      </c>
    </row>
    <row r="30" spans="1:6" ht="27.75" customHeight="1">
      <c r="A30" s="160" t="s">
        <v>529</v>
      </c>
      <c r="B30" s="42">
        <f>IFERROR(INDEX('Annex 1 LV, HV &amp; UMS charges_C'!$B$14:$B$45,MATCH($A30,'Annex 1 LV, HV &amp; UMS charges_C'!$A$14:$A$294,0)),INDEX('Annex 4 LDNO charges_C'!$B$14:$B$203,MATCH($A30,'Annex 4 LDNO charges_C'!$A$14:$A$203,0)))</f>
        <v>0</v>
      </c>
      <c r="C30" s="159" t="str">
        <f>IFERROR(INDEX('Annex 1 LV, HV &amp; UMS charges_C'!$C$14:$C$45,MATCH($A30,'Annex 1 LV, HV &amp; UMS charges_C'!$A$14:$A$294,0)),INDEX('Annex 4 LDNO charges_C'!$C$14:$C$203,MATCH($A30,'Annex 4 LDNO charges_C'!$A$14:$A$203,0)))</f>
        <v>0, 3, 4, 5-8</v>
      </c>
      <c r="D30" s="227"/>
      <c r="E30" s="227"/>
      <c r="F30" s="223">
        <v>0.42849303020030444</v>
      </c>
    </row>
    <row r="31" spans="1:6" ht="27.75" customHeight="1">
      <c r="A31" s="160" t="s">
        <v>530</v>
      </c>
      <c r="B31" s="42">
        <f>IFERROR(INDEX('Annex 1 LV, HV &amp; UMS charges_C'!$B$14:$B$45,MATCH($A31,'Annex 1 LV, HV &amp; UMS charges_C'!$A$14:$A$294,0)),INDEX('Annex 4 LDNO charges_C'!$B$14:$B$203,MATCH($A31,'Annex 4 LDNO charges_C'!$A$14:$A$203,0)))</f>
        <v>0</v>
      </c>
      <c r="C31" s="159" t="str">
        <f>IFERROR(INDEX('Annex 1 LV, HV &amp; UMS charges_C'!$C$14:$C$45,MATCH($A31,'Annex 1 LV, HV &amp; UMS charges_C'!$A$14:$A$294,0)),INDEX('Annex 4 LDNO charges_C'!$C$14:$C$203,MATCH($A31,'Annex 4 LDNO charges_C'!$A$14:$A$203,0)))</f>
        <v>0, 3, 4, 5-8</v>
      </c>
      <c r="D31" s="227"/>
      <c r="E31" s="227"/>
      <c r="F31" s="223">
        <v>0.42849303020030444</v>
      </c>
    </row>
    <row r="32" spans="1:6" ht="27.75" customHeight="1">
      <c r="A32" s="160" t="s">
        <v>532</v>
      </c>
      <c r="B32" s="42">
        <f>IFERROR(INDEX('Annex 1 LV, HV &amp; UMS charges_C'!$B$14:$B$45,MATCH($A32,'Annex 1 LV, HV &amp; UMS charges_C'!$A$14:$A$294,0)),INDEX('Annex 4 LDNO charges_C'!$B$14:$B$203,MATCH($A32,'Annex 4 LDNO charges_C'!$A$14:$A$203,0)))</f>
        <v>0</v>
      </c>
      <c r="C32" s="159">
        <f>IFERROR(INDEX('Annex 1 LV, HV &amp; UMS charges_C'!$C$14:$C$45,MATCH($A32,'Annex 1 LV, HV &amp; UMS charges_C'!$A$14:$A$294,0)),INDEX('Annex 4 LDNO charges_C'!$C$14:$C$203,MATCH($A32,'Annex 4 LDNO charges_C'!$A$14:$A$203,0)))</f>
        <v>0</v>
      </c>
      <c r="D32" s="227"/>
      <c r="E32" s="227"/>
      <c r="F32" s="223">
        <v>0.42849303020030444</v>
      </c>
    </row>
    <row r="33" spans="1:6" ht="27.75" customHeight="1">
      <c r="A33" s="160" t="s">
        <v>533</v>
      </c>
      <c r="B33" s="42">
        <f>IFERROR(INDEX('Annex 1 LV, HV &amp; UMS charges_C'!$B$14:$B$45,MATCH($A33,'Annex 1 LV, HV &amp; UMS charges_C'!$A$14:$A$294,0)),INDEX('Annex 4 LDNO charges_C'!$B$14:$B$203,MATCH($A33,'Annex 4 LDNO charges_C'!$A$14:$A$203,0)))</f>
        <v>0</v>
      </c>
      <c r="C33" s="159">
        <f>IFERROR(INDEX('Annex 1 LV, HV &amp; UMS charges_C'!$C$14:$C$45,MATCH($A33,'Annex 1 LV, HV &amp; UMS charges_C'!$A$14:$A$294,0)),INDEX('Annex 4 LDNO charges_C'!$C$14:$C$203,MATCH($A33,'Annex 4 LDNO charges_C'!$A$14:$A$203,0)))</f>
        <v>0</v>
      </c>
      <c r="D33" s="227"/>
      <c r="E33" s="227"/>
      <c r="F33" s="223">
        <v>0.42849303020030444</v>
      </c>
    </row>
    <row r="34" spans="1:6" ht="27.75" customHeight="1">
      <c r="A34" s="160" t="s">
        <v>534</v>
      </c>
      <c r="B34" s="42">
        <f>IFERROR(INDEX('Annex 1 LV, HV &amp; UMS charges_C'!$B$14:$B$45,MATCH($A34,'Annex 1 LV, HV &amp; UMS charges_C'!$A$14:$A$294,0)),INDEX('Annex 4 LDNO charges_C'!$B$14:$B$203,MATCH($A34,'Annex 4 LDNO charges_C'!$A$14:$A$203,0)))</f>
        <v>0</v>
      </c>
      <c r="C34" s="159">
        <f>IFERROR(INDEX('Annex 1 LV, HV &amp; UMS charges_C'!$C$14:$C$45,MATCH($A34,'Annex 1 LV, HV &amp; UMS charges_C'!$A$14:$A$294,0)),INDEX('Annex 4 LDNO charges_C'!$C$14:$C$203,MATCH($A34,'Annex 4 LDNO charges_C'!$A$14:$A$203,0)))</f>
        <v>0</v>
      </c>
      <c r="D34" s="227"/>
      <c r="E34" s="227"/>
      <c r="F34" s="223">
        <v>0.42849303020030444</v>
      </c>
    </row>
    <row r="35" spans="1:6" ht="27.75" customHeight="1">
      <c r="A35" s="160" t="s">
        <v>535</v>
      </c>
      <c r="B35" s="42">
        <f>IFERROR(INDEX('Annex 1 LV, HV &amp; UMS charges_C'!$B$14:$B$45,MATCH($A35,'Annex 1 LV, HV &amp; UMS charges_C'!$A$14:$A$294,0)),INDEX('Annex 4 LDNO charges_C'!$B$14:$B$203,MATCH($A35,'Annex 4 LDNO charges_C'!$A$14:$A$203,0)))</f>
        <v>0</v>
      </c>
      <c r="C35" s="159">
        <f>IFERROR(INDEX('Annex 1 LV, HV &amp; UMS charges_C'!$C$14:$C$45,MATCH($A35,'Annex 1 LV, HV &amp; UMS charges_C'!$A$14:$A$294,0)),INDEX('Annex 4 LDNO charges_C'!$C$14:$C$203,MATCH($A35,'Annex 4 LDNO charges_C'!$A$14:$A$203,0)))</f>
        <v>0</v>
      </c>
      <c r="D35" s="227"/>
      <c r="E35" s="227"/>
      <c r="F35" s="223">
        <v>0.42849303020030444</v>
      </c>
    </row>
    <row r="36" spans="1:6" ht="27.75" customHeight="1">
      <c r="A36" s="160" t="s">
        <v>536</v>
      </c>
      <c r="B36" s="42">
        <f>IFERROR(INDEX('Annex 1 LV, HV &amp; UMS charges_C'!$B$14:$B$45,MATCH($A36,'Annex 1 LV, HV &amp; UMS charges_C'!$A$14:$A$294,0)),INDEX('Annex 4 LDNO charges_C'!$B$14:$B$203,MATCH($A36,'Annex 4 LDNO charges_C'!$A$14:$A$203,0)))</f>
        <v>0</v>
      </c>
      <c r="C36" s="159">
        <f>IFERROR(INDEX('Annex 1 LV, HV &amp; UMS charges_C'!$C$14:$C$45,MATCH($A36,'Annex 1 LV, HV &amp; UMS charges_C'!$A$14:$A$294,0)),INDEX('Annex 4 LDNO charges_C'!$C$14:$C$203,MATCH($A36,'Annex 4 LDNO charges_C'!$A$14:$A$203,0)))</f>
        <v>0</v>
      </c>
      <c r="D36" s="227"/>
      <c r="E36" s="227"/>
      <c r="F36" s="223">
        <v>0.42849303020030444</v>
      </c>
    </row>
    <row r="37" spans="1:6" ht="27.75" customHeight="1">
      <c r="A37" s="164" t="s">
        <v>540</v>
      </c>
      <c r="B37" s="42">
        <f>IFERROR(INDEX('Annex 1 LV, HV &amp; UMS charges_C'!$B$14:$B$45,MATCH($A37,'Annex 1 LV, HV &amp; UMS charges_C'!$A$14:$A$294,0)),INDEX('Annex 4 LDNO charges_C'!$B$14:$B$203,MATCH($A37,'Annex 4 LDNO charges_C'!$A$14:$A$203,0)))</f>
        <v>0</v>
      </c>
      <c r="C37" s="159" t="str">
        <f>IFERROR(INDEX('Annex 1 LV, HV &amp; UMS charges_C'!$C$14:$C$45,MATCH($A37,'Annex 1 LV, HV &amp; UMS charges_C'!$A$14:$A$294,0)),INDEX('Annex 4 LDNO charges_C'!$C$14:$C$203,MATCH($A37,'Annex 4 LDNO charges_C'!$A$14:$A$203,0)))</f>
        <v>0, 1, 2</v>
      </c>
      <c r="D37" s="223">
        <v>0.18474516480047817</v>
      </c>
      <c r="E37" s="223"/>
      <c r="F37" s="223">
        <v>0.42849303020030444</v>
      </c>
    </row>
    <row r="38" spans="1:6" ht="27.75" customHeight="1">
      <c r="A38" s="160" t="s">
        <v>542</v>
      </c>
      <c r="B38" s="42">
        <f>IFERROR(INDEX('Annex 1 LV, HV &amp; UMS charges_C'!$B$14:$B$45,MATCH($A38,'Annex 1 LV, HV &amp; UMS charges_C'!$A$14:$A$294,0)),INDEX('Annex 4 LDNO charges_C'!$B$14:$B$203,MATCH($A38,'Annex 4 LDNO charges_C'!$A$14:$A$203,0)))</f>
        <v>0</v>
      </c>
      <c r="C38" s="159" t="str">
        <f>IFERROR(INDEX('Annex 1 LV, HV &amp; UMS charges_C'!$C$14:$C$45,MATCH($A38,'Annex 1 LV, HV &amp; UMS charges_C'!$A$14:$A$294,0)),INDEX('Annex 4 LDNO charges_C'!$C$14:$C$203,MATCH($A38,'Annex 4 LDNO charges_C'!$A$14:$A$203,0)))</f>
        <v>0, 3, 4, 5-8</v>
      </c>
      <c r="D38" s="227"/>
      <c r="E38" s="227"/>
      <c r="F38" s="223">
        <v>0.42849303020030444</v>
      </c>
    </row>
    <row r="39" spans="1:6" ht="27.75" customHeight="1">
      <c r="A39" s="160" t="s">
        <v>543</v>
      </c>
      <c r="B39" s="42">
        <f>IFERROR(INDEX('Annex 1 LV, HV &amp; UMS charges_C'!$B$14:$B$45,MATCH($A39,'Annex 1 LV, HV &amp; UMS charges_C'!$A$14:$A$294,0)),INDEX('Annex 4 LDNO charges_C'!$B$14:$B$203,MATCH($A39,'Annex 4 LDNO charges_C'!$A$14:$A$203,0)))</f>
        <v>0</v>
      </c>
      <c r="C39" s="159" t="str">
        <f>IFERROR(INDEX('Annex 1 LV, HV &amp; UMS charges_C'!$C$14:$C$45,MATCH($A39,'Annex 1 LV, HV &amp; UMS charges_C'!$A$14:$A$294,0)),INDEX('Annex 4 LDNO charges_C'!$C$14:$C$203,MATCH($A39,'Annex 4 LDNO charges_C'!$A$14:$A$203,0)))</f>
        <v>0, 3, 4, 5-8</v>
      </c>
      <c r="D39" s="227"/>
      <c r="E39" s="227"/>
      <c r="F39" s="223">
        <v>0.42849303020030444</v>
      </c>
    </row>
    <row r="40" spans="1:6" ht="27.75" customHeight="1">
      <c r="A40" s="160" t="s">
        <v>544</v>
      </c>
      <c r="B40" s="42">
        <f>IFERROR(INDEX('Annex 1 LV, HV &amp; UMS charges_C'!$B$14:$B$45,MATCH($A40,'Annex 1 LV, HV &amp; UMS charges_C'!$A$14:$A$294,0)),INDEX('Annex 4 LDNO charges_C'!$B$14:$B$203,MATCH($A40,'Annex 4 LDNO charges_C'!$A$14:$A$203,0)))</f>
        <v>0</v>
      </c>
      <c r="C40" s="159" t="str">
        <f>IFERROR(INDEX('Annex 1 LV, HV &amp; UMS charges_C'!$C$14:$C$45,MATCH($A40,'Annex 1 LV, HV &amp; UMS charges_C'!$A$14:$A$294,0)),INDEX('Annex 4 LDNO charges_C'!$C$14:$C$203,MATCH($A40,'Annex 4 LDNO charges_C'!$A$14:$A$203,0)))</f>
        <v>0, 3, 4, 5-8</v>
      </c>
      <c r="D40" s="227"/>
      <c r="E40" s="227"/>
      <c r="F40" s="223">
        <v>0.42849303020030444</v>
      </c>
    </row>
    <row r="41" spans="1:6" ht="27.75" customHeight="1">
      <c r="A41" s="160" t="s">
        <v>545</v>
      </c>
      <c r="B41" s="42">
        <f>IFERROR(INDEX('Annex 1 LV, HV &amp; UMS charges_C'!$B$14:$B$45,MATCH($A41,'Annex 1 LV, HV &amp; UMS charges_C'!$A$14:$A$294,0)),INDEX('Annex 4 LDNO charges_C'!$B$14:$B$203,MATCH($A41,'Annex 4 LDNO charges_C'!$A$14:$A$203,0)))</f>
        <v>0</v>
      </c>
      <c r="C41" s="159" t="str">
        <f>IFERROR(INDEX('Annex 1 LV, HV &amp; UMS charges_C'!$C$14:$C$45,MATCH($A41,'Annex 1 LV, HV &amp; UMS charges_C'!$A$14:$A$294,0)),INDEX('Annex 4 LDNO charges_C'!$C$14:$C$203,MATCH($A41,'Annex 4 LDNO charges_C'!$A$14:$A$203,0)))</f>
        <v>0, 3, 4, 5-8</v>
      </c>
      <c r="D41" s="227"/>
      <c r="E41" s="227"/>
      <c r="F41" s="223">
        <v>0.42849303020030444</v>
      </c>
    </row>
    <row r="42" spans="1:6" ht="27.75" customHeight="1">
      <c r="A42" s="160" t="s">
        <v>546</v>
      </c>
      <c r="B42" s="42">
        <f>IFERROR(INDEX('Annex 1 LV, HV &amp; UMS charges_C'!$B$14:$B$45,MATCH($A42,'Annex 1 LV, HV &amp; UMS charges_C'!$A$14:$A$294,0)),INDEX('Annex 4 LDNO charges_C'!$B$14:$B$203,MATCH($A42,'Annex 4 LDNO charges_C'!$A$14:$A$203,0)))</f>
        <v>0</v>
      </c>
      <c r="C42" s="159" t="str">
        <f>IFERROR(INDEX('Annex 1 LV, HV &amp; UMS charges_C'!$C$14:$C$45,MATCH($A42,'Annex 1 LV, HV &amp; UMS charges_C'!$A$14:$A$294,0)),INDEX('Annex 4 LDNO charges_C'!$C$14:$C$203,MATCH($A42,'Annex 4 LDNO charges_C'!$A$14:$A$203,0)))</f>
        <v>0, 3, 4, 5-8</v>
      </c>
      <c r="D42" s="227"/>
      <c r="E42" s="227"/>
      <c r="F42" s="223">
        <v>0.42849303020030444</v>
      </c>
    </row>
    <row r="43" spans="1:6" ht="27.75" customHeight="1">
      <c r="A43" s="160" t="s">
        <v>548</v>
      </c>
      <c r="B43" s="42">
        <f>IFERROR(INDEX('Annex 1 LV, HV &amp; UMS charges_C'!$B$14:$B$45,MATCH($A43,'Annex 1 LV, HV &amp; UMS charges_C'!$A$14:$A$294,0)),INDEX('Annex 4 LDNO charges_C'!$B$14:$B$203,MATCH($A43,'Annex 4 LDNO charges_C'!$A$14:$A$203,0)))</f>
        <v>0</v>
      </c>
      <c r="C43" s="159">
        <f>IFERROR(INDEX('Annex 1 LV, HV &amp; UMS charges_C'!$C$14:$C$45,MATCH($A43,'Annex 1 LV, HV &amp; UMS charges_C'!$A$14:$A$294,0)),INDEX('Annex 4 LDNO charges_C'!$C$14:$C$203,MATCH($A43,'Annex 4 LDNO charges_C'!$A$14:$A$203,0)))</f>
        <v>0</v>
      </c>
      <c r="D43" s="227"/>
      <c r="E43" s="227"/>
      <c r="F43" s="223">
        <v>0.42849303020030444</v>
      </c>
    </row>
    <row r="44" spans="1:6" ht="27.75" customHeight="1">
      <c r="A44" s="160" t="s">
        <v>549</v>
      </c>
      <c r="B44" s="42">
        <f>IFERROR(INDEX('Annex 1 LV, HV &amp; UMS charges_C'!$B$14:$B$45,MATCH($A44,'Annex 1 LV, HV &amp; UMS charges_C'!$A$14:$A$294,0)),INDEX('Annex 4 LDNO charges_C'!$B$14:$B$203,MATCH($A44,'Annex 4 LDNO charges_C'!$A$14:$A$203,0)))</f>
        <v>0</v>
      </c>
      <c r="C44" s="159">
        <f>IFERROR(INDEX('Annex 1 LV, HV &amp; UMS charges_C'!$C$14:$C$45,MATCH($A44,'Annex 1 LV, HV &amp; UMS charges_C'!$A$14:$A$294,0)),INDEX('Annex 4 LDNO charges_C'!$C$14:$C$203,MATCH($A44,'Annex 4 LDNO charges_C'!$A$14:$A$203,0)))</f>
        <v>0</v>
      </c>
      <c r="D44" s="227"/>
      <c r="E44" s="227"/>
      <c r="F44" s="223">
        <v>0.42849303020030444</v>
      </c>
    </row>
    <row r="45" spans="1:6" ht="27.75" customHeight="1">
      <c r="A45" s="160" t="s">
        <v>550</v>
      </c>
      <c r="B45" s="42">
        <f>IFERROR(INDEX('Annex 1 LV, HV &amp; UMS charges_C'!$B$14:$B$45,MATCH($A45,'Annex 1 LV, HV &amp; UMS charges_C'!$A$14:$A$294,0)),INDEX('Annex 4 LDNO charges_C'!$B$14:$B$203,MATCH($A45,'Annex 4 LDNO charges_C'!$A$14:$A$203,0)))</f>
        <v>0</v>
      </c>
      <c r="C45" s="159">
        <f>IFERROR(INDEX('Annex 1 LV, HV &amp; UMS charges_C'!$C$14:$C$45,MATCH($A45,'Annex 1 LV, HV &amp; UMS charges_C'!$A$14:$A$294,0)),INDEX('Annex 4 LDNO charges_C'!$C$14:$C$203,MATCH($A45,'Annex 4 LDNO charges_C'!$A$14:$A$203,0)))</f>
        <v>0</v>
      </c>
      <c r="D45" s="227"/>
      <c r="E45" s="227"/>
      <c r="F45" s="223">
        <v>0.42849303020030444</v>
      </c>
    </row>
    <row r="46" spans="1:6" ht="27.75" customHeight="1">
      <c r="A46" s="160" t="s">
        <v>551</v>
      </c>
      <c r="B46" s="42">
        <f>IFERROR(INDEX('Annex 1 LV, HV &amp; UMS charges_C'!$B$14:$B$45,MATCH($A46,'Annex 1 LV, HV &amp; UMS charges_C'!$A$14:$A$294,0)),INDEX('Annex 4 LDNO charges_C'!$B$14:$B$203,MATCH($A46,'Annex 4 LDNO charges_C'!$A$14:$A$203,0)))</f>
        <v>0</v>
      </c>
      <c r="C46" s="159">
        <f>IFERROR(INDEX('Annex 1 LV, HV &amp; UMS charges_C'!$C$14:$C$45,MATCH($A46,'Annex 1 LV, HV &amp; UMS charges_C'!$A$14:$A$294,0)),INDEX('Annex 4 LDNO charges_C'!$C$14:$C$203,MATCH($A46,'Annex 4 LDNO charges_C'!$A$14:$A$203,0)))</f>
        <v>0</v>
      </c>
      <c r="D46" s="227"/>
      <c r="E46" s="227"/>
      <c r="F46" s="223">
        <v>0.42849303020030444</v>
      </c>
    </row>
    <row r="47" spans="1:6" ht="27.75" customHeight="1">
      <c r="A47" s="160" t="s">
        <v>552</v>
      </c>
      <c r="B47" s="42">
        <f>IFERROR(INDEX('Annex 1 LV, HV &amp; UMS charges_C'!$B$14:$B$45,MATCH($A47,'Annex 1 LV, HV &amp; UMS charges_C'!$A$14:$A$294,0)),INDEX('Annex 4 LDNO charges_C'!$B$14:$B$203,MATCH($A47,'Annex 4 LDNO charges_C'!$A$14:$A$203,0)))</f>
        <v>0</v>
      </c>
      <c r="C47" s="159">
        <f>IFERROR(INDEX('Annex 1 LV, HV &amp; UMS charges_C'!$C$14:$C$45,MATCH($A47,'Annex 1 LV, HV &amp; UMS charges_C'!$A$14:$A$294,0)),INDEX('Annex 4 LDNO charges_C'!$C$14:$C$203,MATCH($A47,'Annex 4 LDNO charges_C'!$A$14:$A$203,0)))</f>
        <v>0</v>
      </c>
      <c r="D47" s="227"/>
      <c r="E47" s="227"/>
      <c r="F47" s="223">
        <v>0.42849303020030444</v>
      </c>
    </row>
    <row r="48" spans="1:6" ht="27.75" customHeight="1">
      <c r="A48" s="160" t="s">
        <v>553</v>
      </c>
      <c r="B48" s="42">
        <f>IFERROR(INDEX('Annex 1 LV, HV &amp; UMS charges_C'!$B$14:$B$45,MATCH($A48,'Annex 1 LV, HV &amp; UMS charges_C'!$A$14:$A$294,0)),INDEX('Annex 4 LDNO charges_C'!$B$14:$B$203,MATCH($A48,'Annex 4 LDNO charges_C'!$A$14:$A$203,0)))</f>
        <v>0</v>
      </c>
      <c r="C48" s="159">
        <f>IFERROR(INDEX('Annex 1 LV, HV &amp; UMS charges_C'!$C$14:$C$45,MATCH($A48,'Annex 1 LV, HV &amp; UMS charges_C'!$A$14:$A$294,0)),INDEX('Annex 4 LDNO charges_C'!$C$14:$C$203,MATCH($A48,'Annex 4 LDNO charges_C'!$A$14:$A$203,0)))</f>
        <v>0</v>
      </c>
      <c r="D48" s="227"/>
      <c r="E48" s="227"/>
      <c r="F48" s="223">
        <v>0.42849303020030444</v>
      </c>
    </row>
    <row r="49" spans="1:6" ht="27.75" customHeight="1">
      <c r="A49" s="160" t="s">
        <v>554</v>
      </c>
      <c r="B49" s="42">
        <f>IFERROR(INDEX('Annex 1 LV, HV &amp; UMS charges_C'!$B$14:$B$45,MATCH($A49,'Annex 1 LV, HV &amp; UMS charges_C'!$A$14:$A$294,0)),INDEX('Annex 4 LDNO charges_C'!$B$14:$B$203,MATCH($A49,'Annex 4 LDNO charges_C'!$A$14:$A$203,0)))</f>
        <v>0</v>
      </c>
      <c r="C49" s="159">
        <f>IFERROR(INDEX('Annex 1 LV, HV &amp; UMS charges_C'!$C$14:$C$45,MATCH($A49,'Annex 1 LV, HV &amp; UMS charges_C'!$A$14:$A$294,0)),INDEX('Annex 4 LDNO charges_C'!$C$14:$C$203,MATCH($A49,'Annex 4 LDNO charges_C'!$A$14:$A$203,0)))</f>
        <v>0</v>
      </c>
      <c r="D49" s="227"/>
      <c r="E49" s="227"/>
      <c r="F49" s="223">
        <v>0.42849303020030444</v>
      </c>
    </row>
    <row r="50" spans="1:6" ht="27.75" customHeight="1">
      <c r="A50" s="160" t="s">
        <v>555</v>
      </c>
      <c r="B50" s="42">
        <f>IFERROR(INDEX('Annex 1 LV, HV &amp; UMS charges_C'!$B$14:$B$45,MATCH($A50,'Annex 1 LV, HV &amp; UMS charges_C'!$A$14:$A$294,0)),INDEX('Annex 4 LDNO charges_C'!$B$14:$B$203,MATCH($A50,'Annex 4 LDNO charges_C'!$A$14:$A$203,0)))</f>
        <v>0</v>
      </c>
      <c r="C50" s="159">
        <f>IFERROR(INDEX('Annex 1 LV, HV &amp; UMS charges_C'!$C$14:$C$45,MATCH($A50,'Annex 1 LV, HV &amp; UMS charges_C'!$A$14:$A$294,0)),INDEX('Annex 4 LDNO charges_C'!$C$14:$C$203,MATCH($A50,'Annex 4 LDNO charges_C'!$A$14:$A$203,0)))</f>
        <v>0</v>
      </c>
      <c r="D50" s="227"/>
      <c r="E50" s="227"/>
      <c r="F50" s="223">
        <v>0.42849303020030444</v>
      </c>
    </row>
    <row r="51" spans="1:6" ht="27.75" customHeight="1">
      <c r="A51" s="160" t="s">
        <v>556</v>
      </c>
      <c r="B51" s="42">
        <f>IFERROR(INDEX('Annex 1 LV, HV &amp; UMS charges_C'!$B$14:$B$45,MATCH($A51,'Annex 1 LV, HV &amp; UMS charges_C'!$A$14:$A$294,0)),INDEX('Annex 4 LDNO charges_C'!$B$14:$B$203,MATCH($A51,'Annex 4 LDNO charges_C'!$A$14:$A$203,0)))</f>
        <v>0</v>
      </c>
      <c r="C51" s="159">
        <f>IFERROR(INDEX('Annex 1 LV, HV &amp; UMS charges_C'!$C$14:$C$45,MATCH($A51,'Annex 1 LV, HV &amp; UMS charges_C'!$A$14:$A$294,0)),INDEX('Annex 4 LDNO charges_C'!$C$14:$C$203,MATCH($A51,'Annex 4 LDNO charges_C'!$A$14:$A$203,0)))</f>
        <v>0</v>
      </c>
      <c r="D51" s="227"/>
      <c r="E51" s="227"/>
      <c r="F51" s="223">
        <v>0.42849303020030444</v>
      </c>
    </row>
    <row r="52" spans="1:6" ht="27.75" customHeight="1">
      <c r="A52" s="160" t="s">
        <v>557</v>
      </c>
      <c r="B52" s="42">
        <f>IFERROR(INDEX('Annex 1 LV, HV &amp; UMS charges_C'!$B$14:$B$45,MATCH($A52,'Annex 1 LV, HV &amp; UMS charges_C'!$A$14:$A$294,0)),INDEX('Annex 4 LDNO charges_C'!$B$14:$B$203,MATCH($A52,'Annex 4 LDNO charges_C'!$A$14:$A$203,0)))</f>
        <v>0</v>
      </c>
      <c r="C52" s="159">
        <f>IFERROR(INDEX('Annex 1 LV, HV &amp; UMS charges_C'!$C$14:$C$45,MATCH($A52,'Annex 1 LV, HV &amp; UMS charges_C'!$A$14:$A$294,0)),INDEX('Annex 4 LDNO charges_C'!$C$14:$C$203,MATCH($A52,'Annex 4 LDNO charges_C'!$A$14:$A$203,0)))</f>
        <v>0</v>
      </c>
      <c r="D52" s="227"/>
      <c r="E52" s="227"/>
      <c r="F52" s="223">
        <v>0.42849303020030444</v>
      </c>
    </row>
    <row r="53" spans="1:6" ht="27.75" customHeight="1">
      <c r="A53" s="160" t="s">
        <v>558</v>
      </c>
      <c r="B53" s="42">
        <f>IFERROR(INDEX('Annex 1 LV, HV &amp; UMS charges_C'!$B$14:$B$45,MATCH($A53,'Annex 1 LV, HV &amp; UMS charges_C'!$A$14:$A$294,0)),INDEX('Annex 4 LDNO charges_C'!$B$14:$B$203,MATCH($A53,'Annex 4 LDNO charges_C'!$A$14:$A$203,0)))</f>
        <v>0</v>
      </c>
      <c r="C53" s="159">
        <f>IFERROR(INDEX('Annex 1 LV, HV &amp; UMS charges_C'!$C$14:$C$45,MATCH($A53,'Annex 1 LV, HV &amp; UMS charges_C'!$A$14:$A$294,0)),INDEX('Annex 4 LDNO charges_C'!$C$14:$C$203,MATCH($A53,'Annex 4 LDNO charges_C'!$A$14:$A$203,0)))</f>
        <v>0</v>
      </c>
      <c r="D53" s="227"/>
      <c r="E53" s="227"/>
      <c r="F53" s="223">
        <v>0.42849303020030444</v>
      </c>
    </row>
    <row r="54" spans="1:6" ht="27.75" customHeight="1">
      <c r="A54" s="160" t="s">
        <v>559</v>
      </c>
      <c r="B54" s="42">
        <f>IFERROR(INDEX('Annex 1 LV, HV &amp; UMS charges_C'!$B$14:$B$45,MATCH($A54,'Annex 1 LV, HV &amp; UMS charges_C'!$A$14:$A$294,0)),INDEX('Annex 4 LDNO charges_C'!$B$14:$B$203,MATCH($A54,'Annex 4 LDNO charges_C'!$A$14:$A$203,0)))</f>
        <v>0</v>
      </c>
      <c r="C54" s="159">
        <f>IFERROR(INDEX('Annex 1 LV, HV &amp; UMS charges_C'!$C$14:$C$45,MATCH($A54,'Annex 1 LV, HV &amp; UMS charges_C'!$A$14:$A$294,0)),INDEX('Annex 4 LDNO charges_C'!$C$14:$C$203,MATCH($A54,'Annex 4 LDNO charges_C'!$A$14:$A$203,0)))</f>
        <v>0</v>
      </c>
      <c r="D54" s="227"/>
      <c r="E54" s="227"/>
      <c r="F54" s="223">
        <v>0.42849303020030444</v>
      </c>
    </row>
    <row r="55" spans="1:6" ht="27.75" customHeight="1">
      <c r="A55" s="160" t="s">
        <v>560</v>
      </c>
      <c r="B55" s="42">
        <f>IFERROR(INDEX('Annex 1 LV, HV &amp; UMS charges_C'!$B$14:$B$45,MATCH($A55,'Annex 1 LV, HV &amp; UMS charges_C'!$A$14:$A$294,0)),INDEX('Annex 4 LDNO charges_C'!$B$14:$B$203,MATCH($A55,'Annex 4 LDNO charges_C'!$A$14:$A$203,0)))</f>
        <v>0</v>
      </c>
      <c r="C55" s="159">
        <f>IFERROR(INDEX('Annex 1 LV, HV &amp; UMS charges_C'!$C$14:$C$45,MATCH($A55,'Annex 1 LV, HV &amp; UMS charges_C'!$A$14:$A$294,0)),INDEX('Annex 4 LDNO charges_C'!$C$14:$C$203,MATCH($A55,'Annex 4 LDNO charges_C'!$A$14:$A$203,0)))</f>
        <v>0</v>
      </c>
      <c r="D55" s="227"/>
      <c r="E55" s="227"/>
      <c r="F55" s="223">
        <v>0.42849303020030444</v>
      </c>
    </row>
    <row r="56" spans="1:6" ht="27.75" customHeight="1">
      <c r="A56" s="160" t="s">
        <v>561</v>
      </c>
      <c r="B56" s="42">
        <f>IFERROR(INDEX('Annex 1 LV, HV &amp; UMS charges_C'!$B$14:$B$45,MATCH($A56,'Annex 1 LV, HV &amp; UMS charges_C'!$A$14:$A$294,0)),INDEX('Annex 4 LDNO charges_C'!$B$14:$B$203,MATCH($A56,'Annex 4 LDNO charges_C'!$A$14:$A$203,0)))</f>
        <v>0</v>
      </c>
      <c r="C56" s="159">
        <f>IFERROR(INDEX('Annex 1 LV, HV &amp; UMS charges_C'!$C$14:$C$45,MATCH($A56,'Annex 1 LV, HV &amp; UMS charges_C'!$A$14:$A$294,0)),INDEX('Annex 4 LDNO charges_C'!$C$14:$C$203,MATCH($A56,'Annex 4 LDNO charges_C'!$A$14:$A$203,0)))</f>
        <v>0</v>
      </c>
      <c r="D56" s="227"/>
      <c r="E56" s="227"/>
      <c r="F56" s="223">
        <v>0.42849303020030444</v>
      </c>
    </row>
    <row r="57" spans="1:6" ht="27.75" customHeight="1">
      <c r="A57" s="160" t="s">
        <v>562</v>
      </c>
      <c r="B57" s="42">
        <f>IFERROR(INDEX('Annex 1 LV, HV &amp; UMS charges_C'!$B$14:$B$45,MATCH($A57,'Annex 1 LV, HV &amp; UMS charges_C'!$A$14:$A$294,0)),INDEX('Annex 4 LDNO charges_C'!$B$14:$B$203,MATCH($A57,'Annex 4 LDNO charges_C'!$A$14:$A$203,0)))</f>
        <v>0</v>
      </c>
      <c r="C57" s="159">
        <f>IFERROR(INDEX('Annex 1 LV, HV &amp; UMS charges_C'!$C$14:$C$45,MATCH($A57,'Annex 1 LV, HV &amp; UMS charges_C'!$A$14:$A$294,0)),INDEX('Annex 4 LDNO charges_C'!$C$14:$C$203,MATCH($A57,'Annex 4 LDNO charges_C'!$A$14:$A$203,0)))</f>
        <v>0</v>
      </c>
      <c r="D57" s="227"/>
      <c r="E57" s="227"/>
      <c r="F57" s="223">
        <v>0.42849303020030444</v>
      </c>
    </row>
    <row r="58" spans="1:6" ht="27.75" customHeight="1">
      <c r="A58" s="160" t="s">
        <v>569</v>
      </c>
      <c r="B58" s="42">
        <f>IFERROR(INDEX('Annex 1 LV, HV &amp; UMS charges_C'!$B$14:$B$45,MATCH($A58,'Annex 1 LV, HV &amp; UMS charges_C'!$A$14:$A$294,0)),INDEX('Annex 4 LDNO charges_C'!$B$14:$B$203,MATCH($A58,'Annex 4 LDNO charges_C'!$A$14:$A$203,0)))</f>
        <v>0</v>
      </c>
      <c r="C58" s="159" t="str">
        <f>IFERROR(INDEX('Annex 1 LV, HV &amp; UMS charges_C'!$C$14:$C$45,MATCH($A58,'Annex 1 LV, HV &amp; UMS charges_C'!$A$14:$A$294,0)),INDEX('Annex 4 LDNO charges_C'!$C$14:$C$203,MATCH($A58,'Annex 4 LDNO charges_C'!$A$14:$A$203,0)))</f>
        <v>0, 1, 2</v>
      </c>
      <c r="D58" s="223">
        <v>0.18474516480047817</v>
      </c>
      <c r="E58" s="223"/>
      <c r="F58" s="223">
        <v>0.42849303020030444</v>
      </c>
    </row>
    <row r="59" spans="1:6" ht="27.75" customHeight="1">
      <c r="A59" s="160" t="s">
        <v>571</v>
      </c>
      <c r="B59" s="42">
        <f>IFERROR(INDEX('Annex 1 LV, HV &amp; UMS charges_C'!$B$14:$B$45,MATCH($A59,'Annex 1 LV, HV &amp; UMS charges_C'!$A$14:$A$294,0)),INDEX('Annex 4 LDNO charges_C'!$B$14:$B$203,MATCH($A59,'Annex 4 LDNO charges_C'!$A$14:$A$203,0)))</f>
        <v>0</v>
      </c>
      <c r="C59" s="159" t="str">
        <f>IFERROR(INDEX('Annex 1 LV, HV &amp; UMS charges_C'!$C$14:$C$45,MATCH($A59,'Annex 1 LV, HV &amp; UMS charges_C'!$A$14:$A$294,0)),INDEX('Annex 4 LDNO charges_C'!$C$14:$C$203,MATCH($A59,'Annex 4 LDNO charges_C'!$A$14:$A$203,0)))</f>
        <v>0, 3, 4, 5-8</v>
      </c>
      <c r="D59" s="227"/>
      <c r="E59" s="227"/>
      <c r="F59" s="223">
        <v>0.42849303020030444</v>
      </c>
    </row>
    <row r="60" spans="1:6" ht="27.75" customHeight="1">
      <c r="A60" s="160" t="s">
        <v>572</v>
      </c>
      <c r="B60" s="42">
        <f>IFERROR(INDEX('Annex 1 LV, HV &amp; UMS charges_C'!$B$14:$B$45,MATCH($A60,'Annex 1 LV, HV &amp; UMS charges_C'!$A$14:$A$294,0)),INDEX('Annex 4 LDNO charges_C'!$B$14:$B$203,MATCH($A60,'Annex 4 LDNO charges_C'!$A$14:$A$203,0)))</f>
        <v>0</v>
      </c>
      <c r="C60" s="159" t="str">
        <f>IFERROR(INDEX('Annex 1 LV, HV &amp; UMS charges_C'!$C$14:$C$45,MATCH($A60,'Annex 1 LV, HV &amp; UMS charges_C'!$A$14:$A$294,0)),INDEX('Annex 4 LDNO charges_C'!$C$14:$C$203,MATCH($A60,'Annex 4 LDNO charges_C'!$A$14:$A$203,0)))</f>
        <v>0, 3, 4, 5-8</v>
      </c>
      <c r="D60" s="227"/>
      <c r="E60" s="227"/>
      <c r="F60" s="223">
        <v>0.42849303020030444</v>
      </c>
    </row>
    <row r="61" spans="1:6" ht="27.75" customHeight="1">
      <c r="A61" s="160" t="s">
        <v>573</v>
      </c>
      <c r="B61" s="42">
        <f>IFERROR(INDEX('Annex 1 LV, HV &amp; UMS charges_C'!$B$14:$B$45,MATCH($A61,'Annex 1 LV, HV &amp; UMS charges_C'!$A$14:$A$294,0)),INDEX('Annex 4 LDNO charges_C'!$B$14:$B$203,MATCH($A61,'Annex 4 LDNO charges_C'!$A$14:$A$203,0)))</f>
        <v>0</v>
      </c>
      <c r="C61" s="159" t="str">
        <f>IFERROR(INDEX('Annex 1 LV, HV &amp; UMS charges_C'!$C$14:$C$45,MATCH($A61,'Annex 1 LV, HV &amp; UMS charges_C'!$A$14:$A$294,0)),INDEX('Annex 4 LDNO charges_C'!$C$14:$C$203,MATCH($A61,'Annex 4 LDNO charges_C'!$A$14:$A$203,0)))</f>
        <v>0, 3, 4, 5-8</v>
      </c>
      <c r="D61" s="227"/>
      <c r="E61" s="227"/>
      <c r="F61" s="223">
        <v>0.42849303020030444</v>
      </c>
    </row>
    <row r="62" spans="1:6" ht="27.75" customHeight="1">
      <c r="A62" s="160" t="s">
        <v>574</v>
      </c>
      <c r="B62" s="42">
        <f>IFERROR(INDEX('Annex 1 LV, HV &amp; UMS charges_C'!$B$14:$B$45,MATCH($A62,'Annex 1 LV, HV &amp; UMS charges_C'!$A$14:$A$294,0)),INDEX('Annex 4 LDNO charges_C'!$B$14:$B$203,MATCH($A62,'Annex 4 LDNO charges_C'!$A$14:$A$203,0)))</f>
        <v>0</v>
      </c>
      <c r="C62" s="159" t="str">
        <f>IFERROR(INDEX('Annex 1 LV, HV &amp; UMS charges_C'!$C$14:$C$45,MATCH($A62,'Annex 1 LV, HV &amp; UMS charges_C'!$A$14:$A$294,0)),INDEX('Annex 4 LDNO charges_C'!$C$14:$C$203,MATCH($A62,'Annex 4 LDNO charges_C'!$A$14:$A$203,0)))</f>
        <v>0, 3, 4, 5-8</v>
      </c>
      <c r="D62" s="227"/>
      <c r="E62" s="227"/>
      <c r="F62" s="223">
        <v>0.42849303020030444</v>
      </c>
    </row>
    <row r="63" spans="1:6" ht="27.75" customHeight="1">
      <c r="A63" s="160" t="s">
        <v>575</v>
      </c>
      <c r="B63" s="42">
        <f>IFERROR(INDEX('Annex 1 LV, HV &amp; UMS charges_C'!$B$14:$B$45,MATCH($A63,'Annex 1 LV, HV &amp; UMS charges_C'!$A$14:$A$294,0)),INDEX('Annex 4 LDNO charges_C'!$B$14:$B$203,MATCH($A63,'Annex 4 LDNO charges_C'!$A$14:$A$203,0)))</f>
        <v>0</v>
      </c>
      <c r="C63" s="159" t="str">
        <f>IFERROR(INDEX('Annex 1 LV, HV &amp; UMS charges_C'!$C$14:$C$45,MATCH($A63,'Annex 1 LV, HV &amp; UMS charges_C'!$A$14:$A$294,0)),INDEX('Annex 4 LDNO charges_C'!$C$14:$C$203,MATCH($A63,'Annex 4 LDNO charges_C'!$A$14:$A$203,0)))</f>
        <v>0, 3, 4, 5-8</v>
      </c>
      <c r="D63" s="227"/>
      <c r="E63" s="227"/>
      <c r="F63" s="223">
        <v>0.42849303020030444</v>
      </c>
    </row>
    <row r="64" spans="1:6" ht="27.75" customHeight="1">
      <c r="A64" s="160" t="s">
        <v>577</v>
      </c>
      <c r="B64" s="42">
        <f>IFERROR(INDEX('Annex 1 LV, HV &amp; UMS charges_C'!$B$14:$B$45,MATCH($A64,'Annex 1 LV, HV &amp; UMS charges_C'!$A$14:$A$294,0)),INDEX('Annex 4 LDNO charges_C'!$B$14:$B$203,MATCH($A64,'Annex 4 LDNO charges_C'!$A$14:$A$203,0)))</f>
        <v>0</v>
      </c>
      <c r="C64" s="159">
        <f>IFERROR(INDEX('Annex 1 LV, HV &amp; UMS charges_C'!$C$14:$C$45,MATCH($A64,'Annex 1 LV, HV &amp; UMS charges_C'!$A$14:$A$294,0)),INDEX('Annex 4 LDNO charges_C'!$C$14:$C$203,MATCH($A64,'Annex 4 LDNO charges_C'!$A$14:$A$203,0)))</f>
        <v>0</v>
      </c>
      <c r="D64" s="227"/>
      <c r="E64" s="227"/>
      <c r="F64" s="223">
        <v>0.42849303020030444</v>
      </c>
    </row>
    <row r="65" spans="1:6" ht="27.75" customHeight="1">
      <c r="A65" s="160" t="s">
        <v>578</v>
      </c>
      <c r="B65" s="42">
        <f>IFERROR(INDEX('Annex 1 LV, HV &amp; UMS charges_C'!$B$14:$B$45,MATCH($A65,'Annex 1 LV, HV &amp; UMS charges_C'!$A$14:$A$294,0)),INDEX('Annex 4 LDNO charges_C'!$B$14:$B$203,MATCH($A65,'Annex 4 LDNO charges_C'!$A$14:$A$203,0)))</f>
        <v>0</v>
      </c>
      <c r="C65" s="159">
        <f>IFERROR(INDEX('Annex 1 LV, HV &amp; UMS charges_C'!$C$14:$C$45,MATCH($A65,'Annex 1 LV, HV &amp; UMS charges_C'!$A$14:$A$294,0)),INDEX('Annex 4 LDNO charges_C'!$C$14:$C$203,MATCH($A65,'Annex 4 LDNO charges_C'!$A$14:$A$203,0)))</f>
        <v>0</v>
      </c>
      <c r="D65" s="227"/>
      <c r="E65" s="227"/>
      <c r="F65" s="223">
        <v>0.42849303020030444</v>
      </c>
    </row>
    <row r="66" spans="1:6" ht="27.75" customHeight="1">
      <c r="A66" s="160" t="s">
        <v>579</v>
      </c>
      <c r="B66" s="42">
        <f>IFERROR(INDEX('Annex 1 LV, HV &amp; UMS charges_C'!$B$14:$B$45,MATCH($A66,'Annex 1 LV, HV &amp; UMS charges_C'!$A$14:$A$294,0)),INDEX('Annex 4 LDNO charges_C'!$B$14:$B$203,MATCH($A66,'Annex 4 LDNO charges_C'!$A$14:$A$203,0)))</f>
        <v>0</v>
      </c>
      <c r="C66" s="159">
        <f>IFERROR(INDEX('Annex 1 LV, HV &amp; UMS charges_C'!$C$14:$C$45,MATCH($A66,'Annex 1 LV, HV &amp; UMS charges_C'!$A$14:$A$294,0)),INDEX('Annex 4 LDNO charges_C'!$C$14:$C$203,MATCH($A66,'Annex 4 LDNO charges_C'!$A$14:$A$203,0)))</f>
        <v>0</v>
      </c>
      <c r="D66" s="227"/>
      <c r="E66" s="227"/>
      <c r="F66" s="223">
        <v>0.42849303020030444</v>
      </c>
    </row>
    <row r="67" spans="1:6" ht="27.75" customHeight="1">
      <c r="A67" s="160" t="s">
        <v>580</v>
      </c>
      <c r="B67" s="42">
        <f>IFERROR(INDEX('Annex 1 LV, HV &amp; UMS charges_C'!$B$14:$B$45,MATCH($A67,'Annex 1 LV, HV &amp; UMS charges_C'!$A$14:$A$294,0)),INDEX('Annex 4 LDNO charges_C'!$B$14:$B$203,MATCH($A67,'Annex 4 LDNO charges_C'!$A$14:$A$203,0)))</f>
        <v>0</v>
      </c>
      <c r="C67" s="159">
        <f>IFERROR(INDEX('Annex 1 LV, HV &amp; UMS charges_C'!$C$14:$C$45,MATCH($A67,'Annex 1 LV, HV &amp; UMS charges_C'!$A$14:$A$294,0)),INDEX('Annex 4 LDNO charges_C'!$C$14:$C$203,MATCH($A67,'Annex 4 LDNO charges_C'!$A$14:$A$203,0)))</f>
        <v>0</v>
      </c>
      <c r="D67" s="227"/>
      <c r="E67" s="227"/>
      <c r="F67" s="223">
        <v>0.42849303020030444</v>
      </c>
    </row>
    <row r="68" spans="1:6" ht="27.75" customHeight="1">
      <c r="A68" s="160" t="s">
        <v>581</v>
      </c>
      <c r="B68" s="42">
        <f>IFERROR(INDEX('Annex 1 LV, HV &amp; UMS charges_C'!$B$14:$B$45,MATCH($A68,'Annex 1 LV, HV &amp; UMS charges_C'!$A$14:$A$294,0)),INDEX('Annex 4 LDNO charges_C'!$B$14:$B$203,MATCH($A68,'Annex 4 LDNO charges_C'!$A$14:$A$203,0)))</f>
        <v>0</v>
      </c>
      <c r="C68" s="159">
        <f>IFERROR(INDEX('Annex 1 LV, HV &amp; UMS charges_C'!$C$14:$C$45,MATCH($A68,'Annex 1 LV, HV &amp; UMS charges_C'!$A$14:$A$294,0)),INDEX('Annex 4 LDNO charges_C'!$C$14:$C$203,MATCH($A68,'Annex 4 LDNO charges_C'!$A$14:$A$203,0)))</f>
        <v>0</v>
      </c>
      <c r="D68" s="227"/>
      <c r="E68" s="227"/>
      <c r="F68" s="223">
        <v>0.42849303020030444</v>
      </c>
    </row>
    <row r="69" spans="1:6" ht="27.75" customHeight="1">
      <c r="A69" s="160" t="s">
        <v>582</v>
      </c>
      <c r="B69" s="42">
        <f>IFERROR(INDEX('Annex 1 LV, HV &amp; UMS charges_C'!$B$14:$B$45,MATCH($A69,'Annex 1 LV, HV &amp; UMS charges_C'!$A$14:$A$294,0)),INDEX('Annex 4 LDNO charges_C'!$B$14:$B$203,MATCH($A69,'Annex 4 LDNO charges_C'!$A$14:$A$203,0)))</f>
        <v>0</v>
      </c>
      <c r="C69" s="159">
        <f>IFERROR(INDEX('Annex 1 LV, HV &amp; UMS charges_C'!$C$14:$C$45,MATCH($A69,'Annex 1 LV, HV &amp; UMS charges_C'!$A$14:$A$294,0)),INDEX('Annex 4 LDNO charges_C'!$C$14:$C$203,MATCH($A69,'Annex 4 LDNO charges_C'!$A$14:$A$203,0)))</f>
        <v>0</v>
      </c>
      <c r="D69" s="227"/>
      <c r="E69" s="227"/>
      <c r="F69" s="223">
        <v>0.42849303020030444</v>
      </c>
    </row>
    <row r="70" spans="1:6" ht="27.75" customHeight="1">
      <c r="A70" s="160" t="s">
        <v>583</v>
      </c>
      <c r="B70" s="42">
        <f>IFERROR(INDEX('Annex 1 LV, HV &amp; UMS charges_C'!$B$14:$B$45,MATCH($A70,'Annex 1 LV, HV &amp; UMS charges_C'!$A$14:$A$294,0)),INDEX('Annex 4 LDNO charges_C'!$B$14:$B$203,MATCH($A70,'Annex 4 LDNO charges_C'!$A$14:$A$203,0)))</f>
        <v>0</v>
      </c>
      <c r="C70" s="159">
        <f>IFERROR(INDEX('Annex 1 LV, HV &amp; UMS charges_C'!$C$14:$C$45,MATCH($A70,'Annex 1 LV, HV &amp; UMS charges_C'!$A$14:$A$294,0)),INDEX('Annex 4 LDNO charges_C'!$C$14:$C$203,MATCH($A70,'Annex 4 LDNO charges_C'!$A$14:$A$203,0)))</f>
        <v>0</v>
      </c>
      <c r="D70" s="227"/>
      <c r="E70" s="227"/>
      <c r="F70" s="223">
        <v>0.42849303020030444</v>
      </c>
    </row>
    <row r="71" spans="1:6" ht="27.75" customHeight="1">
      <c r="A71" s="160" t="s">
        <v>584</v>
      </c>
      <c r="B71" s="42">
        <f>IFERROR(INDEX('Annex 1 LV, HV &amp; UMS charges_C'!$B$14:$B$45,MATCH($A71,'Annex 1 LV, HV &amp; UMS charges_C'!$A$14:$A$294,0)),INDEX('Annex 4 LDNO charges_C'!$B$14:$B$203,MATCH($A71,'Annex 4 LDNO charges_C'!$A$14:$A$203,0)))</f>
        <v>0</v>
      </c>
      <c r="C71" s="159">
        <f>IFERROR(INDEX('Annex 1 LV, HV &amp; UMS charges_C'!$C$14:$C$45,MATCH($A71,'Annex 1 LV, HV &amp; UMS charges_C'!$A$14:$A$294,0)),INDEX('Annex 4 LDNO charges_C'!$C$14:$C$203,MATCH($A71,'Annex 4 LDNO charges_C'!$A$14:$A$203,0)))</f>
        <v>0</v>
      </c>
      <c r="D71" s="227"/>
      <c r="E71" s="227"/>
      <c r="F71" s="223">
        <v>0.42849303020030444</v>
      </c>
    </row>
    <row r="72" spans="1:6" ht="27.75" customHeight="1">
      <c r="A72" s="160" t="s">
        <v>585</v>
      </c>
      <c r="B72" s="42">
        <f>IFERROR(INDEX('Annex 1 LV, HV &amp; UMS charges_C'!$B$14:$B$45,MATCH($A72,'Annex 1 LV, HV &amp; UMS charges_C'!$A$14:$A$294,0)),INDEX('Annex 4 LDNO charges_C'!$B$14:$B$203,MATCH($A72,'Annex 4 LDNO charges_C'!$A$14:$A$203,0)))</f>
        <v>0</v>
      </c>
      <c r="C72" s="159">
        <f>IFERROR(INDEX('Annex 1 LV, HV &amp; UMS charges_C'!$C$14:$C$45,MATCH($A72,'Annex 1 LV, HV &amp; UMS charges_C'!$A$14:$A$294,0)),INDEX('Annex 4 LDNO charges_C'!$C$14:$C$203,MATCH($A72,'Annex 4 LDNO charges_C'!$A$14:$A$203,0)))</f>
        <v>0</v>
      </c>
      <c r="D72" s="227"/>
      <c r="E72" s="227"/>
      <c r="F72" s="223">
        <v>0.42849303020030444</v>
      </c>
    </row>
    <row r="73" spans="1:6" ht="27.75" customHeight="1">
      <c r="A73" s="160" t="s">
        <v>586</v>
      </c>
      <c r="B73" s="42">
        <f>IFERROR(INDEX('Annex 1 LV, HV &amp; UMS charges_C'!$B$14:$B$45,MATCH($A73,'Annex 1 LV, HV &amp; UMS charges_C'!$A$14:$A$294,0)),INDEX('Annex 4 LDNO charges_C'!$B$14:$B$203,MATCH($A73,'Annex 4 LDNO charges_C'!$A$14:$A$203,0)))</f>
        <v>0</v>
      </c>
      <c r="C73" s="159">
        <f>IFERROR(INDEX('Annex 1 LV, HV &amp; UMS charges_C'!$C$14:$C$45,MATCH($A73,'Annex 1 LV, HV &amp; UMS charges_C'!$A$14:$A$294,0)),INDEX('Annex 4 LDNO charges_C'!$C$14:$C$203,MATCH($A73,'Annex 4 LDNO charges_C'!$A$14:$A$203,0)))</f>
        <v>0</v>
      </c>
      <c r="D73" s="227"/>
      <c r="E73" s="227"/>
      <c r="F73" s="223">
        <v>0.42849303020030444</v>
      </c>
    </row>
    <row r="74" spans="1:6" ht="27.75" customHeight="1">
      <c r="A74" s="160" t="s">
        <v>587</v>
      </c>
      <c r="B74" s="42">
        <f>IFERROR(INDEX('Annex 1 LV, HV &amp; UMS charges_C'!$B$14:$B$45,MATCH($A74,'Annex 1 LV, HV &amp; UMS charges_C'!$A$14:$A$294,0)),INDEX('Annex 4 LDNO charges_C'!$B$14:$B$203,MATCH($A74,'Annex 4 LDNO charges_C'!$A$14:$A$203,0)))</f>
        <v>0</v>
      </c>
      <c r="C74" s="159">
        <f>IFERROR(INDEX('Annex 1 LV, HV &amp; UMS charges_C'!$C$14:$C$45,MATCH($A74,'Annex 1 LV, HV &amp; UMS charges_C'!$A$14:$A$294,0)),INDEX('Annex 4 LDNO charges_C'!$C$14:$C$203,MATCH($A74,'Annex 4 LDNO charges_C'!$A$14:$A$203,0)))</f>
        <v>0</v>
      </c>
      <c r="D74" s="227"/>
      <c r="E74" s="227"/>
      <c r="F74" s="223">
        <v>0.42849303020030444</v>
      </c>
    </row>
    <row r="75" spans="1:6" ht="27.75" customHeight="1">
      <c r="A75" s="160" t="s">
        <v>588</v>
      </c>
      <c r="B75" s="42">
        <f>IFERROR(INDEX('Annex 1 LV, HV &amp; UMS charges_C'!$B$14:$B$45,MATCH($A75,'Annex 1 LV, HV &amp; UMS charges_C'!$A$14:$A$294,0)),INDEX('Annex 4 LDNO charges_C'!$B$14:$B$203,MATCH($A75,'Annex 4 LDNO charges_C'!$A$14:$A$203,0)))</f>
        <v>0</v>
      </c>
      <c r="C75" s="159">
        <f>IFERROR(INDEX('Annex 1 LV, HV &amp; UMS charges_C'!$C$14:$C$45,MATCH($A75,'Annex 1 LV, HV &amp; UMS charges_C'!$A$14:$A$294,0)),INDEX('Annex 4 LDNO charges_C'!$C$14:$C$203,MATCH($A75,'Annex 4 LDNO charges_C'!$A$14:$A$203,0)))</f>
        <v>0</v>
      </c>
      <c r="D75" s="227"/>
      <c r="E75" s="227"/>
      <c r="F75" s="223">
        <v>0.42849303020030444</v>
      </c>
    </row>
    <row r="76" spans="1:6" ht="27.75" customHeight="1">
      <c r="A76" s="160" t="s">
        <v>589</v>
      </c>
      <c r="B76" s="42">
        <f>IFERROR(INDEX('Annex 1 LV, HV &amp; UMS charges_C'!$B$14:$B$45,MATCH($A76,'Annex 1 LV, HV &amp; UMS charges_C'!$A$14:$A$294,0)),INDEX('Annex 4 LDNO charges_C'!$B$14:$B$203,MATCH($A76,'Annex 4 LDNO charges_C'!$A$14:$A$203,0)))</f>
        <v>0</v>
      </c>
      <c r="C76" s="159">
        <f>IFERROR(INDEX('Annex 1 LV, HV &amp; UMS charges_C'!$C$14:$C$45,MATCH($A76,'Annex 1 LV, HV &amp; UMS charges_C'!$A$14:$A$294,0)),INDEX('Annex 4 LDNO charges_C'!$C$14:$C$203,MATCH($A76,'Annex 4 LDNO charges_C'!$A$14:$A$203,0)))</f>
        <v>0</v>
      </c>
      <c r="D76" s="227"/>
      <c r="E76" s="227"/>
      <c r="F76" s="223">
        <v>0.42849303020030444</v>
      </c>
    </row>
    <row r="77" spans="1:6" ht="27.75" customHeight="1">
      <c r="A77" s="160" t="s">
        <v>590</v>
      </c>
      <c r="B77" s="42">
        <f>IFERROR(INDEX('Annex 1 LV, HV &amp; UMS charges_C'!$B$14:$B$45,MATCH($A77,'Annex 1 LV, HV &amp; UMS charges_C'!$A$14:$A$294,0)),INDEX('Annex 4 LDNO charges_C'!$B$14:$B$203,MATCH($A77,'Annex 4 LDNO charges_C'!$A$14:$A$203,0)))</f>
        <v>0</v>
      </c>
      <c r="C77" s="159">
        <f>IFERROR(INDEX('Annex 1 LV, HV &amp; UMS charges_C'!$C$14:$C$45,MATCH($A77,'Annex 1 LV, HV &amp; UMS charges_C'!$A$14:$A$294,0)),INDEX('Annex 4 LDNO charges_C'!$C$14:$C$203,MATCH($A77,'Annex 4 LDNO charges_C'!$A$14:$A$203,0)))</f>
        <v>0</v>
      </c>
      <c r="D77" s="227"/>
      <c r="E77" s="227"/>
      <c r="F77" s="223">
        <v>0.42849303020030444</v>
      </c>
    </row>
    <row r="78" spans="1:6" ht="27.75" customHeight="1">
      <c r="A78" s="160" t="s">
        <v>591</v>
      </c>
      <c r="B78" s="42">
        <f>IFERROR(INDEX('Annex 1 LV, HV &amp; UMS charges_C'!$B$14:$B$45,MATCH($A78,'Annex 1 LV, HV &amp; UMS charges_C'!$A$14:$A$294,0)),INDEX('Annex 4 LDNO charges_C'!$B$14:$B$203,MATCH($A78,'Annex 4 LDNO charges_C'!$A$14:$A$203,0)))</f>
        <v>0</v>
      </c>
      <c r="C78" s="159">
        <f>IFERROR(INDEX('Annex 1 LV, HV &amp; UMS charges_C'!$C$14:$C$45,MATCH($A78,'Annex 1 LV, HV &amp; UMS charges_C'!$A$14:$A$294,0)),INDEX('Annex 4 LDNO charges_C'!$C$14:$C$203,MATCH($A78,'Annex 4 LDNO charges_C'!$A$14:$A$203,0)))</f>
        <v>0</v>
      </c>
      <c r="D78" s="227"/>
      <c r="E78" s="227"/>
      <c r="F78" s="223">
        <v>0.42849303020030444</v>
      </c>
    </row>
    <row r="79" spans="1:6" ht="27.75" customHeight="1">
      <c r="A79" s="160" t="s">
        <v>598</v>
      </c>
      <c r="B79" s="42">
        <f>IFERROR(INDEX('Annex 1 LV, HV &amp; UMS charges_C'!$B$14:$B$45,MATCH($A79,'Annex 1 LV, HV &amp; UMS charges_C'!$A$14:$A$294,0)),INDEX('Annex 4 LDNO charges_C'!$B$14:$B$203,MATCH($A79,'Annex 4 LDNO charges_C'!$A$14:$A$203,0)))</f>
        <v>0</v>
      </c>
      <c r="C79" s="159" t="str">
        <f>IFERROR(INDEX('Annex 1 LV, HV &amp; UMS charges_C'!$C$14:$C$45,MATCH($A79,'Annex 1 LV, HV &amp; UMS charges_C'!$A$14:$A$294,0)),INDEX('Annex 4 LDNO charges_C'!$C$14:$C$203,MATCH($A79,'Annex 4 LDNO charges_C'!$A$14:$A$203,0)))</f>
        <v>0, 1, 2</v>
      </c>
      <c r="D79" s="223">
        <v>0.18474516480047817</v>
      </c>
      <c r="E79" s="223"/>
      <c r="F79" s="223">
        <v>0.42849303020030444</v>
      </c>
    </row>
    <row r="80" spans="1:6" ht="27.75" customHeight="1">
      <c r="A80" s="160" t="s">
        <v>600</v>
      </c>
      <c r="B80" s="42">
        <f>IFERROR(INDEX('Annex 1 LV, HV &amp; UMS charges_C'!$B$14:$B$45,MATCH($A80,'Annex 1 LV, HV &amp; UMS charges_C'!$A$14:$A$294,0)),INDEX('Annex 4 LDNO charges_C'!$B$14:$B$203,MATCH($A80,'Annex 4 LDNO charges_C'!$A$14:$A$203,0)))</f>
        <v>0</v>
      </c>
      <c r="C80" s="159" t="str">
        <f>IFERROR(INDEX('Annex 1 LV, HV &amp; UMS charges_C'!$C$14:$C$45,MATCH($A80,'Annex 1 LV, HV &amp; UMS charges_C'!$A$14:$A$294,0)),INDEX('Annex 4 LDNO charges_C'!$C$14:$C$203,MATCH($A80,'Annex 4 LDNO charges_C'!$A$14:$A$203,0)))</f>
        <v>0, 3, 4, 5-8</v>
      </c>
      <c r="D80" s="227"/>
      <c r="E80" s="227"/>
      <c r="F80" s="223">
        <v>0.42849303020030444</v>
      </c>
    </row>
    <row r="81" spans="1:6" ht="27.75" customHeight="1">
      <c r="A81" s="160" t="s">
        <v>601</v>
      </c>
      <c r="B81" s="42">
        <f>IFERROR(INDEX('Annex 1 LV, HV &amp; UMS charges_C'!$B$14:$B$45,MATCH($A81,'Annex 1 LV, HV &amp; UMS charges_C'!$A$14:$A$294,0)),INDEX('Annex 4 LDNO charges_C'!$B$14:$B$203,MATCH($A81,'Annex 4 LDNO charges_C'!$A$14:$A$203,0)))</f>
        <v>0</v>
      </c>
      <c r="C81" s="159" t="str">
        <f>IFERROR(INDEX('Annex 1 LV, HV &amp; UMS charges_C'!$C$14:$C$45,MATCH($A81,'Annex 1 LV, HV &amp; UMS charges_C'!$A$14:$A$294,0)),INDEX('Annex 4 LDNO charges_C'!$C$14:$C$203,MATCH($A81,'Annex 4 LDNO charges_C'!$A$14:$A$203,0)))</f>
        <v>0, 3, 4, 5-8</v>
      </c>
      <c r="D81" s="227"/>
      <c r="E81" s="227"/>
      <c r="F81" s="223">
        <v>0.42849303020030444</v>
      </c>
    </row>
    <row r="82" spans="1:6" ht="27.75" customHeight="1">
      <c r="A82" s="160" t="s">
        <v>602</v>
      </c>
      <c r="B82" s="42">
        <f>IFERROR(INDEX('Annex 1 LV, HV &amp; UMS charges_C'!$B$14:$B$45,MATCH($A82,'Annex 1 LV, HV &amp; UMS charges_C'!$A$14:$A$294,0)),INDEX('Annex 4 LDNO charges_C'!$B$14:$B$203,MATCH($A82,'Annex 4 LDNO charges_C'!$A$14:$A$203,0)))</f>
        <v>0</v>
      </c>
      <c r="C82" s="159" t="str">
        <f>IFERROR(INDEX('Annex 1 LV, HV &amp; UMS charges_C'!$C$14:$C$45,MATCH($A82,'Annex 1 LV, HV &amp; UMS charges_C'!$A$14:$A$294,0)),INDEX('Annex 4 LDNO charges_C'!$C$14:$C$203,MATCH($A82,'Annex 4 LDNO charges_C'!$A$14:$A$203,0)))</f>
        <v>0, 3, 4, 5-8</v>
      </c>
      <c r="D82" s="227"/>
      <c r="E82" s="227"/>
      <c r="F82" s="223">
        <v>0.42849303020030444</v>
      </c>
    </row>
    <row r="83" spans="1:6" ht="27.75" customHeight="1">
      <c r="A83" s="160" t="s">
        <v>603</v>
      </c>
      <c r="B83" s="42">
        <f>IFERROR(INDEX('Annex 1 LV, HV &amp; UMS charges_C'!$B$14:$B$45,MATCH($A83,'Annex 1 LV, HV &amp; UMS charges_C'!$A$14:$A$294,0)),INDEX('Annex 4 LDNO charges_C'!$B$14:$B$203,MATCH($A83,'Annex 4 LDNO charges_C'!$A$14:$A$203,0)))</f>
        <v>0</v>
      </c>
      <c r="C83" s="159" t="str">
        <f>IFERROR(INDEX('Annex 1 LV, HV &amp; UMS charges_C'!$C$14:$C$45,MATCH($A83,'Annex 1 LV, HV &amp; UMS charges_C'!$A$14:$A$294,0)),INDEX('Annex 4 LDNO charges_C'!$C$14:$C$203,MATCH($A83,'Annex 4 LDNO charges_C'!$A$14:$A$203,0)))</f>
        <v>0, 3, 4, 5-8</v>
      </c>
      <c r="D83" s="227"/>
      <c r="E83" s="227"/>
      <c r="F83" s="223">
        <v>0.42849303020030444</v>
      </c>
    </row>
    <row r="84" spans="1:6" ht="27.75" customHeight="1">
      <c r="A84" s="160" t="s">
        <v>604</v>
      </c>
      <c r="B84" s="42">
        <f>IFERROR(INDEX('Annex 1 LV, HV &amp; UMS charges_C'!$B$14:$B$45,MATCH($A84,'Annex 1 LV, HV &amp; UMS charges_C'!$A$14:$A$294,0)),INDEX('Annex 4 LDNO charges_C'!$B$14:$B$203,MATCH($A84,'Annex 4 LDNO charges_C'!$A$14:$A$203,0)))</f>
        <v>0</v>
      </c>
      <c r="C84" s="159" t="str">
        <f>IFERROR(INDEX('Annex 1 LV, HV &amp; UMS charges_C'!$C$14:$C$45,MATCH($A84,'Annex 1 LV, HV &amp; UMS charges_C'!$A$14:$A$294,0)),INDEX('Annex 4 LDNO charges_C'!$C$14:$C$203,MATCH($A84,'Annex 4 LDNO charges_C'!$A$14:$A$203,0)))</f>
        <v>0, 3, 4, 5-8</v>
      </c>
      <c r="D84" s="227"/>
      <c r="E84" s="227"/>
      <c r="F84" s="223">
        <v>0.42849303020030444</v>
      </c>
    </row>
    <row r="85" spans="1:6" ht="27.75" customHeight="1">
      <c r="A85" s="160" t="s">
        <v>606</v>
      </c>
      <c r="B85" s="42">
        <f>IFERROR(INDEX('Annex 1 LV, HV &amp; UMS charges_C'!$B$14:$B$45,MATCH($A85,'Annex 1 LV, HV &amp; UMS charges_C'!$A$14:$A$294,0)),INDEX('Annex 4 LDNO charges_C'!$B$14:$B$203,MATCH($A85,'Annex 4 LDNO charges_C'!$A$14:$A$203,0)))</f>
        <v>0</v>
      </c>
      <c r="C85" s="159">
        <f>IFERROR(INDEX('Annex 1 LV, HV &amp; UMS charges_C'!$C$14:$C$45,MATCH($A85,'Annex 1 LV, HV &amp; UMS charges_C'!$A$14:$A$294,0)),INDEX('Annex 4 LDNO charges_C'!$C$14:$C$203,MATCH($A85,'Annex 4 LDNO charges_C'!$A$14:$A$203,0)))</f>
        <v>0</v>
      </c>
      <c r="D85" s="227"/>
      <c r="E85" s="227"/>
      <c r="F85" s="223">
        <v>0.42849303020030444</v>
      </c>
    </row>
    <row r="86" spans="1:6" ht="27.75" customHeight="1">
      <c r="A86" s="160" t="s">
        <v>607</v>
      </c>
      <c r="B86" s="42">
        <f>IFERROR(INDEX('Annex 1 LV, HV &amp; UMS charges_C'!$B$14:$B$45,MATCH($A86,'Annex 1 LV, HV &amp; UMS charges_C'!$A$14:$A$294,0)),INDEX('Annex 4 LDNO charges_C'!$B$14:$B$203,MATCH($A86,'Annex 4 LDNO charges_C'!$A$14:$A$203,0)))</f>
        <v>0</v>
      </c>
      <c r="C86" s="159">
        <f>IFERROR(INDEX('Annex 1 LV, HV &amp; UMS charges_C'!$C$14:$C$45,MATCH($A86,'Annex 1 LV, HV &amp; UMS charges_C'!$A$14:$A$294,0)),INDEX('Annex 4 LDNO charges_C'!$C$14:$C$203,MATCH($A86,'Annex 4 LDNO charges_C'!$A$14:$A$203,0)))</f>
        <v>0</v>
      </c>
      <c r="D86" s="227"/>
      <c r="E86" s="227"/>
      <c r="F86" s="223">
        <v>0.42849303020030444</v>
      </c>
    </row>
    <row r="87" spans="1:6" ht="27.75" customHeight="1">
      <c r="A87" s="160" t="s">
        <v>608</v>
      </c>
      <c r="B87" s="42">
        <f>IFERROR(INDEX('Annex 1 LV, HV &amp; UMS charges_C'!$B$14:$B$45,MATCH($A87,'Annex 1 LV, HV &amp; UMS charges_C'!$A$14:$A$294,0)),INDEX('Annex 4 LDNO charges_C'!$B$14:$B$203,MATCH($A87,'Annex 4 LDNO charges_C'!$A$14:$A$203,0)))</f>
        <v>0</v>
      </c>
      <c r="C87" s="159">
        <f>IFERROR(INDEX('Annex 1 LV, HV &amp; UMS charges_C'!$C$14:$C$45,MATCH($A87,'Annex 1 LV, HV &amp; UMS charges_C'!$A$14:$A$294,0)),INDEX('Annex 4 LDNO charges_C'!$C$14:$C$203,MATCH($A87,'Annex 4 LDNO charges_C'!$A$14:$A$203,0)))</f>
        <v>0</v>
      </c>
      <c r="D87" s="227"/>
      <c r="E87" s="227"/>
      <c r="F87" s="223">
        <v>0.42849303020030444</v>
      </c>
    </row>
    <row r="88" spans="1:6" ht="27.75" customHeight="1">
      <c r="A88" s="160" t="s">
        <v>609</v>
      </c>
      <c r="B88" s="42">
        <f>IFERROR(INDEX('Annex 1 LV, HV &amp; UMS charges_C'!$B$14:$B$45,MATCH($A88,'Annex 1 LV, HV &amp; UMS charges_C'!$A$14:$A$294,0)),INDEX('Annex 4 LDNO charges_C'!$B$14:$B$203,MATCH($A88,'Annex 4 LDNO charges_C'!$A$14:$A$203,0)))</f>
        <v>0</v>
      </c>
      <c r="C88" s="159">
        <f>IFERROR(INDEX('Annex 1 LV, HV &amp; UMS charges_C'!$C$14:$C$45,MATCH($A88,'Annex 1 LV, HV &amp; UMS charges_C'!$A$14:$A$294,0)),INDEX('Annex 4 LDNO charges_C'!$C$14:$C$203,MATCH($A88,'Annex 4 LDNO charges_C'!$A$14:$A$203,0)))</f>
        <v>0</v>
      </c>
      <c r="D88" s="227"/>
      <c r="E88" s="227"/>
      <c r="F88" s="223">
        <v>0.42849303020030444</v>
      </c>
    </row>
    <row r="89" spans="1:6" ht="27.75" customHeight="1">
      <c r="A89" s="160" t="s">
        <v>610</v>
      </c>
      <c r="B89" s="42">
        <f>IFERROR(INDEX('Annex 1 LV, HV &amp; UMS charges_C'!$B$14:$B$45,MATCH($A89,'Annex 1 LV, HV &amp; UMS charges_C'!$A$14:$A$294,0)),INDEX('Annex 4 LDNO charges_C'!$B$14:$B$203,MATCH($A89,'Annex 4 LDNO charges_C'!$A$14:$A$203,0)))</f>
        <v>0</v>
      </c>
      <c r="C89" s="159">
        <f>IFERROR(INDEX('Annex 1 LV, HV &amp; UMS charges_C'!$C$14:$C$45,MATCH($A89,'Annex 1 LV, HV &amp; UMS charges_C'!$A$14:$A$294,0)),INDEX('Annex 4 LDNO charges_C'!$C$14:$C$203,MATCH($A89,'Annex 4 LDNO charges_C'!$A$14:$A$203,0)))</f>
        <v>0</v>
      </c>
      <c r="D89" s="227"/>
      <c r="E89" s="227"/>
      <c r="F89" s="223">
        <v>0.42849303020030444</v>
      </c>
    </row>
    <row r="90" spans="1:6" ht="27.75" customHeight="1">
      <c r="A90" s="160" t="s">
        <v>611</v>
      </c>
      <c r="B90" s="42">
        <f>IFERROR(INDEX('Annex 1 LV, HV &amp; UMS charges_C'!$B$14:$B$45,MATCH($A90,'Annex 1 LV, HV &amp; UMS charges_C'!$A$14:$A$294,0)),INDEX('Annex 4 LDNO charges_C'!$B$14:$B$203,MATCH($A90,'Annex 4 LDNO charges_C'!$A$14:$A$203,0)))</f>
        <v>0</v>
      </c>
      <c r="C90" s="159">
        <f>IFERROR(INDEX('Annex 1 LV, HV &amp; UMS charges_C'!$C$14:$C$45,MATCH($A90,'Annex 1 LV, HV &amp; UMS charges_C'!$A$14:$A$294,0)),INDEX('Annex 4 LDNO charges_C'!$C$14:$C$203,MATCH($A90,'Annex 4 LDNO charges_C'!$A$14:$A$203,0)))</f>
        <v>0</v>
      </c>
      <c r="D90" s="227"/>
      <c r="E90" s="227"/>
      <c r="F90" s="223">
        <v>0.42849303020030444</v>
      </c>
    </row>
    <row r="91" spans="1:6" ht="27.75" customHeight="1">
      <c r="A91" s="160" t="s">
        <v>612</v>
      </c>
      <c r="B91" s="42">
        <f>IFERROR(INDEX('Annex 1 LV, HV &amp; UMS charges_C'!$B$14:$B$45,MATCH($A91,'Annex 1 LV, HV &amp; UMS charges_C'!$A$14:$A$294,0)),INDEX('Annex 4 LDNO charges_C'!$B$14:$B$203,MATCH($A91,'Annex 4 LDNO charges_C'!$A$14:$A$203,0)))</f>
        <v>0</v>
      </c>
      <c r="C91" s="159">
        <f>IFERROR(INDEX('Annex 1 LV, HV &amp; UMS charges_C'!$C$14:$C$45,MATCH($A91,'Annex 1 LV, HV &amp; UMS charges_C'!$A$14:$A$294,0)),INDEX('Annex 4 LDNO charges_C'!$C$14:$C$203,MATCH($A91,'Annex 4 LDNO charges_C'!$A$14:$A$203,0)))</f>
        <v>0</v>
      </c>
      <c r="D91" s="227"/>
      <c r="E91" s="227"/>
      <c r="F91" s="223">
        <v>0.42849303020030444</v>
      </c>
    </row>
    <row r="92" spans="1:6" ht="27.75" customHeight="1">
      <c r="A92" s="160" t="s">
        <v>613</v>
      </c>
      <c r="B92" s="42">
        <f>IFERROR(INDEX('Annex 1 LV, HV &amp; UMS charges_C'!$B$14:$B$45,MATCH($A92,'Annex 1 LV, HV &amp; UMS charges_C'!$A$14:$A$294,0)),INDEX('Annex 4 LDNO charges_C'!$B$14:$B$203,MATCH($A92,'Annex 4 LDNO charges_C'!$A$14:$A$203,0)))</f>
        <v>0</v>
      </c>
      <c r="C92" s="159">
        <f>IFERROR(INDEX('Annex 1 LV, HV &amp; UMS charges_C'!$C$14:$C$45,MATCH($A92,'Annex 1 LV, HV &amp; UMS charges_C'!$A$14:$A$294,0)),INDEX('Annex 4 LDNO charges_C'!$C$14:$C$203,MATCH($A92,'Annex 4 LDNO charges_C'!$A$14:$A$203,0)))</f>
        <v>0</v>
      </c>
      <c r="D92" s="227"/>
      <c r="E92" s="227"/>
      <c r="F92" s="223">
        <v>0.42849303020030444</v>
      </c>
    </row>
    <row r="93" spans="1:6" ht="27.75" customHeight="1">
      <c r="A93" s="160" t="s">
        <v>614</v>
      </c>
      <c r="B93" s="42">
        <f>IFERROR(INDEX('Annex 1 LV, HV &amp; UMS charges_C'!$B$14:$B$45,MATCH($A93,'Annex 1 LV, HV &amp; UMS charges_C'!$A$14:$A$294,0)),INDEX('Annex 4 LDNO charges_C'!$B$14:$B$203,MATCH($A93,'Annex 4 LDNO charges_C'!$A$14:$A$203,0)))</f>
        <v>0</v>
      </c>
      <c r="C93" s="159">
        <f>IFERROR(INDEX('Annex 1 LV, HV &amp; UMS charges_C'!$C$14:$C$45,MATCH($A93,'Annex 1 LV, HV &amp; UMS charges_C'!$A$14:$A$294,0)),INDEX('Annex 4 LDNO charges_C'!$C$14:$C$203,MATCH($A93,'Annex 4 LDNO charges_C'!$A$14:$A$203,0)))</f>
        <v>0</v>
      </c>
      <c r="D93" s="227"/>
      <c r="E93" s="227"/>
      <c r="F93" s="223">
        <v>0.42849303020030444</v>
      </c>
    </row>
    <row r="94" spans="1:6" ht="27.75" customHeight="1">
      <c r="A94" s="160" t="s">
        <v>615</v>
      </c>
      <c r="B94" s="42">
        <f>IFERROR(INDEX('Annex 1 LV, HV &amp; UMS charges_C'!$B$14:$B$45,MATCH($A94,'Annex 1 LV, HV &amp; UMS charges_C'!$A$14:$A$294,0)),INDEX('Annex 4 LDNO charges_C'!$B$14:$B$203,MATCH($A94,'Annex 4 LDNO charges_C'!$A$14:$A$203,0)))</f>
        <v>0</v>
      </c>
      <c r="C94" s="159">
        <f>IFERROR(INDEX('Annex 1 LV, HV &amp; UMS charges_C'!$C$14:$C$45,MATCH($A94,'Annex 1 LV, HV &amp; UMS charges_C'!$A$14:$A$294,0)),INDEX('Annex 4 LDNO charges_C'!$C$14:$C$203,MATCH($A94,'Annex 4 LDNO charges_C'!$A$14:$A$203,0)))</f>
        <v>0</v>
      </c>
      <c r="D94" s="227"/>
      <c r="E94" s="227"/>
      <c r="F94" s="223">
        <v>0.42849303020030444</v>
      </c>
    </row>
    <row r="95" spans="1:6" ht="27.75" customHeight="1">
      <c r="A95" s="160" t="s">
        <v>616</v>
      </c>
      <c r="B95" s="42">
        <f>IFERROR(INDEX('Annex 1 LV, HV &amp; UMS charges_C'!$B$14:$B$45,MATCH($A95,'Annex 1 LV, HV &amp; UMS charges_C'!$A$14:$A$294,0)),INDEX('Annex 4 LDNO charges_C'!$B$14:$B$203,MATCH($A95,'Annex 4 LDNO charges_C'!$A$14:$A$203,0)))</f>
        <v>0</v>
      </c>
      <c r="C95" s="159">
        <f>IFERROR(INDEX('Annex 1 LV, HV &amp; UMS charges_C'!$C$14:$C$45,MATCH($A95,'Annex 1 LV, HV &amp; UMS charges_C'!$A$14:$A$294,0)),INDEX('Annex 4 LDNO charges_C'!$C$14:$C$203,MATCH($A95,'Annex 4 LDNO charges_C'!$A$14:$A$203,0)))</f>
        <v>0</v>
      </c>
      <c r="D95" s="227"/>
      <c r="E95" s="227"/>
      <c r="F95" s="223">
        <v>0.42849303020030444</v>
      </c>
    </row>
    <row r="96" spans="1:6" ht="27.75" customHeight="1">
      <c r="A96" s="160" t="s">
        <v>617</v>
      </c>
      <c r="B96" s="42">
        <f>IFERROR(INDEX('Annex 1 LV, HV &amp; UMS charges_C'!$B$14:$B$45,MATCH($A96,'Annex 1 LV, HV &amp; UMS charges_C'!$A$14:$A$294,0)),INDEX('Annex 4 LDNO charges_C'!$B$14:$B$203,MATCH($A96,'Annex 4 LDNO charges_C'!$A$14:$A$203,0)))</f>
        <v>0</v>
      </c>
      <c r="C96" s="159">
        <f>IFERROR(INDEX('Annex 1 LV, HV &amp; UMS charges_C'!$C$14:$C$45,MATCH($A96,'Annex 1 LV, HV &amp; UMS charges_C'!$A$14:$A$294,0)),INDEX('Annex 4 LDNO charges_C'!$C$14:$C$203,MATCH($A96,'Annex 4 LDNO charges_C'!$A$14:$A$203,0)))</f>
        <v>0</v>
      </c>
      <c r="D96" s="227"/>
      <c r="E96" s="227"/>
      <c r="F96" s="223">
        <v>0.42849303020030444</v>
      </c>
    </row>
    <row r="97" spans="1:6" ht="27.75" customHeight="1">
      <c r="A97" s="160" t="s">
        <v>618</v>
      </c>
      <c r="B97" s="42">
        <f>IFERROR(INDEX('Annex 1 LV, HV &amp; UMS charges_C'!$B$14:$B$45,MATCH($A97,'Annex 1 LV, HV &amp; UMS charges_C'!$A$14:$A$294,0)),INDEX('Annex 4 LDNO charges_C'!$B$14:$B$203,MATCH($A97,'Annex 4 LDNO charges_C'!$A$14:$A$203,0)))</f>
        <v>0</v>
      </c>
      <c r="C97" s="159">
        <f>IFERROR(INDEX('Annex 1 LV, HV &amp; UMS charges_C'!$C$14:$C$45,MATCH($A97,'Annex 1 LV, HV &amp; UMS charges_C'!$A$14:$A$294,0)),INDEX('Annex 4 LDNO charges_C'!$C$14:$C$203,MATCH($A97,'Annex 4 LDNO charges_C'!$A$14:$A$203,0)))</f>
        <v>0</v>
      </c>
      <c r="D97" s="227"/>
      <c r="E97" s="227"/>
      <c r="F97" s="223">
        <v>0.42849303020030444</v>
      </c>
    </row>
    <row r="98" spans="1:6" ht="27.75" customHeight="1">
      <c r="A98" s="160" t="s">
        <v>619</v>
      </c>
      <c r="B98" s="42">
        <f>IFERROR(INDEX('Annex 1 LV, HV &amp; UMS charges_C'!$B$14:$B$45,MATCH($A98,'Annex 1 LV, HV &amp; UMS charges_C'!$A$14:$A$294,0)),INDEX('Annex 4 LDNO charges_C'!$B$14:$B$203,MATCH($A98,'Annex 4 LDNO charges_C'!$A$14:$A$203,0)))</f>
        <v>0</v>
      </c>
      <c r="C98" s="159">
        <f>IFERROR(INDEX('Annex 1 LV, HV &amp; UMS charges_C'!$C$14:$C$45,MATCH($A98,'Annex 1 LV, HV &amp; UMS charges_C'!$A$14:$A$294,0)),INDEX('Annex 4 LDNO charges_C'!$C$14:$C$203,MATCH($A98,'Annex 4 LDNO charges_C'!$A$14:$A$203,0)))</f>
        <v>0</v>
      </c>
      <c r="D98" s="227"/>
      <c r="E98" s="227"/>
      <c r="F98" s="223">
        <v>0.42849303020030444</v>
      </c>
    </row>
    <row r="99" spans="1:6" ht="27.75" customHeight="1">
      <c r="A99" s="160" t="s">
        <v>620</v>
      </c>
      <c r="B99" s="42">
        <f>IFERROR(INDEX('Annex 1 LV, HV &amp; UMS charges_C'!$B$14:$B$45,MATCH($A99,'Annex 1 LV, HV &amp; UMS charges_C'!$A$14:$A$294,0)),INDEX('Annex 4 LDNO charges_C'!$B$14:$B$203,MATCH($A99,'Annex 4 LDNO charges_C'!$A$14:$A$203,0)))</f>
        <v>0</v>
      </c>
      <c r="C99" s="159">
        <f>IFERROR(INDEX('Annex 1 LV, HV &amp; UMS charges_C'!$C$14:$C$45,MATCH($A99,'Annex 1 LV, HV &amp; UMS charges_C'!$A$14:$A$294,0)),INDEX('Annex 4 LDNO charges_C'!$C$14:$C$203,MATCH($A99,'Annex 4 LDNO charges_C'!$A$14:$A$203,0)))</f>
        <v>0</v>
      </c>
      <c r="D99" s="227"/>
      <c r="E99" s="227"/>
      <c r="F99" s="223">
        <v>0.42849303020030444</v>
      </c>
    </row>
    <row r="100" spans="1:6" ht="27.75" customHeight="1">
      <c r="A100" s="160" t="s">
        <v>627</v>
      </c>
      <c r="B100" s="42">
        <f>IFERROR(INDEX('Annex 1 LV, HV &amp; UMS charges_C'!$B$14:$B$45,MATCH($A100,'Annex 1 LV, HV &amp; UMS charges_C'!$A$14:$A$294,0)),INDEX('Annex 4 LDNO charges_C'!$B$14:$B$203,MATCH($A100,'Annex 4 LDNO charges_C'!$A$14:$A$203,0)))</f>
        <v>0</v>
      </c>
      <c r="C100" s="159" t="str">
        <f>IFERROR(INDEX('Annex 1 LV, HV &amp; UMS charges_C'!$C$14:$C$45,MATCH($A100,'Annex 1 LV, HV &amp; UMS charges_C'!$A$14:$A$294,0)),INDEX('Annex 4 LDNO charges_C'!$C$14:$C$203,MATCH($A100,'Annex 4 LDNO charges_C'!$A$14:$A$203,0)))</f>
        <v>0, 1, 2</v>
      </c>
      <c r="D100" s="223">
        <v>0.18474516480047817</v>
      </c>
      <c r="E100" s="223"/>
      <c r="F100" s="223">
        <v>0.42849303020030444</v>
      </c>
    </row>
    <row r="101" spans="1:6" ht="27.75" customHeight="1">
      <c r="A101" s="160" t="s">
        <v>629</v>
      </c>
      <c r="B101" s="42">
        <f>IFERROR(INDEX('Annex 1 LV, HV &amp; UMS charges_C'!$B$14:$B$45,MATCH($A101,'Annex 1 LV, HV &amp; UMS charges_C'!$A$14:$A$294,0)),INDEX('Annex 4 LDNO charges_C'!$B$14:$B$203,MATCH($A101,'Annex 4 LDNO charges_C'!$A$14:$A$203,0)))</f>
        <v>0</v>
      </c>
      <c r="C101" s="159" t="str">
        <f>IFERROR(INDEX('Annex 1 LV, HV &amp; UMS charges_C'!$C$14:$C$45,MATCH($A101,'Annex 1 LV, HV &amp; UMS charges_C'!$A$14:$A$294,0)),INDEX('Annex 4 LDNO charges_C'!$C$14:$C$203,MATCH($A101,'Annex 4 LDNO charges_C'!$A$14:$A$203,0)))</f>
        <v>0, 3, 4, 5-8</v>
      </c>
      <c r="D101" s="227"/>
      <c r="E101" s="227"/>
      <c r="F101" s="223">
        <v>0.42849303020030444</v>
      </c>
    </row>
    <row r="102" spans="1:6" ht="27.75" customHeight="1">
      <c r="A102" s="160" t="s">
        <v>630</v>
      </c>
      <c r="B102" s="42">
        <f>IFERROR(INDEX('Annex 1 LV, HV &amp; UMS charges_C'!$B$14:$B$45,MATCH($A102,'Annex 1 LV, HV &amp; UMS charges_C'!$A$14:$A$294,0)),INDEX('Annex 4 LDNO charges_C'!$B$14:$B$203,MATCH($A102,'Annex 4 LDNO charges_C'!$A$14:$A$203,0)))</f>
        <v>0</v>
      </c>
      <c r="C102" s="159" t="str">
        <f>IFERROR(INDEX('Annex 1 LV, HV &amp; UMS charges_C'!$C$14:$C$45,MATCH($A102,'Annex 1 LV, HV &amp; UMS charges_C'!$A$14:$A$294,0)),INDEX('Annex 4 LDNO charges_C'!$C$14:$C$203,MATCH($A102,'Annex 4 LDNO charges_C'!$A$14:$A$203,0)))</f>
        <v>0, 3, 4, 5-8</v>
      </c>
      <c r="D102" s="227"/>
      <c r="E102" s="227"/>
      <c r="F102" s="223">
        <v>0.42849303020030444</v>
      </c>
    </row>
    <row r="103" spans="1:6" ht="27.75" customHeight="1">
      <c r="A103" s="160" t="s">
        <v>631</v>
      </c>
      <c r="B103" s="42">
        <f>IFERROR(INDEX('Annex 1 LV, HV &amp; UMS charges_C'!$B$14:$B$45,MATCH($A103,'Annex 1 LV, HV &amp; UMS charges_C'!$A$14:$A$294,0)),INDEX('Annex 4 LDNO charges_C'!$B$14:$B$203,MATCH($A103,'Annex 4 LDNO charges_C'!$A$14:$A$203,0)))</f>
        <v>0</v>
      </c>
      <c r="C103" s="159" t="str">
        <f>IFERROR(INDEX('Annex 1 LV, HV &amp; UMS charges_C'!$C$14:$C$45,MATCH($A103,'Annex 1 LV, HV &amp; UMS charges_C'!$A$14:$A$294,0)),INDEX('Annex 4 LDNO charges_C'!$C$14:$C$203,MATCH($A103,'Annex 4 LDNO charges_C'!$A$14:$A$203,0)))</f>
        <v>0, 3, 4, 5-8</v>
      </c>
      <c r="D103" s="227"/>
      <c r="E103" s="227"/>
      <c r="F103" s="223">
        <v>0.42849303020030444</v>
      </c>
    </row>
    <row r="104" spans="1:6" ht="27.75" customHeight="1">
      <c r="A104" s="160" t="s">
        <v>632</v>
      </c>
      <c r="B104" s="42">
        <f>IFERROR(INDEX('Annex 1 LV, HV &amp; UMS charges_C'!$B$14:$B$45,MATCH($A104,'Annex 1 LV, HV &amp; UMS charges_C'!$A$14:$A$294,0)),INDEX('Annex 4 LDNO charges_C'!$B$14:$B$203,MATCH($A104,'Annex 4 LDNO charges_C'!$A$14:$A$203,0)))</f>
        <v>0</v>
      </c>
      <c r="C104" s="159" t="str">
        <f>IFERROR(INDEX('Annex 1 LV, HV &amp; UMS charges_C'!$C$14:$C$45,MATCH($A104,'Annex 1 LV, HV &amp; UMS charges_C'!$A$14:$A$294,0)),INDEX('Annex 4 LDNO charges_C'!$C$14:$C$203,MATCH($A104,'Annex 4 LDNO charges_C'!$A$14:$A$203,0)))</f>
        <v>0, 3, 4, 5-8</v>
      </c>
      <c r="D104" s="227"/>
      <c r="E104" s="227"/>
      <c r="F104" s="223">
        <v>0.42849303020030444</v>
      </c>
    </row>
    <row r="105" spans="1:6" ht="27.75" customHeight="1">
      <c r="A105" s="160" t="s">
        <v>633</v>
      </c>
      <c r="B105" s="42">
        <f>IFERROR(INDEX('Annex 1 LV, HV &amp; UMS charges_C'!$B$14:$B$45,MATCH($A105,'Annex 1 LV, HV &amp; UMS charges_C'!$A$14:$A$294,0)),INDEX('Annex 4 LDNO charges_C'!$B$14:$B$203,MATCH($A105,'Annex 4 LDNO charges_C'!$A$14:$A$203,0)))</f>
        <v>0</v>
      </c>
      <c r="C105" s="159" t="str">
        <f>IFERROR(INDEX('Annex 1 LV, HV &amp; UMS charges_C'!$C$14:$C$45,MATCH($A105,'Annex 1 LV, HV &amp; UMS charges_C'!$A$14:$A$294,0)),INDEX('Annex 4 LDNO charges_C'!$C$14:$C$203,MATCH($A105,'Annex 4 LDNO charges_C'!$A$14:$A$203,0)))</f>
        <v>0, 3, 4, 5-8</v>
      </c>
      <c r="D105" s="227"/>
      <c r="E105" s="227"/>
      <c r="F105" s="223">
        <v>0.42849303020030444</v>
      </c>
    </row>
    <row r="106" spans="1:6" ht="27.75" customHeight="1">
      <c r="A106" s="160" t="s">
        <v>635</v>
      </c>
      <c r="B106" s="42">
        <f>IFERROR(INDEX('Annex 1 LV, HV &amp; UMS charges_C'!$B$14:$B$45,MATCH($A106,'Annex 1 LV, HV &amp; UMS charges_C'!$A$14:$A$294,0)),INDEX('Annex 4 LDNO charges_C'!$B$14:$B$203,MATCH($A106,'Annex 4 LDNO charges_C'!$A$14:$A$203,0)))</f>
        <v>0</v>
      </c>
      <c r="C106" s="159">
        <f>IFERROR(INDEX('Annex 1 LV, HV &amp; UMS charges_C'!$C$14:$C$45,MATCH($A106,'Annex 1 LV, HV &amp; UMS charges_C'!$A$14:$A$294,0)),INDEX('Annex 4 LDNO charges_C'!$C$14:$C$203,MATCH($A106,'Annex 4 LDNO charges_C'!$A$14:$A$203,0)))</f>
        <v>0</v>
      </c>
      <c r="D106" s="227"/>
      <c r="E106" s="227"/>
      <c r="F106" s="223">
        <v>0.42849303020030444</v>
      </c>
    </row>
    <row r="107" spans="1:6" ht="27.75" customHeight="1">
      <c r="A107" s="160" t="s">
        <v>636</v>
      </c>
      <c r="B107" s="42">
        <f>IFERROR(INDEX('Annex 1 LV, HV &amp; UMS charges_C'!$B$14:$B$45,MATCH($A107,'Annex 1 LV, HV &amp; UMS charges_C'!$A$14:$A$294,0)),INDEX('Annex 4 LDNO charges_C'!$B$14:$B$203,MATCH($A107,'Annex 4 LDNO charges_C'!$A$14:$A$203,0)))</f>
        <v>0</v>
      </c>
      <c r="C107" s="159">
        <f>IFERROR(INDEX('Annex 1 LV, HV &amp; UMS charges_C'!$C$14:$C$45,MATCH($A107,'Annex 1 LV, HV &amp; UMS charges_C'!$A$14:$A$294,0)),INDEX('Annex 4 LDNO charges_C'!$C$14:$C$203,MATCH($A107,'Annex 4 LDNO charges_C'!$A$14:$A$203,0)))</f>
        <v>0</v>
      </c>
      <c r="D107" s="227"/>
      <c r="E107" s="227"/>
      <c r="F107" s="223">
        <v>0.42849303020030444</v>
      </c>
    </row>
    <row r="108" spans="1:6" ht="27.75" customHeight="1">
      <c r="A108" s="160" t="s">
        <v>637</v>
      </c>
      <c r="B108" s="42">
        <f>IFERROR(INDEX('Annex 1 LV, HV &amp; UMS charges_C'!$B$14:$B$45,MATCH($A108,'Annex 1 LV, HV &amp; UMS charges_C'!$A$14:$A$294,0)),INDEX('Annex 4 LDNO charges_C'!$B$14:$B$203,MATCH($A108,'Annex 4 LDNO charges_C'!$A$14:$A$203,0)))</f>
        <v>0</v>
      </c>
      <c r="C108" s="159">
        <f>IFERROR(INDEX('Annex 1 LV, HV &amp; UMS charges_C'!$C$14:$C$45,MATCH($A108,'Annex 1 LV, HV &amp; UMS charges_C'!$A$14:$A$294,0)),INDEX('Annex 4 LDNO charges_C'!$C$14:$C$203,MATCH($A108,'Annex 4 LDNO charges_C'!$A$14:$A$203,0)))</f>
        <v>0</v>
      </c>
      <c r="D108" s="227"/>
      <c r="E108" s="227"/>
      <c r="F108" s="223">
        <v>0.42849303020030444</v>
      </c>
    </row>
    <row r="109" spans="1:6" ht="27.75" customHeight="1">
      <c r="A109" s="160" t="s">
        <v>638</v>
      </c>
      <c r="B109" s="42">
        <f>IFERROR(INDEX('Annex 1 LV, HV &amp; UMS charges_C'!$B$14:$B$45,MATCH($A109,'Annex 1 LV, HV &amp; UMS charges_C'!$A$14:$A$294,0)),INDEX('Annex 4 LDNO charges_C'!$B$14:$B$203,MATCH($A109,'Annex 4 LDNO charges_C'!$A$14:$A$203,0)))</f>
        <v>0</v>
      </c>
      <c r="C109" s="159">
        <f>IFERROR(INDEX('Annex 1 LV, HV &amp; UMS charges_C'!$C$14:$C$45,MATCH($A109,'Annex 1 LV, HV &amp; UMS charges_C'!$A$14:$A$294,0)),INDEX('Annex 4 LDNO charges_C'!$C$14:$C$203,MATCH($A109,'Annex 4 LDNO charges_C'!$A$14:$A$203,0)))</f>
        <v>0</v>
      </c>
      <c r="D109" s="227"/>
      <c r="E109" s="227"/>
      <c r="F109" s="223">
        <v>0.42849303020030444</v>
      </c>
    </row>
    <row r="110" spans="1:6" ht="27.75" customHeight="1">
      <c r="A110" s="160" t="s">
        <v>639</v>
      </c>
      <c r="B110" s="42">
        <f>IFERROR(INDEX('Annex 1 LV, HV &amp; UMS charges_C'!$B$14:$B$45,MATCH($A110,'Annex 1 LV, HV &amp; UMS charges_C'!$A$14:$A$294,0)),INDEX('Annex 4 LDNO charges_C'!$B$14:$B$203,MATCH($A110,'Annex 4 LDNO charges_C'!$A$14:$A$203,0)))</f>
        <v>0</v>
      </c>
      <c r="C110" s="159">
        <f>IFERROR(INDEX('Annex 1 LV, HV &amp; UMS charges_C'!$C$14:$C$45,MATCH($A110,'Annex 1 LV, HV &amp; UMS charges_C'!$A$14:$A$294,0)),INDEX('Annex 4 LDNO charges_C'!$C$14:$C$203,MATCH($A110,'Annex 4 LDNO charges_C'!$A$14:$A$203,0)))</f>
        <v>0</v>
      </c>
      <c r="D110" s="227"/>
      <c r="E110" s="227"/>
      <c r="F110" s="223">
        <v>0.42849303020030444</v>
      </c>
    </row>
    <row r="111" spans="1:6" ht="27.75" customHeight="1">
      <c r="A111" s="160" t="s">
        <v>640</v>
      </c>
      <c r="B111" s="42">
        <f>IFERROR(INDEX('Annex 1 LV, HV &amp; UMS charges_C'!$B$14:$B$45,MATCH($A111,'Annex 1 LV, HV &amp; UMS charges_C'!$A$14:$A$294,0)),INDEX('Annex 4 LDNO charges_C'!$B$14:$B$203,MATCH($A111,'Annex 4 LDNO charges_C'!$A$14:$A$203,0)))</f>
        <v>0</v>
      </c>
      <c r="C111" s="159">
        <f>IFERROR(INDEX('Annex 1 LV, HV &amp; UMS charges_C'!$C$14:$C$45,MATCH($A111,'Annex 1 LV, HV &amp; UMS charges_C'!$A$14:$A$294,0)),INDEX('Annex 4 LDNO charges_C'!$C$14:$C$203,MATCH($A111,'Annex 4 LDNO charges_C'!$A$14:$A$203,0)))</f>
        <v>0</v>
      </c>
      <c r="D111" s="227"/>
      <c r="E111" s="227"/>
      <c r="F111" s="223">
        <v>0.42849303020030444</v>
      </c>
    </row>
    <row r="112" spans="1:6" ht="27.75" customHeight="1">
      <c r="A112" s="160" t="s">
        <v>641</v>
      </c>
      <c r="B112" s="42">
        <f>IFERROR(INDEX('Annex 1 LV, HV &amp; UMS charges_C'!$B$14:$B$45,MATCH($A112,'Annex 1 LV, HV &amp; UMS charges_C'!$A$14:$A$294,0)),INDEX('Annex 4 LDNO charges_C'!$B$14:$B$203,MATCH($A112,'Annex 4 LDNO charges_C'!$A$14:$A$203,0)))</f>
        <v>0</v>
      </c>
      <c r="C112" s="159">
        <f>IFERROR(INDEX('Annex 1 LV, HV &amp; UMS charges_C'!$C$14:$C$45,MATCH($A112,'Annex 1 LV, HV &amp; UMS charges_C'!$A$14:$A$294,0)),INDEX('Annex 4 LDNO charges_C'!$C$14:$C$203,MATCH($A112,'Annex 4 LDNO charges_C'!$A$14:$A$203,0)))</f>
        <v>0</v>
      </c>
      <c r="D112" s="227"/>
      <c r="E112" s="227"/>
      <c r="F112" s="223">
        <v>0.42849303020030444</v>
      </c>
    </row>
    <row r="113" spans="1:6" ht="27.75" customHeight="1">
      <c r="A113" s="160" t="s">
        <v>642</v>
      </c>
      <c r="B113" s="42">
        <f>IFERROR(INDEX('Annex 1 LV, HV &amp; UMS charges_C'!$B$14:$B$45,MATCH($A113,'Annex 1 LV, HV &amp; UMS charges_C'!$A$14:$A$294,0)),INDEX('Annex 4 LDNO charges_C'!$B$14:$B$203,MATCH($A113,'Annex 4 LDNO charges_C'!$A$14:$A$203,0)))</f>
        <v>0</v>
      </c>
      <c r="C113" s="159">
        <f>IFERROR(INDEX('Annex 1 LV, HV &amp; UMS charges_C'!$C$14:$C$45,MATCH($A113,'Annex 1 LV, HV &amp; UMS charges_C'!$A$14:$A$294,0)),INDEX('Annex 4 LDNO charges_C'!$C$14:$C$203,MATCH($A113,'Annex 4 LDNO charges_C'!$A$14:$A$203,0)))</f>
        <v>0</v>
      </c>
      <c r="D113" s="227"/>
      <c r="E113" s="227"/>
      <c r="F113" s="223">
        <v>0.42849303020030444</v>
      </c>
    </row>
    <row r="114" spans="1:6" ht="27.75" customHeight="1">
      <c r="A114" s="160" t="s">
        <v>643</v>
      </c>
      <c r="B114" s="42">
        <f>IFERROR(INDEX('Annex 1 LV, HV &amp; UMS charges_C'!$B$14:$B$45,MATCH($A114,'Annex 1 LV, HV &amp; UMS charges_C'!$A$14:$A$294,0)),INDEX('Annex 4 LDNO charges_C'!$B$14:$B$203,MATCH($A114,'Annex 4 LDNO charges_C'!$A$14:$A$203,0)))</f>
        <v>0</v>
      </c>
      <c r="C114" s="159">
        <f>IFERROR(INDEX('Annex 1 LV, HV &amp; UMS charges_C'!$C$14:$C$45,MATCH($A114,'Annex 1 LV, HV &amp; UMS charges_C'!$A$14:$A$294,0)),INDEX('Annex 4 LDNO charges_C'!$C$14:$C$203,MATCH($A114,'Annex 4 LDNO charges_C'!$A$14:$A$203,0)))</f>
        <v>0</v>
      </c>
      <c r="D114" s="227"/>
      <c r="E114" s="227"/>
      <c r="F114" s="223">
        <v>0.42849303020030444</v>
      </c>
    </row>
    <row r="115" spans="1:6" ht="27.75" customHeight="1">
      <c r="A115" s="160" t="s">
        <v>644</v>
      </c>
      <c r="B115" s="42">
        <f>IFERROR(INDEX('Annex 1 LV, HV &amp; UMS charges_C'!$B$14:$B$45,MATCH($A115,'Annex 1 LV, HV &amp; UMS charges_C'!$A$14:$A$294,0)),INDEX('Annex 4 LDNO charges_C'!$B$14:$B$203,MATCH($A115,'Annex 4 LDNO charges_C'!$A$14:$A$203,0)))</f>
        <v>0</v>
      </c>
      <c r="C115" s="159">
        <f>IFERROR(INDEX('Annex 1 LV, HV &amp; UMS charges_C'!$C$14:$C$45,MATCH($A115,'Annex 1 LV, HV &amp; UMS charges_C'!$A$14:$A$294,0)),INDEX('Annex 4 LDNO charges_C'!$C$14:$C$203,MATCH($A115,'Annex 4 LDNO charges_C'!$A$14:$A$203,0)))</f>
        <v>0</v>
      </c>
      <c r="D115" s="227"/>
      <c r="E115" s="227"/>
      <c r="F115" s="223">
        <v>0.42849303020030444</v>
      </c>
    </row>
    <row r="116" spans="1:6" ht="27.75" customHeight="1">
      <c r="A116" s="160" t="s">
        <v>645</v>
      </c>
      <c r="B116" s="42">
        <f>IFERROR(INDEX('Annex 1 LV, HV &amp; UMS charges_C'!$B$14:$B$45,MATCH($A116,'Annex 1 LV, HV &amp; UMS charges_C'!$A$14:$A$294,0)),INDEX('Annex 4 LDNO charges_C'!$B$14:$B$203,MATCH($A116,'Annex 4 LDNO charges_C'!$A$14:$A$203,0)))</f>
        <v>0</v>
      </c>
      <c r="C116" s="159">
        <f>IFERROR(INDEX('Annex 1 LV, HV &amp; UMS charges_C'!$C$14:$C$45,MATCH($A116,'Annex 1 LV, HV &amp; UMS charges_C'!$A$14:$A$294,0)),INDEX('Annex 4 LDNO charges_C'!$C$14:$C$203,MATCH($A116,'Annex 4 LDNO charges_C'!$A$14:$A$203,0)))</f>
        <v>0</v>
      </c>
      <c r="D116" s="227"/>
      <c r="E116" s="227"/>
      <c r="F116" s="223">
        <v>0.42849303020030444</v>
      </c>
    </row>
    <row r="117" spans="1:6" ht="27.75" customHeight="1">
      <c r="A117" s="160" t="s">
        <v>646</v>
      </c>
      <c r="B117" s="42">
        <f>IFERROR(INDEX('Annex 1 LV, HV &amp; UMS charges_C'!$B$14:$B$45,MATCH($A117,'Annex 1 LV, HV &amp; UMS charges_C'!$A$14:$A$294,0)),INDEX('Annex 4 LDNO charges_C'!$B$14:$B$203,MATCH($A117,'Annex 4 LDNO charges_C'!$A$14:$A$203,0)))</f>
        <v>0</v>
      </c>
      <c r="C117" s="159">
        <f>IFERROR(INDEX('Annex 1 LV, HV &amp; UMS charges_C'!$C$14:$C$45,MATCH($A117,'Annex 1 LV, HV &amp; UMS charges_C'!$A$14:$A$294,0)),INDEX('Annex 4 LDNO charges_C'!$C$14:$C$203,MATCH($A117,'Annex 4 LDNO charges_C'!$A$14:$A$203,0)))</f>
        <v>0</v>
      </c>
      <c r="D117" s="227"/>
      <c r="E117" s="227"/>
      <c r="F117" s="223">
        <v>0.42849303020030444</v>
      </c>
    </row>
    <row r="118" spans="1:6" ht="27.75" customHeight="1">
      <c r="A118" s="160" t="s">
        <v>647</v>
      </c>
      <c r="B118" s="42">
        <f>IFERROR(INDEX('Annex 1 LV, HV &amp; UMS charges_C'!$B$14:$B$45,MATCH($A118,'Annex 1 LV, HV &amp; UMS charges_C'!$A$14:$A$294,0)),INDEX('Annex 4 LDNO charges_C'!$B$14:$B$203,MATCH($A118,'Annex 4 LDNO charges_C'!$A$14:$A$203,0)))</f>
        <v>0</v>
      </c>
      <c r="C118" s="159">
        <f>IFERROR(INDEX('Annex 1 LV, HV &amp; UMS charges_C'!$C$14:$C$45,MATCH($A118,'Annex 1 LV, HV &amp; UMS charges_C'!$A$14:$A$294,0)),INDEX('Annex 4 LDNO charges_C'!$C$14:$C$203,MATCH($A118,'Annex 4 LDNO charges_C'!$A$14:$A$203,0)))</f>
        <v>0</v>
      </c>
      <c r="D118" s="227"/>
      <c r="E118" s="227"/>
      <c r="F118" s="223">
        <v>0.42849303020030444</v>
      </c>
    </row>
    <row r="119" spans="1:6" ht="27.75" customHeight="1">
      <c r="A119" s="160" t="s">
        <v>648</v>
      </c>
      <c r="B119" s="42">
        <f>IFERROR(INDEX('Annex 1 LV, HV &amp; UMS charges_C'!$B$14:$B$45,MATCH($A119,'Annex 1 LV, HV &amp; UMS charges_C'!$A$14:$A$294,0)),INDEX('Annex 4 LDNO charges_C'!$B$14:$B$203,MATCH($A119,'Annex 4 LDNO charges_C'!$A$14:$A$203,0)))</f>
        <v>0</v>
      </c>
      <c r="C119" s="159">
        <f>IFERROR(INDEX('Annex 1 LV, HV &amp; UMS charges_C'!$C$14:$C$45,MATCH($A119,'Annex 1 LV, HV &amp; UMS charges_C'!$A$14:$A$294,0)),INDEX('Annex 4 LDNO charges_C'!$C$14:$C$203,MATCH($A119,'Annex 4 LDNO charges_C'!$A$14:$A$203,0)))</f>
        <v>0</v>
      </c>
      <c r="D119" s="227"/>
      <c r="E119" s="227"/>
      <c r="F119" s="223">
        <v>0.42849303020030444</v>
      </c>
    </row>
    <row r="120" spans="1:6" ht="27.75" customHeight="1">
      <c r="A120" s="160" t="s">
        <v>649</v>
      </c>
      <c r="B120" s="42">
        <f>IFERROR(INDEX('Annex 1 LV, HV &amp; UMS charges_C'!$B$14:$B$45,MATCH($A120,'Annex 1 LV, HV &amp; UMS charges_C'!$A$14:$A$294,0)),INDEX('Annex 4 LDNO charges_C'!$B$14:$B$203,MATCH($A120,'Annex 4 LDNO charges_C'!$A$14:$A$203,0)))</f>
        <v>0</v>
      </c>
      <c r="C120" s="159">
        <f>IFERROR(INDEX('Annex 1 LV, HV &amp; UMS charges_C'!$C$14:$C$45,MATCH($A120,'Annex 1 LV, HV &amp; UMS charges_C'!$A$14:$A$294,0)),INDEX('Annex 4 LDNO charges_C'!$C$14:$C$203,MATCH($A120,'Annex 4 LDNO charges_C'!$A$14:$A$203,0)))</f>
        <v>0</v>
      </c>
      <c r="D120" s="227"/>
      <c r="E120" s="227"/>
      <c r="F120" s="223">
        <v>0.42849303020030444</v>
      </c>
    </row>
    <row r="121" spans="1:6" ht="27.75" customHeight="1">
      <c r="A121" s="160" t="s">
        <v>656</v>
      </c>
      <c r="B121" s="42">
        <f>IFERROR(INDEX('Annex 1 LV, HV &amp; UMS charges_C'!$B$14:$B$45,MATCH($A121,'Annex 1 LV, HV &amp; UMS charges_C'!$A$14:$A$294,0)),INDEX('Annex 4 LDNO charges_C'!$B$14:$B$203,MATCH($A121,'Annex 4 LDNO charges_C'!$A$14:$A$203,0)))</f>
        <v>0</v>
      </c>
      <c r="C121" s="159" t="str">
        <f>IFERROR(INDEX('Annex 1 LV, HV &amp; UMS charges_C'!$C$14:$C$45,MATCH($A121,'Annex 1 LV, HV &amp; UMS charges_C'!$A$14:$A$294,0)),INDEX('Annex 4 LDNO charges_C'!$C$14:$C$203,MATCH($A121,'Annex 4 LDNO charges_C'!$A$14:$A$203,0)))</f>
        <v>0, 1, 2</v>
      </c>
      <c r="D121" s="223">
        <v>0.18474516480047817</v>
      </c>
      <c r="E121" s="223"/>
      <c r="F121" s="223">
        <v>0.42849303020030444</v>
      </c>
    </row>
    <row r="122" spans="1:6" ht="27.75" customHeight="1">
      <c r="A122" s="160" t="s">
        <v>658</v>
      </c>
      <c r="B122" s="42">
        <f>IFERROR(INDEX('Annex 1 LV, HV &amp; UMS charges_C'!$B$14:$B$45,MATCH($A122,'Annex 1 LV, HV &amp; UMS charges_C'!$A$14:$A$294,0)),INDEX('Annex 4 LDNO charges_C'!$B$14:$B$203,MATCH($A122,'Annex 4 LDNO charges_C'!$A$14:$A$203,0)))</f>
        <v>0</v>
      </c>
      <c r="C122" s="159" t="str">
        <f>IFERROR(INDEX('Annex 1 LV, HV &amp; UMS charges_C'!$C$14:$C$45,MATCH($A122,'Annex 1 LV, HV &amp; UMS charges_C'!$A$14:$A$294,0)),INDEX('Annex 4 LDNO charges_C'!$C$14:$C$203,MATCH($A122,'Annex 4 LDNO charges_C'!$A$14:$A$203,0)))</f>
        <v>0, 3, 4, 5-8</v>
      </c>
      <c r="D122" s="227"/>
      <c r="E122" s="227"/>
      <c r="F122" s="223">
        <v>0.42849303020030444</v>
      </c>
    </row>
    <row r="123" spans="1:6" ht="27.75" customHeight="1">
      <c r="A123" s="160" t="s">
        <v>659</v>
      </c>
      <c r="B123" s="42">
        <f>IFERROR(INDEX('Annex 1 LV, HV &amp; UMS charges_C'!$B$14:$B$45,MATCH($A123,'Annex 1 LV, HV &amp; UMS charges_C'!$A$14:$A$294,0)),INDEX('Annex 4 LDNO charges_C'!$B$14:$B$203,MATCH($A123,'Annex 4 LDNO charges_C'!$A$14:$A$203,0)))</f>
        <v>0</v>
      </c>
      <c r="C123" s="159" t="str">
        <f>IFERROR(INDEX('Annex 1 LV, HV &amp; UMS charges_C'!$C$14:$C$45,MATCH($A123,'Annex 1 LV, HV &amp; UMS charges_C'!$A$14:$A$294,0)),INDEX('Annex 4 LDNO charges_C'!$C$14:$C$203,MATCH($A123,'Annex 4 LDNO charges_C'!$A$14:$A$203,0)))</f>
        <v>0, 3, 4, 5-8</v>
      </c>
      <c r="D123" s="227"/>
      <c r="E123" s="227"/>
      <c r="F123" s="223">
        <v>0.42849303020030444</v>
      </c>
    </row>
    <row r="124" spans="1:6" ht="27.75" customHeight="1">
      <c r="A124" s="160" t="s">
        <v>660</v>
      </c>
      <c r="B124" s="42">
        <f>IFERROR(INDEX('Annex 1 LV, HV &amp; UMS charges_C'!$B$14:$B$45,MATCH($A124,'Annex 1 LV, HV &amp; UMS charges_C'!$A$14:$A$294,0)),INDEX('Annex 4 LDNO charges_C'!$B$14:$B$203,MATCH($A124,'Annex 4 LDNO charges_C'!$A$14:$A$203,0)))</f>
        <v>0</v>
      </c>
      <c r="C124" s="159" t="str">
        <f>IFERROR(INDEX('Annex 1 LV, HV &amp; UMS charges_C'!$C$14:$C$45,MATCH($A124,'Annex 1 LV, HV &amp; UMS charges_C'!$A$14:$A$294,0)),INDEX('Annex 4 LDNO charges_C'!$C$14:$C$203,MATCH($A124,'Annex 4 LDNO charges_C'!$A$14:$A$203,0)))</f>
        <v>0, 3, 4, 5-8</v>
      </c>
      <c r="D124" s="227"/>
      <c r="E124" s="227"/>
      <c r="F124" s="223">
        <v>0.42849303020030444</v>
      </c>
    </row>
    <row r="125" spans="1:6" ht="27.75" customHeight="1">
      <c r="A125" s="160" t="s">
        <v>661</v>
      </c>
      <c r="B125" s="42">
        <f>IFERROR(INDEX('Annex 1 LV, HV &amp; UMS charges_C'!$B$14:$B$45,MATCH($A125,'Annex 1 LV, HV &amp; UMS charges_C'!$A$14:$A$294,0)),INDEX('Annex 4 LDNO charges_C'!$B$14:$B$203,MATCH($A125,'Annex 4 LDNO charges_C'!$A$14:$A$203,0)))</f>
        <v>0</v>
      </c>
      <c r="C125" s="159" t="str">
        <f>IFERROR(INDEX('Annex 1 LV, HV &amp; UMS charges_C'!$C$14:$C$45,MATCH($A125,'Annex 1 LV, HV &amp; UMS charges_C'!$A$14:$A$294,0)),INDEX('Annex 4 LDNO charges_C'!$C$14:$C$203,MATCH($A125,'Annex 4 LDNO charges_C'!$A$14:$A$203,0)))</f>
        <v>0, 3, 4, 5-8</v>
      </c>
      <c r="D125" s="227"/>
      <c r="E125" s="227"/>
      <c r="F125" s="223">
        <v>0.42849303020030444</v>
      </c>
    </row>
    <row r="126" spans="1:6" ht="27.75" customHeight="1">
      <c r="A126" s="160" t="s">
        <v>662</v>
      </c>
      <c r="B126" s="42">
        <f>IFERROR(INDEX('Annex 1 LV, HV &amp; UMS charges_C'!$B$14:$B$45,MATCH($A126,'Annex 1 LV, HV &amp; UMS charges_C'!$A$14:$A$294,0)),INDEX('Annex 4 LDNO charges_C'!$B$14:$B$203,MATCH($A126,'Annex 4 LDNO charges_C'!$A$14:$A$203,0)))</f>
        <v>0</v>
      </c>
      <c r="C126" s="159" t="str">
        <f>IFERROR(INDEX('Annex 1 LV, HV &amp; UMS charges_C'!$C$14:$C$45,MATCH($A126,'Annex 1 LV, HV &amp; UMS charges_C'!$A$14:$A$294,0)),INDEX('Annex 4 LDNO charges_C'!$C$14:$C$203,MATCH($A126,'Annex 4 LDNO charges_C'!$A$14:$A$203,0)))</f>
        <v>0, 3, 4, 5-8</v>
      </c>
      <c r="D126" s="227"/>
      <c r="E126" s="227"/>
      <c r="F126" s="223">
        <v>0.42849303020030444</v>
      </c>
    </row>
    <row r="127" spans="1:6" ht="27.75" customHeight="1">
      <c r="A127" s="160" t="s">
        <v>664</v>
      </c>
      <c r="B127" s="42">
        <f>IFERROR(INDEX('Annex 1 LV, HV &amp; UMS charges_C'!$B$14:$B$45,MATCH($A127,'Annex 1 LV, HV &amp; UMS charges_C'!$A$14:$A$294,0)),INDEX('Annex 4 LDNO charges_C'!$B$14:$B$203,MATCH($A127,'Annex 4 LDNO charges_C'!$A$14:$A$203,0)))</f>
        <v>0</v>
      </c>
      <c r="C127" s="159">
        <f>IFERROR(INDEX('Annex 1 LV, HV &amp; UMS charges_C'!$C$14:$C$45,MATCH($A127,'Annex 1 LV, HV &amp; UMS charges_C'!$A$14:$A$294,0)),INDEX('Annex 4 LDNO charges_C'!$C$14:$C$203,MATCH($A127,'Annex 4 LDNO charges_C'!$A$14:$A$203,0)))</f>
        <v>0</v>
      </c>
      <c r="D127" s="227"/>
      <c r="E127" s="227"/>
      <c r="F127" s="223">
        <v>0.42849303020030444</v>
      </c>
    </row>
    <row r="128" spans="1:6" ht="27.75" customHeight="1">
      <c r="A128" s="160" t="s">
        <v>665</v>
      </c>
      <c r="B128" s="42">
        <f>IFERROR(INDEX('Annex 1 LV, HV &amp; UMS charges_C'!$B$14:$B$45,MATCH($A128,'Annex 1 LV, HV &amp; UMS charges_C'!$A$14:$A$294,0)),INDEX('Annex 4 LDNO charges_C'!$B$14:$B$203,MATCH($A128,'Annex 4 LDNO charges_C'!$A$14:$A$203,0)))</f>
        <v>0</v>
      </c>
      <c r="C128" s="159">
        <f>IFERROR(INDEX('Annex 1 LV, HV &amp; UMS charges_C'!$C$14:$C$45,MATCH($A128,'Annex 1 LV, HV &amp; UMS charges_C'!$A$14:$A$294,0)),INDEX('Annex 4 LDNO charges_C'!$C$14:$C$203,MATCH($A128,'Annex 4 LDNO charges_C'!$A$14:$A$203,0)))</f>
        <v>0</v>
      </c>
      <c r="D128" s="227"/>
      <c r="E128" s="227"/>
      <c r="F128" s="223">
        <v>0.42849303020030444</v>
      </c>
    </row>
    <row r="129" spans="1:6" ht="27.75" customHeight="1">
      <c r="A129" s="160" t="s">
        <v>666</v>
      </c>
      <c r="B129" s="42">
        <f>IFERROR(INDEX('Annex 1 LV, HV &amp; UMS charges_C'!$B$14:$B$45,MATCH($A129,'Annex 1 LV, HV &amp; UMS charges_C'!$A$14:$A$294,0)),INDEX('Annex 4 LDNO charges_C'!$B$14:$B$203,MATCH($A129,'Annex 4 LDNO charges_C'!$A$14:$A$203,0)))</f>
        <v>0</v>
      </c>
      <c r="C129" s="159">
        <f>IFERROR(INDEX('Annex 1 LV, HV &amp; UMS charges_C'!$C$14:$C$45,MATCH($A129,'Annex 1 LV, HV &amp; UMS charges_C'!$A$14:$A$294,0)),INDEX('Annex 4 LDNO charges_C'!$C$14:$C$203,MATCH($A129,'Annex 4 LDNO charges_C'!$A$14:$A$203,0)))</f>
        <v>0</v>
      </c>
      <c r="D129" s="227"/>
      <c r="E129" s="227"/>
      <c r="F129" s="223">
        <v>0.42849303020030444</v>
      </c>
    </row>
    <row r="130" spans="1:6" ht="27.75" customHeight="1">
      <c r="A130" s="160" t="s">
        <v>667</v>
      </c>
      <c r="B130" s="42">
        <f>IFERROR(INDEX('Annex 1 LV, HV &amp; UMS charges_C'!$B$14:$B$45,MATCH($A130,'Annex 1 LV, HV &amp; UMS charges_C'!$A$14:$A$294,0)),INDEX('Annex 4 LDNO charges_C'!$B$14:$B$203,MATCH($A130,'Annex 4 LDNO charges_C'!$A$14:$A$203,0)))</f>
        <v>0</v>
      </c>
      <c r="C130" s="159">
        <f>IFERROR(INDEX('Annex 1 LV, HV &amp; UMS charges_C'!$C$14:$C$45,MATCH($A130,'Annex 1 LV, HV &amp; UMS charges_C'!$A$14:$A$294,0)),INDEX('Annex 4 LDNO charges_C'!$C$14:$C$203,MATCH($A130,'Annex 4 LDNO charges_C'!$A$14:$A$203,0)))</f>
        <v>0</v>
      </c>
      <c r="D130" s="227"/>
      <c r="E130" s="227"/>
      <c r="F130" s="223">
        <v>0.42849303020030444</v>
      </c>
    </row>
    <row r="131" spans="1:6" ht="27.75" customHeight="1">
      <c r="A131" s="160" t="s">
        <v>668</v>
      </c>
      <c r="B131" s="42">
        <f>IFERROR(INDEX('Annex 1 LV, HV &amp; UMS charges_C'!$B$14:$B$45,MATCH($A131,'Annex 1 LV, HV &amp; UMS charges_C'!$A$14:$A$294,0)),INDEX('Annex 4 LDNO charges_C'!$B$14:$B$203,MATCH($A131,'Annex 4 LDNO charges_C'!$A$14:$A$203,0)))</f>
        <v>0</v>
      </c>
      <c r="C131" s="159">
        <f>IFERROR(INDEX('Annex 1 LV, HV &amp; UMS charges_C'!$C$14:$C$45,MATCH($A131,'Annex 1 LV, HV &amp; UMS charges_C'!$A$14:$A$294,0)),INDEX('Annex 4 LDNO charges_C'!$C$14:$C$203,MATCH($A131,'Annex 4 LDNO charges_C'!$A$14:$A$203,0)))</f>
        <v>0</v>
      </c>
      <c r="D131" s="227"/>
      <c r="E131" s="227"/>
      <c r="F131" s="223">
        <v>0.42849303020030444</v>
      </c>
    </row>
    <row r="132" spans="1:6" ht="27.75" customHeight="1">
      <c r="A132" s="160" t="s">
        <v>669</v>
      </c>
      <c r="B132" s="42">
        <f>IFERROR(INDEX('Annex 1 LV, HV &amp; UMS charges_C'!$B$14:$B$45,MATCH($A132,'Annex 1 LV, HV &amp; UMS charges_C'!$A$14:$A$294,0)),INDEX('Annex 4 LDNO charges_C'!$B$14:$B$203,MATCH($A132,'Annex 4 LDNO charges_C'!$A$14:$A$203,0)))</f>
        <v>0</v>
      </c>
      <c r="C132" s="159">
        <f>IFERROR(INDEX('Annex 1 LV, HV &amp; UMS charges_C'!$C$14:$C$45,MATCH($A132,'Annex 1 LV, HV &amp; UMS charges_C'!$A$14:$A$294,0)),INDEX('Annex 4 LDNO charges_C'!$C$14:$C$203,MATCH($A132,'Annex 4 LDNO charges_C'!$A$14:$A$203,0)))</f>
        <v>0</v>
      </c>
      <c r="D132" s="227"/>
      <c r="E132" s="227"/>
      <c r="F132" s="223">
        <v>0.42849303020030444</v>
      </c>
    </row>
    <row r="133" spans="1:6" ht="27.75" customHeight="1">
      <c r="A133" s="160" t="s">
        <v>670</v>
      </c>
      <c r="B133" s="42">
        <f>IFERROR(INDEX('Annex 1 LV, HV &amp; UMS charges_C'!$B$14:$B$45,MATCH($A133,'Annex 1 LV, HV &amp; UMS charges_C'!$A$14:$A$294,0)),INDEX('Annex 4 LDNO charges_C'!$B$14:$B$203,MATCH($A133,'Annex 4 LDNO charges_C'!$A$14:$A$203,0)))</f>
        <v>0</v>
      </c>
      <c r="C133" s="159">
        <f>IFERROR(INDEX('Annex 1 LV, HV &amp; UMS charges_C'!$C$14:$C$45,MATCH($A133,'Annex 1 LV, HV &amp; UMS charges_C'!$A$14:$A$294,0)),INDEX('Annex 4 LDNO charges_C'!$C$14:$C$203,MATCH($A133,'Annex 4 LDNO charges_C'!$A$14:$A$203,0)))</f>
        <v>0</v>
      </c>
      <c r="D133" s="227"/>
      <c r="E133" s="227"/>
      <c r="F133" s="223">
        <v>0.42849303020030444</v>
      </c>
    </row>
    <row r="134" spans="1:6" ht="27.75" customHeight="1">
      <c r="A134" s="160" t="s">
        <v>671</v>
      </c>
      <c r="B134" s="42">
        <f>IFERROR(INDEX('Annex 1 LV, HV &amp; UMS charges_C'!$B$14:$B$45,MATCH($A134,'Annex 1 LV, HV &amp; UMS charges_C'!$A$14:$A$294,0)),INDEX('Annex 4 LDNO charges_C'!$B$14:$B$203,MATCH($A134,'Annex 4 LDNO charges_C'!$A$14:$A$203,0)))</f>
        <v>0</v>
      </c>
      <c r="C134" s="159">
        <f>IFERROR(INDEX('Annex 1 LV, HV &amp; UMS charges_C'!$C$14:$C$45,MATCH($A134,'Annex 1 LV, HV &amp; UMS charges_C'!$A$14:$A$294,0)),INDEX('Annex 4 LDNO charges_C'!$C$14:$C$203,MATCH($A134,'Annex 4 LDNO charges_C'!$A$14:$A$203,0)))</f>
        <v>0</v>
      </c>
      <c r="D134" s="227"/>
      <c r="E134" s="227"/>
      <c r="F134" s="223">
        <v>0.42849303020030444</v>
      </c>
    </row>
    <row r="135" spans="1:6" ht="27.75" customHeight="1">
      <c r="A135" s="160" t="s">
        <v>672</v>
      </c>
      <c r="B135" s="42">
        <f>IFERROR(INDEX('Annex 1 LV, HV &amp; UMS charges_C'!$B$14:$B$45,MATCH($A135,'Annex 1 LV, HV &amp; UMS charges_C'!$A$14:$A$294,0)),INDEX('Annex 4 LDNO charges_C'!$B$14:$B$203,MATCH($A135,'Annex 4 LDNO charges_C'!$A$14:$A$203,0)))</f>
        <v>0</v>
      </c>
      <c r="C135" s="159">
        <f>IFERROR(INDEX('Annex 1 LV, HV &amp; UMS charges_C'!$C$14:$C$45,MATCH($A135,'Annex 1 LV, HV &amp; UMS charges_C'!$A$14:$A$294,0)),INDEX('Annex 4 LDNO charges_C'!$C$14:$C$203,MATCH($A135,'Annex 4 LDNO charges_C'!$A$14:$A$203,0)))</f>
        <v>0</v>
      </c>
      <c r="D135" s="227"/>
      <c r="E135" s="227"/>
      <c r="F135" s="223">
        <v>0.42849303020030444</v>
      </c>
    </row>
    <row r="136" spans="1:6" ht="27.75" customHeight="1">
      <c r="A136" s="160" t="s">
        <v>673</v>
      </c>
      <c r="B136" s="42">
        <f>IFERROR(INDEX('Annex 1 LV, HV &amp; UMS charges_C'!$B$14:$B$45,MATCH($A136,'Annex 1 LV, HV &amp; UMS charges_C'!$A$14:$A$294,0)),INDEX('Annex 4 LDNO charges_C'!$B$14:$B$203,MATCH($A136,'Annex 4 LDNO charges_C'!$A$14:$A$203,0)))</f>
        <v>0</v>
      </c>
      <c r="C136" s="159">
        <f>IFERROR(INDEX('Annex 1 LV, HV &amp; UMS charges_C'!$C$14:$C$45,MATCH($A136,'Annex 1 LV, HV &amp; UMS charges_C'!$A$14:$A$294,0)),INDEX('Annex 4 LDNO charges_C'!$C$14:$C$203,MATCH($A136,'Annex 4 LDNO charges_C'!$A$14:$A$203,0)))</f>
        <v>0</v>
      </c>
      <c r="D136" s="227"/>
      <c r="E136" s="227"/>
      <c r="F136" s="223">
        <v>0.42849303020030444</v>
      </c>
    </row>
    <row r="137" spans="1:6" ht="27.75" customHeight="1">
      <c r="A137" s="160" t="s">
        <v>674</v>
      </c>
      <c r="B137" s="42">
        <f>IFERROR(INDEX('Annex 1 LV, HV &amp; UMS charges_C'!$B$14:$B$45,MATCH($A137,'Annex 1 LV, HV &amp; UMS charges_C'!$A$14:$A$294,0)),INDEX('Annex 4 LDNO charges_C'!$B$14:$B$203,MATCH($A137,'Annex 4 LDNO charges_C'!$A$14:$A$203,0)))</f>
        <v>0</v>
      </c>
      <c r="C137" s="159">
        <f>IFERROR(INDEX('Annex 1 LV, HV &amp; UMS charges_C'!$C$14:$C$45,MATCH($A137,'Annex 1 LV, HV &amp; UMS charges_C'!$A$14:$A$294,0)),INDEX('Annex 4 LDNO charges_C'!$C$14:$C$203,MATCH($A137,'Annex 4 LDNO charges_C'!$A$14:$A$203,0)))</f>
        <v>0</v>
      </c>
      <c r="D137" s="227"/>
      <c r="E137" s="227"/>
      <c r="F137" s="223">
        <v>0.42849303020030444</v>
      </c>
    </row>
    <row r="138" spans="1:6" ht="27.75" customHeight="1">
      <c r="A138" s="160" t="s">
        <v>675</v>
      </c>
      <c r="B138" s="42">
        <f>IFERROR(INDEX('Annex 1 LV, HV &amp; UMS charges_C'!$B$14:$B$45,MATCH($A138,'Annex 1 LV, HV &amp; UMS charges_C'!$A$14:$A$294,0)),INDEX('Annex 4 LDNO charges_C'!$B$14:$B$203,MATCH($A138,'Annex 4 LDNO charges_C'!$A$14:$A$203,0)))</f>
        <v>0</v>
      </c>
      <c r="C138" s="159">
        <f>IFERROR(INDEX('Annex 1 LV, HV &amp; UMS charges_C'!$C$14:$C$45,MATCH($A138,'Annex 1 LV, HV &amp; UMS charges_C'!$A$14:$A$294,0)),INDEX('Annex 4 LDNO charges_C'!$C$14:$C$203,MATCH($A138,'Annex 4 LDNO charges_C'!$A$14:$A$203,0)))</f>
        <v>0</v>
      </c>
      <c r="D138" s="227"/>
      <c r="E138" s="227"/>
      <c r="F138" s="223">
        <v>0.42849303020030444</v>
      </c>
    </row>
    <row r="139" spans="1:6" ht="27.75" customHeight="1">
      <c r="A139" s="160" t="s">
        <v>676</v>
      </c>
      <c r="B139" s="42">
        <f>IFERROR(INDEX('Annex 1 LV, HV &amp; UMS charges_C'!$B$14:$B$45,MATCH($A139,'Annex 1 LV, HV &amp; UMS charges_C'!$A$14:$A$294,0)),INDEX('Annex 4 LDNO charges_C'!$B$14:$B$203,MATCH($A139,'Annex 4 LDNO charges_C'!$A$14:$A$203,0)))</f>
        <v>0</v>
      </c>
      <c r="C139" s="159">
        <f>IFERROR(INDEX('Annex 1 LV, HV &amp; UMS charges_C'!$C$14:$C$45,MATCH($A139,'Annex 1 LV, HV &amp; UMS charges_C'!$A$14:$A$294,0)),INDEX('Annex 4 LDNO charges_C'!$C$14:$C$203,MATCH($A139,'Annex 4 LDNO charges_C'!$A$14:$A$203,0)))</f>
        <v>0</v>
      </c>
      <c r="D139" s="227"/>
      <c r="E139" s="227"/>
      <c r="F139" s="223">
        <v>0.42849303020030444</v>
      </c>
    </row>
    <row r="140" spans="1:6" ht="27.75" customHeight="1">
      <c r="A140" s="160" t="s">
        <v>677</v>
      </c>
      <c r="B140" s="42">
        <f>IFERROR(INDEX('Annex 1 LV, HV &amp; UMS charges_C'!$B$14:$B$45,MATCH($A140,'Annex 1 LV, HV &amp; UMS charges_C'!$A$14:$A$294,0)),INDEX('Annex 4 LDNO charges_C'!$B$14:$B$203,MATCH($A140,'Annex 4 LDNO charges_C'!$A$14:$A$203,0)))</f>
        <v>0</v>
      </c>
      <c r="C140" s="159">
        <f>IFERROR(INDEX('Annex 1 LV, HV &amp; UMS charges_C'!$C$14:$C$45,MATCH($A140,'Annex 1 LV, HV &amp; UMS charges_C'!$A$14:$A$294,0)),INDEX('Annex 4 LDNO charges_C'!$C$14:$C$203,MATCH($A140,'Annex 4 LDNO charges_C'!$A$14:$A$203,0)))</f>
        <v>0</v>
      </c>
      <c r="D140" s="227"/>
      <c r="E140" s="227"/>
      <c r="F140" s="223">
        <v>0.42849303020030444</v>
      </c>
    </row>
    <row r="141" spans="1:6" ht="27.75" customHeight="1">
      <c r="A141" s="160" t="s">
        <v>678</v>
      </c>
      <c r="B141" s="42">
        <f>IFERROR(INDEX('Annex 1 LV, HV &amp; UMS charges_C'!$B$14:$B$45,MATCH($A141,'Annex 1 LV, HV &amp; UMS charges_C'!$A$14:$A$294,0)),INDEX('Annex 4 LDNO charges_C'!$B$14:$B$203,MATCH($A141,'Annex 4 LDNO charges_C'!$A$14:$A$203,0)))</f>
        <v>0</v>
      </c>
      <c r="C141" s="159">
        <f>IFERROR(INDEX('Annex 1 LV, HV &amp; UMS charges_C'!$C$14:$C$45,MATCH($A141,'Annex 1 LV, HV &amp; UMS charges_C'!$A$14:$A$294,0)),INDEX('Annex 4 LDNO charges_C'!$C$14:$C$203,MATCH($A141,'Annex 4 LDNO charges_C'!$A$14:$A$203,0)))</f>
        <v>0</v>
      </c>
      <c r="D141" s="227"/>
      <c r="E141" s="227"/>
      <c r="F141" s="223">
        <v>0.42849303020030444</v>
      </c>
    </row>
    <row r="142" spans="1:6" ht="27.75" customHeight="1">
      <c r="A142" s="160" t="s">
        <v>685</v>
      </c>
      <c r="B142" s="42">
        <f>IFERROR(INDEX('Annex 1 LV, HV &amp; UMS charges_C'!$B$14:$B$45,MATCH($A142,'Annex 1 LV, HV &amp; UMS charges_C'!$A$14:$A$294,0)),INDEX('Annex 4 LDNO charges_C'!$B$14:$B$203,MATCH($A142,'Annex 4 LDNO charges_C'!$A$14:$A$203,0)))</f>
        <v>0</v>
      </c>
      <c r="C142" s="159" t="str">
        <f>IFERROR(INDEX('Annex 1 LV, HV &amp; UMS charges_C'!$C$14:$C$45,MATCH($A142,'Annex 1 LV, HV &amp; UMS charges_C'!$A$14:$A$294,0)),INDEX('Annex 4 LDNO charges_C'!$C$14:$C$203,MATCH($A142,'Annex 4 LDNO charges_C'!$A$14:$A$203,0)))</f>
        <v>0, 1, 2</v>
      </c>
      <c r="D142" s="223">
        <v>0.18474516480047817</v>
      </c>
      <c r="E142" s="223"/>
      <c r="F142" s="223">
        <v>0.42849303020030444</v>
      </c>
    </row>
    <row r="143" spans="1:6" ht="27.75" customHeight="1">
      <c r="A143" s="160" t="s">
        <v>687</v>
      </c>
      <c r="B143" s="42">
        <f>IFERROR(INDEX('Annex 1 LV, HV &amp; UMS charges_C'!$B$14:$B$45,MATCH($A143,'Annex 1 LV, HV &amp; UMS charges_C'!$A$14:$A$294,0)),INDEX('Annex 4 LDNO charges_C'!$B$14:$B$203,MATCH($A143,'Annex 4 LDNO charges_C'!$A$14:$A$203,0)))</f>
        <v>0</v>
      </c>
      <c r="C143" s="159" t="str">
        <f>IFERROR(INDEX('Annex 1 LV, HV &amp; UMS charges_C'!$C$14:$C$45,MATCH($A143,'Annex 1 LV, HV &amp; UMS charges_C'!$A$14:$A$294,0)),INDEX('Annex 4 LDNO charges_C'!$C$14:$C$203,MATCH($A143,'Annex 4 LDNO charges_C'!$A$14:$A$203,0)))</f>
        <v>0, 3, 4, 5-8</v>
      </c>
      <c r="D143" s="227"/>
      <c r="E143" s="227"/>
      <c r="F143" s="223">
        <v>0.42849303020030444</v>
      </c>
    </row>
    <row r="144" spans="1:6" ht="27.75" customHeight="1">
      <c r="A144" s="160" t="s">
        <v>688</v>
      </c>
      <c r="B144" s="42">
        <f>IFERROR(INDEX('Annex 1 LV, HV &amp; UMS charges_C'!$B$14:$B$45,MATCH($A144,'Annex 1 LV, HV &amp; UMS charges_C'!$A$14:$A$294,0)),INDEX('Annex 4 LDNO charges_C'!$B$14:$B$203,MATCH($A144,'Annex 4 LDNO charges_C'!$A$14:$A$203,0)))</f>
        <v>0</v>
      </c>
      <c r="C144" s="159" t="str">
        <f>IFERROR(INDEX('Annex 1 LV, HV &amp; UMS charges_C'!$C$14:$C$45,MATCH($A144,'Annex 1 LV, HV &amp; UMS charges_C'!$A$14:$A$294,0)),INDEX('Annex 4 LDNO charges_C'!$C$14:$C$203,MATCH($A144,'Annex 4 LDNO charges_C'!$A$14:$A$203,0)))</f>
        <v>0, 3, 4, 5-8</v>
      </c>
      <c r="D144" s="227"/>
      <c r="E144" s="227"/>
      <c r="F144" s="223">
        <v>0.42849303020030444</v>
      </c>
    </row>
    <row r="145" spans="1:6" ht="27.75" customHeight="1">
      <c r="A145" s="160" t="s">
        <v>689</v>
      </c>
      <c r="B145" s="42">
        <f>IFERROR(INDEX('Annex 1 LV, HV &amp; UMS charges_C'!$B$14:$B$45,MATCH($A145,'Annex 1 LV, HV &amp; UMS charges_C'!$A$14:$A$294,0)),INDEX('Annex 4 LDNO charges_C'!$B$14:$B$203,MATCH($A145,'Annex 4 LDNO charges_C'!$A$14:$A$203,0)))</f>
        <v>0</v>
      </c>
      <c r="C145" s="159" t="str">
        <f>IFERROR(INDEX('Annex 1 LV, HV &amp; UMS charges_C'!$C$14:$C$45,MATCH($A145,'Annex 1 LV, HV &amp; UMS charges_C'!$A$14:$A$294,0)),INDEX('Annex 4 LDNO charges_C'!$C$14:$C$203,MATCH($A145,'Annex 4 LDNO charges_C'!$A$14:$A$203,0)))</f>
        <v>0, 3, 4, 5-8</v>
      </c>
      <c r="D145" s="227"/>
      <c r="E145" s="227"/>
      <c r="F145" s="223">
        <v>0.42849303020030444</v>
      </c>
    </row>
    <row r="146" spans="1:6" ht="27.75" customHeight="1">
      <c r="A146" s="160" t="s">
        <v>690</v>
      </c>
      <c r="B146" s="42">
        <f>IFERROR(INDEX('Annex 1 LV, HV &amp; UMS charges_C'!$B$14:$B$45,MATCH($A146,'Annex 1 LV, HV &amp; UMS charges_C'!$A$14:$A$294,0)),INDEX('Annex 4 LDNO charges_C'!$B$14:$B$203,MATCH($A146,'Annex 4 LDNO charges_C'!$A$14:$A$203,0)))</f>
        <v>0</v>
      </c>
      <c r="C146" s="159" t="str">
        <f>IFERROR(INDEX('Annex 1 LV, HV &amp; UMS charges_C'!$C$14:$C$45,MATCH($A146,'Annex 1 LV, HV &amp; UMS charges_C'!$A$14:$A$294,0)),INDEX('Annex 4 LDNO charges_C'!$C$14:$C$203,MATCH($A146,'Annex 4 LDNO charges_C'!$A$14:$A$203,0)))</f>
        <v>0, 3, 4, 5-8</v>
      </c>
      <c r="D146" s="227"/>
      <c r="E146" s="227"/>
      <c r="F146" s="223">
        <v>0.42849303020030444</v>
      </c>
    </row>
    <row r="147" spans="1:6" ht="27.75" customHeight="1">
      <c r="A147" s="160" t="s">
        <v>691</v>
      </c>
      <c r="B147" s="42">
        <f>IFERROR(INDEX('Annex 1 LV, HV &amp; UMS charges_C'!$B$14:$B$45,MATCH($A147,'Annex 1 LV, HV &amp; UMS charges_C'!$A$14:$A$294,0)),INDEX('Annex 4 LDNO charges_C'!$B$14:$B$203,MATCH($A147,'Annex 4 LDNO charges_C'!$A$14:$A$203,0)))</f>
        <v>0</v>
      </c>
      <c r="C147" s="159" t="str">
        <f>IFERROR(INDEX('Annex 1 LV, HV &amp; UMS charges_C'!$C$14:$C$45,MATCH($A147,'Annex 1 LV, HV &amp; UMS charges_C'!$A$14:$A$294,0)),INDEX('Annex 4 LDNO charges_C'!$C$14:$C$203,MATCH($A147,'Annex 4 LDNO charges_C'!$A$14:$A$203,0)))</f>
        <v>0, 3, 4, 5-8</v>
      </c>
      <c r="D147" s="227"/>
      <c r="E147" s="227"/>
      <c r="F147" s="223">
        <v>0.42849303020030444</v>
      </c>
    </row>
    <row r="148" spans="1:6" ht="27.75" customHeight="1">
      <c r="A148" s="160" t="s">
        <v>693</v>
      </c>
      <c r="B148" s="42">
        <f>IFERROR(INDEX('Annex 1 LV, HV &amp; UMS charges_C'!$B$14:$B$45,MATCH($A148,'Annex 1 LV, HV &amp; UMS charges_C'!$A$14:$A$294,0)),INDEX('Annex 4 LDNO charges_C'!$B$14:$B$203,MATCH($A148,'Annex 4 LDNO charges_C'!$A$14:$A$203,0)))</f>
        <v>0</v>
      </c>
      <c r="C148" s="159">
        <f>IFERROR(INDEX('Annex 1 LV, HV &amp; UMS charges_C'!$C$14:$C$45,MATCH($A148,'Annex 1 LV, HV &amp; UMS charges_C'!$A$14:$A$294,0)),INDEX('Annex 4 LDNO charges_C'!$C$14:$C$203,MATCH($A148,'Annex 4 LDNO charges_C'!$A$14:$A$203,0)))</f>
        <v>0</v>
      </c>
      <c r="D148" s="227"/>
      <c r="E148" s="227"/>
      <c r="F148" s="223">
        <v>0.42849303020030444</v>
      </c>
    </row>
    <row r="149" spans="1:6" ht="27.75" customHeight="1">
      <c r="A149" s="160" t="s">
        <v>694</v>
      </c>
      <c r="B149" s="42">
        <f>IFERROR(INDEX('Annex 1 LV, HV &amp; UMS charges_C'!$B$14:$B$45,MATCH($A149,'Annex 1 LV, HV &amp; UMS charges_C'!$A$14:$A$294,0)),INDEX('Annex 4 LDNO charges_C'!$B$14:$B$203,MATCH($A149,'Annex 4 LDNO charges_C'!$A$14:$A$203,0)))</f>
        <v>0</v>
      </c>
      <c r="C149" s="159">
        <f>IFERROR(INDEX('Annex 1 LV, HV &amp; UMS charges_C'!$C$14:$C$45,MATCH($A149,'Annex 1 LV, HV &amp; UMS charges_C'!$A$14:$A$294,0)),INDEX('Annex 4 LDNO charges_C'!$C$14:$C$203,MATCH($A149,'Annex 4 LDNO charges_C'!$A$14:$A$203,0)))</f>
        <v>0</v>
      </c>
      <c r="D149" s="227"/>
      <c r="E149" s="227"/>
      <c r="F149" s="223">
        <v>0.42849303020030444</v>
      </c>
    </row>
    <row r="150" spans="1:6" ht="27.75" customHeight="1">
      <c r="A150" s="160" t="s">
        <v>695</v>
      </c>
      <c r="B150" s="42">
        <f>IFERROR(INDEX('Annex 1 LV, HV &amp; UMS charges_C'!$B$14:$B$45,MATCH($A150,'Annex 1 LV, HV &amp; UMS charges_C'!$A$14:$A$294,0)),INDEX('Annex 4 LDNO charges_C'!$B$14:$B$203,MATCH($A150,'Annex 4 LDNO charges_C'!$A$14:$A$203,0)))</f>
        <v>0</v>
      </c>
      <c r="C150" s="159">
        <f>IFERROR(INDEX('Annex 1 LV, HV &amp; UMS charges_C'!$C$14:$C$45,MATCH($A150,'Annex 1 LV, HV &amp; UMS charges_C'!$A$14:$A$294,0)),INDEX('Annex 4 LDNO charges_C'!$C$14:$C$203,MATCH($A150,'Annex 4 LDNO charges_C'!$A$14:$A$203,0)))</f>
        <v>0</v>
      </c>
      <c r="D150" s="227"/>
      <c r="E150" s="227"/>
      <c r="F150" s="223">
        <v>0.42849303020030444</v>
      </c>
    </row>
    <row r="151" spans="1:6" ht="27.75" customHeight="1">
      <c r="A151" s="160" t="s">
        <v>696</v>
      </c>
      <c r="B151" s="42">
        <f>IFERROR(INDEX('Annex 1 LV, HV &amp; UMS charges_C'!$B$14:$B$45,MATCH($A151,'Annex 1 LV, HV &amp; UMS charges_C'!$A$14:$A$294,0)),INDEX('Annex 4 LDNO charges_C'!$B$14:$B$203,MATCH($A151,'Annex 4 LDNO charges_C'!$A$14:$A$203,0)))</f>
        <v>0</v>
      </c>
      <c r="C151" s="159">
        <f>IFERROR(INDEX('Annex 1 LV, HV &amp; UMS charges_C'!$C$14:$C$45,MATCH($A151,'Annex 1 LV, HV &amp; UMS charges_C'!$A$14:$A$294,0)),INDEX('Annex 4 LDNO charges_C'!$C$14:$C$203,MATCH($A151,'Annex 4 LDNO charges_C'!$A$14:$A$203,0)))</f>
        <v>0</v>
      </c>
      <c r="D151" s="227"/>
      <c r="E151" s="227"/>
      <c r="F151" s="223">
        <v>0.42849303020030444</v>
      </c>
    </row>
    <row r="152" spans="1:6" ht="27.75" customHeight="1">
      <c r="A152" s="160" t="s">
        <v>697</v>
      </c>
      <c r="B152" s="42">
        <f>IFERROR(INDEX('Annex 1 LV, HV &amp; UMS charges_C'!$B$14:$B$45,MATCH($A152,'Annex 1 LV, HV &amp; UMS charges_C'!$A$14:$A$294,0)),INDEX('Annex 4 LDNO charges_C'!$B$14:$B$203,MATCH($A152,'Annex 4 LDNO charges_C'!$A$14:$A$203,0)))</f>
        <v>0</v>
      </c>
      <c r="C152" s="159">
        <f>IFERROR(INDEX('Annex 1 LV, HV &amp; UMS charges_C'!$C$14:$C$45,MATCH($A152,'Annex 1 LV, HV &amp; UMS charges_C'!$A$14:$A$294,0)),INDEX('Annex 4 LDNO charges_C'!$C$14:$C$203,MATCH($A152,'Annex 4 LDNO charges_C'!$A$14:$A$203,0)))</f>
        <v>0</v>
      </c>
      <c r="D152" s="227"/>
      <c r="E152" s="227"/>
      <c r="F152" s="223">
        <v>0.42849303020030444</v>
      </c>
    </row>
    <row r="153" spans="1:6" ht="27.75" customHeight="1">
      <c r="A153" s="160" t="s">
        <v>698</v>
      </c>
      <c r="B153" s="42">
        <f>IFERROR(INDEX('Annex 1 LV, HV &amp; UMS charges_C'!$B$14:$B$45,MATCH($A153,'Annex 1 LV, HV &amp; UMS charges_C'!$A$14:$A$294,0)),INDEX('Annex 4 LDNO charges_C'!$B$14:$B$203,MATCH($A153,'Annex 4 LDNO charges_C'!$A$14:$A$203,0)))</f>
        <v>0</v>
      </c>
      <c r="C153" s="159">
        <f>IFERROR(INDEX('Annex 1 LV, HV &amp; UMS charges_C'!$C$14:$C$45,MATCH($A153,'Annex 1 LV, HV &amp; UMS charges_C'!$A$14:$A$294,0)),INDEX('Annex 4 LDNO charges_C'!$C$14:$C$203,MATCH($A153,'Annex 4 LDNO charges_C'!$A$14:$A$203,0)))</f>
        <v>0</v>
      </c>
      <c r="D153" s="227"/>
      <c r="E153" s="227"/>
      <c r="F153" s="223">
        <v>0.42849303020030444</v>
      </c>
    </row>
    <row r="154" spans="1:6" ht="27.75" customHeight="1">
      <c r="A154" s="160" t="s">
        <v>699</v>
      </c>
      <c r="B154" s="42">
        <f>IFERROR(INDEX('Annex 1 LV, HV &amp; UMS charges_C'!$B$14:$B$45,MATCH($A154,'Annex 1 LV, HV &amp; UMS charges_C'!$A$14:$A$294,0)),INDEX('Annex 4 LDNO charges_C'!$B$14:$B$203,MATCH($A154,'Annex 4 LDNO charges_C'!$A$14:$A$203,0)))</f>
        <v>0</v>
      </c>
      <c r="C154" s="159">
        <f>IFERROR(INDEX('Annex 1 LV, HV &amp; UMS charges_C'!$C$14:$C$45,MATCH($A154,'Annex 1 LV, HV &amp; UMS charges_C'!$A$14:$A$294,0)),INDEX('Annex 4 LDNO charges_C'!$C$14:$C$203,MATCH($A154,'Annex 4 LDNO charges_C'!$A$14:$A$203,0)))</f>
        <v>0</v>
      </c>
      <c r="D154" s="227"/>
      <c r="E154" s="227"/>
      <c r="F154" s="223">
        <v>0.42849303020030444</v>
      </c>
    </row>
    <row r="155" spans="1:6" ht="27.75" customHeight="1">
      <c r="A155" s="160" t="s">
        <v>700</v>
      </c>
      <c r="B155" s="42">
        <f>IFERROR(INDEX('Annex 1 LV, HV &amp; UMS charges_C'!$B$14:$B$45,MATCH($A155,'Annex 1 LV, HV &amp; UMS charges_C'!$A$14:$A$294,0)),INDEX('Annex 4 LDNO charges_C'!$B$14:$B$203,MATCH($A155,'Annex 4 LDNO charges_C'!$A$14:$A$203,0)))</f>
        <v>0</v>
      </c>
      <c r="C155" s="159">
        <f>IFERROR(INDEX('Annex 1 LV, HV &amp; UMS charges_C'!$C$14:$C$45,MATCH($A155,'Annex 1 LV, HV &amp; UMS charges_C'!$A$14:$A$294,0)),INDEX('Annex 4 LDNO charges_C'!$C$14:$C$203,MATCH($A155,'Annex 4 LDNO charges_C'!$A$14:$A$203,0)))</f>
        <v>0</v>
      </c>
      <c r="D155" s="227"/>
      <c r="E155" s="227"/>
      <c r="F155" s="223">
        <v>0.42849303020030444</v>
      </c>
    </row>
    <row r="156" spans="1:6" ht="27.75" customHeight="1">
      <c r="A156" s="160" t="s">
        <v>701</v>
      </c>
      <c r="B156" s="42">
        <f>IFERROR(INDEX('Annex 1 LV, HV &amp; UMS charges_C'!$B$14:$B$45,MATCH($A156,'Annex 1 LV, HV &amp; UMS charges_C'!$A$14:$A$294,0)),INDEX('Annex 4 LDNO charges_C'!$B$14:$B$203,MATCH($A156,'Annex 4 LDNO charges_C'!$A$14:$A$203,0)))</f>
        <v>0</v>
      </c>
      <c r="C156" s="159">
        <f>IFERROR(INDEX('Annex 1 LV, HV &amp; UMS charges_C'!$C$14:$C$45,MATCH($A156,'Annex 1 LV, HV &amp; UMS charges_C'!$A$14:$A$294,0)),INDEX('Annex 4 LDNO charges_C'!$C$14:$C$203,MATCH($A156,'Annex 4 LDNO charges_C'!$A$14:$A$203,0)))</f>
        <v>0</v>
      </c>
      <c r="D156" s="227"/>
      <c r="E156" s="227"/>
      <c r="F156" s="223">
        <v>0.42849303020030444</v>
      </c>
    </row>
    <row r="157" spans="1:6" ht="27.75" customHeight="1">
      <c r="A157" s="160" t="s">
        <v>702</v>
      </c>
      <c r="B157" s="42">
        <f>IFERROR(INDEX('Annex 1 LV, HV &amp; UMS charges_C'!$B$14:$B$45,MATCH($A157,'Annex 1 LV, HV &amp; UMS charges_C'!$A$14:$A$294,0)),INDEX('Annex 4 LDNO charges_C'!$B$14:$B$203,MATCH($A157,'Annex 4 LDNO charges_C'!$A$14:$A$203,0)))</f>
        <v>0</v>
      </c>
      <c r="C157" s="159">
        <f>IFERROR(INDEX('Annex 1 LV, HV &amp; UMS charges_C'!$C$14:$C$45,MATCH($A157,'Annex 1 LV, HV &amp; UMS charges_C'!$A$14:$A$294,0)),INDEX('Annex 4 LDNO charges_C'!$C$14:$C$203,MATCH($A157,'Annex 4 LDNO charges_C'!$A$14:$A$203,0)))</f>
        <v>0</v>
      </c>
      <c r="D157" s="227"/>
      <c r="E157" s="227"/>
      <c r="F157" s="223">
        <v>0.42849303020030444</v>
      </c>
    </row>
    <row r="158" spans="1:6" ht="27.75" customHeight="1">
      <c r="A158" s="160" t="s">
        <v>703</v>
      </c>
      <c r="B158" s="42">
        <f>IFERROR(INDEX('Annex 1 LV, HV &amp; UMS charges_C'!$B$14:$B$45,MATCH($A158,'Annex 1 LV, HV &amp; UMS charges_C'!$A$14:$A$294,0)),INDEX('Annex 4 LDNO charges_C'!$B$14:$B$203,MATCH($A158,'Annex 4 LDNO charges_C'!$A$14:$A$203,0)))</f>
        <v>0</v>
      </c>
      <c r="C158" s="159">
        <f>IFERROR(INDEX('Annex 1 LV, HV &amp; UMS charges_C'!$C$14:$C$45,MATCH($A158,'Annex 1 LV, HV &amp; UMS charges_C'!$A$14:$A$294,0)),INDEX('Annex 4 LDNO charges_C'!$C$14:$C$203,MATCH($A158,'Annex 4 LDNO charges_C'!$A$14:$A$203,0)))</f>
        <v>0</v>
      </c>
      <c r="D158" s="227"/>
      <c r="E158" s="227"/>
      <c r="F158" s="223">
        <v>0.42849303020030444</v>
      </c>
    </row>
    <row r="159" spans="1:6" ht="27.75" customHeight="1">
      <c r="A159" s="160" t="s">
        <v>704</v>
      </c>
      <c r="B159" s="42">
        <f>IFERROR(INDEX('Annex 1 LV, HV &amp; UMS charges_C'!$B$14:$B$45,MATCH($A159,'Annex 1 LV, HV &amp; UMS charges_C'!$A$14:$A$294,0)),INDEX('Annex 4 LDNO charges_C'!$B$14:$B$203,MATCH($A159,'Annex 4 LDNO charges_C'!$A$14:$A$203,0)))</f>
        <v>0</v>
      </c>
      <c r="C159" s="159">
        <f>IFERROR(INDEX('Annex 1 LV, HV &amp; UMS charges_C'!$C$14:$C$45,MATCH($A159,'Annex 1 LV, HV &amp; UMS charges_C'!$A$14:$A$294,0)),INDEX('Annex 4 LDNO charges_C'!$C$14:$C$203,MATCH($A159,'Annex 4 LDNO charges_C'!$A$14:$A$203,0)))</f>
        <v>0</v>
      </c>
      <c r="D159" s="227"/>
      <c r="E159" s="227"/>
      <c r="F159" s="223">
        <v>0.42849303020030444</v>
      </c>
    </row>
    <row r="160" spans="1:6" ht="27.75" customHeight="1">
      <c r="A160" s="160" t="s">
        <v>705</v>
      </c>
      <c r="B160" s="42">
        <f>IFERROR(INDEX('Annex 1 LV, HV &amp; UMS charges_C'!$B$14:$B$45,MATCH($A160,'Annex 1 LV, HV &amp; UMS charges_C'!$A$14:$A$294,0)),INDEX('Annex 4 LDNO charges_C'!$B$14:$B$203,MATCH($A160,'Annex 4 LDNO charges_C'!$A$14:$A$203,0)))</f>
        <v>0</v>
      </c>
      <c r="C160" s="159">
        <f>IFERROR(INDEX('Annex 1 LV, HV &amp; UMS charges_C'!$C$14:$C$45,MATCH($A160,'Annex 1 LV, HV &amp; UMS charges_C'!$A$14:$A$294,0)),INDEX('Annex 4 LDNO charges_C'!$C$14:$C$203,MATCH($A160,'Annex 4 LDNO charges_C'!$A$14:$A$203,0)))</f>
        <v>0</v>
      </c>
      <c r="D160" s="227"/>
      <c r="E160" s="227"/>
      <c r="F160" s="223">
        <v>0.42849303020030444</v>
      </c>
    </row>
    <row r="161" spans="1:6" ht="27.75" customHeight="1">
      <c r="A161" s="160" t="s">
        <v>706</v>
      </c>
      <c r="B161" s="42">
        <f>IFERROR(INDEX('Annex 1 LV, HV &amp; UMS charges_C'!$B$14:$B$45,MATCH($A161,'Annex 1 LV, HV &amp; UMS charges_C'!$A$14:$A$294,0)),INDEX('Annex 4 LDNO charges_C'!$B$14:$B$203,MATCH($A161,'Annex 4 LDNO charges_C'!$A$14:$A$203,0)))</f>
        <v>0</v>
      </c>
      <c r="C161" s="159">
        <f>IFERROR(INDEX('Annex 1 LV, HV &amp; UMS charges_C'!$C$14:$C$45,MATCH($A161,'Annex 1 LV, HV &amp; UMS charges_C'!$A$14:$A$294,0)),INDEX('Annex 4 LDNO charges_C'!$C$14:$C$203,MATCH($A161,'Annex 4 LDNO charges_C'!$A$14:$A$203,0)))</f>
        <v>0</v>
      </c>
      <c r="D161" s="227"/>
      <c r="E161" s="227"/>
      <c r="F161" s="223">
        <v>0.42849303020030444</v>
      </c>
    </row>
    <row r="162" spans="1:6" ht="27.75" customHeight="1">
      <c r="A162" s="160" t="s">
        <v>707</v>
      </c>
      <c r="B162" s="42">
        <f>IFERROR(INDEX('Annex 1 LV, HV &amp; UMS charges_C'!$B$14:$B$45,MATCH($A162,'Annex 1 LV, HV &amp; UMS charges_C'!$A$14:$A$294,0)),INDEX('Annex 4 LDNO charges_C'!$B$14:$B$203,MATCH($A162,'Annex 4 LDNO charges_C'!$A$14:$A$203,0)))</f>
        <v>0</v>
      </c>
      <c r="C162" s="159">
        <f>IFERROR(INDEX('Annex 1 LV, HV &amp; UMS charges_C'!$C$14:$C$45,MATCH($A162,'Annex 1 LV, HV &amp; UMS charges_C'!$A$14:$A$294,0)),INDEX('Annex 4 LDNO charges_C'!$C$14:$C$203,MATCH($A162,'Annex 4 LDNO charges_C'!$A$14:$A$203,0)))</f>
        <v>0</v>
      </c>
      <c r="D162" s="227"/>
      <c r="E162" s="227"/>
      <c r="F162" s="223">
        <v>0.42849303020030444</v>
      </c>
    </row>
  </sheetData>
  <mergeCells count="2">
    <mergeCell ref="B1:C1"/>
    <mergeCell ref="A2:F2"/>
  </mergeCells>
  <hyperlinks>
    <hyperlink ref="A1" location="Overview!A1" display="Back to Overview" xr:uid="{00000000-0004-0000-2A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U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21" ht="27.75" customHeight="1">
      <c r="A1" s="50" t="s">
        <v>37</v>
      </c>
      <c r="B1" s="442"/>
      <c r="C1" s="442"/>
      <c r="D1" s="168"/>
      <c r="E1" s="168"/>
      <c r="F1" s="168"/>
      <c r="H1" s="49"/>
      <c r="I1" s="49"/>
      <c r="J1" s="49"/>
      <c r="K1" s="49"/>
      <c r="L1" s="49"/>
      <c r="M1" s="49"/>
      <c r="N1" s="49"/>
      <c r="O1" s="49"/>
      <c r="P1" s="49"/>
      <c r="Q1" s="49"/>
      <c r="R1" s="49"/>
      <c r="S1" s="49"/>
      <c r="T1" s="49"/>
      <c r="U1" s="49"/>
    </row>
    <row r="2" spans="1:21" ht="35.15" customHeight="1">
      <c r="A2" s="393" t="str">
        <f>Overview!B4&amp; " - Effective from "&amp;Overview!D4&amp;" - "&amp;Overview!E4&amp;" Supplier of Last Resort and Eligible Bad Debt Pass-Through Costs in SP Manweb Area (GSP Group _D)"</f>
        <v>Southern Electric Power Distribution plc - Effective from 1 April 2024 - Final Supplier of Last Resort and Eligible Bad Debt Pass-Through Costs in SP Manweb Area (GSP Group _D)</v>
      </c>
      <c r="B2" s="394"/>
      <c r="C2" s="394"/>
      <c r="D2" s="394"/>
      <c r="E2" s="394"/>
      <c r="F2" s="395"/>
      <c r="H2" s="49"/>
      <c r="I2" s="49"/>
      <c r="J2" s="49"/>
      <c r="K2" s="49"/>
      <c r="L2" s="49"/>
      <c r="M2" s="49"/>
      <c r="N2" s="49"/>
      <c r="O2" s="49"/>
      <c r="P2" s="49"/>
      <c r="Q2" s="49"/>
      <c r="R2" s="49"/>
      <c r="S2" s="49"/>
      <c r="T2" s="49"/>
      <c r="U2" s="49"/>
    </row>
    <row r="3" spans="1:21" s="76" customFormat="1" ht="21" customHeight="1">
      <c r="A3" s="169"/>
      <c r="B3" s="169"/>
      <c r="C3" s="169"/>
      <c r="D3" s="169"/>
      <c r="E3" s="169"/>
      <c r="F3" s="169"/>
      <c r="H3" s="49"/>
      <c r="I3" s="49"/>
      <c r="J3" s="49"/>
      <c r="K3" s="49"/>
      <c r="L3" s="49"/>
      <c r="M3" s="49"/>
      <c r="N3" s="49"/>
      <c r="O3" s="49"/>
      <c r="P3" s="49"/>
      <c r="Q3" s="49"/>
      <c r="R3" s="49"/>
      <c r="S3" s="49"/>
      <c r="T3" s="49"/>
      <c r="U3" s="49"/>
    </row>
    <row r="4" spans="1:21" ht="78.75" customHeight="1">
      <c r="A4" s="25" t="s">
        <v>57</v>
      </c>
      <c r="B4" s="165" t="s">
        <v>847</v>
      </c>
      <c r="C4" s="165" t="s">
        <v>59</v>
      </c>
      <c r="D4" s="165" t="s">
        <v>848</v>
      </c>
      <c r="E4" s="165" t="s">
        <v>849</v>
      </c>
      <c r="F4" s="165" t="s">
        <v>850</v>
      </c>
      <c r="H4" s="49"/>
      <c r="I4" s="49"/>
      <c r="J4" s="49"/>
      <c r="K4" s="49"/>
      <c r="L4" s="49"/>
      <c r="M4" s="49"/>
      <c r="N4" s="49"/>
      <c r="O4" s="49"/>
      <c r="P4" s="49"/>
      <c r="Q4" s="49"/>
      <c r="R4" s="49"/>
      <c r="S4" s="49"/>
      <c r="T4" s="49"/>
      <c r="U4" s="49"/>
    </row>
    <row r="5" spans="1:21" ht="27.75" customHeight="1">
      <c r="A5" s="16" t="s">
        <v>68</v>
      </c>
      <c r="B5" s="42" t="str">
        <f>IFERROR(INDEX('Annex 1 LV, HV &amp; UMS charges_D'!$B$14:$B$45,MATCH($A5,'Annex 1 LV, HV &amp; UMS charges_D'!$A$14:$A$294,0)),INDEX('Annex 4 LDNO charges_D'!$B$14:$B$203,MATCH($A5,'Annex 4 LDNO charges_D'!$A$14:$A$203,0)))</f>
        <v>173, 331-332, DA0</v>
      </c>
      <c r="C5" s="159" t="str">
        <f>IFERROR(INDEX('Annex 1 LV, HV &amp; UMS charges_D'!$C$14:$C$45,MATCH($A5,'Annex 1 LV, HV &amp; UMS charges_D'!$A$14:$A$294,0)),INDEX('Annex 4 LDNO charges_D'!$C$14:$C$203,MATCH($A5,'Annex 4 LDNO charges_D'!$A$14:$A$203,0)))</f>
        <v>0, 1, 2</v>
      </c>
      <c r="D5" s="223">
        <v>0.17169499491065068</v>
      </c>
      <c r="E5" s="223"/>
      <c r="F5" s="223">
        <v>0.55510740051960583</v>
      </c>
      <c r="H5" s="49"/>
      <c r="I5" s="49"/>
      <c r="J5" s="49"/>
      <c r="K5" s="49"/>
      <c r="L5" s="49"/>
      <c r="M5" s="49"/>
      <c r="N5" s="49"/>
      <c r="O5" s="49"/>
      <c r="P5" s="49"/>
      <c r="Q5" s="49"/>
      <c r="R5" s="49"/>
      <c r="S5" s="49"/>
      <c r="T5" s="49"/>
      <c r="U5" s="49"/>
    </row>
    <row r="6" spans="1:21" ht="28.5" customHeight="1">
      <c r="A6" s="16" t="s">
        <v>73</v>
      </c>
      <c r="B6" s="42" t="str">
        <f>IFERROR(INDEX('Annex 1 LV, HV &amp; UMS charges_D'!$B$14:$B$45,MATCH($A6,'Annex 1 LV, HV &amp; UMS charges_D'!$A$14:$A$294,0)),INDEX('Annex 4 LDNO charges_D'!$B$14:$B$203,MATCH($A6,'Annex 4 LDNO charges_D'!$A$14:$A$203,0)))</f>
        <v>D45, D15, D20, D25, D35, DA1</v>
      </c>
      <c r="C6" s="159" t="str">
        <f>IFERROR(INDEX('Annex 1 LV, HV &amp; UMS charges_D'!$C$14:$C$45,MATCH($A6,'Annex 1 LV, HV &amp; UMS charges_D'!$A$14:$A$294,0)),INDEX('Annex 4 LDNO charges_D'!$C$14:$C$203,MATCH($A6,'Annex 4 LDNO charges_D'!$A$14:$A$203,0)))</f>
        <v>0, 3, 4, 5-8</v>
      </c>
      <c r="D6" s="227"/>
      <c r="E6" s="227"/>
      <c r="F6" s="223">
        <v>0.55510740051960583</v>
      </c>
      <c r="H6" s="49"/>
      <c r="I6" s="49"/>
      <c r="J6" s="49"/>
      <c r="K6" s="49"/>
      <c r="L6" s="49"/>
      <c r="M6" s="49"/>
      <c r="N6" s="49"/>
      <c r="O6" s="49"/>
      <c r="P6" s="49"/>
      <c r="Q6" s="49"/>
      <c r="R6" s="49"/>
      <c r="S6" s="49"/>
      <c r="T6" s="49"/>
      <c r="U6" s="49"/>
    </row>
    <row r="7" spans="1:21" ht="27.75" customHeight="1">
      <c r="A7" s="16" t="s">
        <v>76</v>
      </c>
      <c r="B7" s="42" t="str">
        <f>IFERROR(INDEX('Annex 1 LV, HV &amp; UMS charges_D'!$B$14:$B$45,MATCH($A7,'Annex 1 LV, HV &amp; UMS charges_D'!$A$14:$A$294,0)),INDEX('Annex 4 LDNO charges_D'!$B$14:$B$203,MATCH($A7,'Annex 4 LDNO charges_D'!$A$14:$A$203,0)))</f>
        <v>D46, D16, D21, D26, D36, DA2</v>
      </c>
      <c r="C7" s="159" t="str">
        <f>IFERROR(INDEX('Annex 1 LV, HV &amp; UMS charges_D'!$C$14:$C$45,MATCH($A7,'Annex 1 LV, HV &amp; UMS charges_D'!$A$14:$A$294,0)),INDEX('Annex 4 LDNO charges_D'!$C$14:$C$203,MATCH($A7,'Annex 4 LDNO charges_D'!$A$14:$A$203,0)))</f>
        <v>0, 3, 4, 5-8</v>
      </c>
      <c r="D7" s="227"/>
      <c r="E7" s="227"/>
      <c r="F7" s="223">
        <v>0.55510740051960583</v>
      </c>
      <c r="H7" s="49"/>
      <c r="I7" s="49"/>
      <c r="J7" s="49"/>
      <c r="K7" s="49"/>
      <c r="L7" s="49"/>
      <c r="M7" s="49"/>
      <c r="N7" s="49"/>
      <c r="O7" s="49"/>
      <c r="P7" s="49"/>
      <c r="Q7" s="49"/>
      <c r="R7" s="49"/>
      <c r="S7" s="49"/>
      <c r="T7" s="49"/>
      <c r="U7" s="49"/>
    </row>
    <row r="8" spans="1:21" ht="27.75" customHeight="1">
      <c r="A8" s="16" t="s">
        <v>78</v>
      </c>
      <c r="B8" s="42" t="str">
        <f>IFERROR(INDEX('Annex 1 LV, HV &amp; UMS charges_D'!$B$14:$B$45,MATCH($A8,'Annex 1 LV, HV &amp; UMS charges_D'!$A$14:$A$294,0)),INDEX('Annex 4 LDNO charges_D'!$B$14:$B$203,MATCH($A8,'Annex 4 LDNO charges_D'!$A$14:$A$203,0)))</f>
        <v>D47, D17, D22, D27, D37, DA3</v>
      </c>
      <c r="C8" s="159" t="str">
        <f>IFERROR(INDEX('Annex 1 LV, HV &amp; UMS charges_D'!$C$14:$C$45,MATCH($A8,'Annex 1 LV, HV &amp; UMS charges_D'!$A$14:$A$294,0)),INDEX('Annex 4 LDNO charges_D'!$C$14:$C$203,MATCH($A8,'Annex 4 LDNO charges_D'!$A$14:$A$203,0)))</f>
        <v>0, 3, 4, 5-8</v>
      </c>
      <c r="D8" s="227"/>
      <c r="E8" s="227"/>
      <c r="F8" s="223">
        <v>0.55510740051960583</v>
      </c>
      <c r="H8" s="49"/>
      <c r="I8" s="49"/>
      <c r="J8" s="49"/>
      <c r="K8" s="49"/>
      <c r="L8" s="49"/>
      <c r="M8" s="49"/>
      <c r="N8" s="49"/>
      <c r="O8" s="49"/>
      <c r="P8" s="49"/>
      <c r="Q8" s="49"/>
      <c r="R8" s="49"/>
      <c r="S8" s="49"/>
      <c r="T8" s="49"/>
      <c r="U8" s="49"/>
    </row>
    <row r="9" spans="1:21" ht="27.75" customHeight="1">
      <c r="A9" s="16" t="s">
        <v>80</v>
      </c>
      <c r="B9" s="42" t="str">
        <f>IFERROR(INDEX('Annex 1 LV, HV &amp; UMS charges_D'!$B$14:$B$45,MATCH($A9,'Annex 1 LV, HV &amp; UMS charges_D'!$A$14:$A$294,0)),INDEX('Annex 4 LDNO charges_D'!$B$14:$B$203,MATCH($A9,'Annex 4 LDNO charges_D'!$A$14:$A$203,0)))</f>
        <v>D48, D18, D23, D28, D38, DA4</v>
      </c>
      <c r="C9" s="159" t="str">
        <f>IFERROR(INDEX('Annex 1 LV, HV &amp; UMS charges_D'!$C$14:$C$45,MATCH($A9,'Annex 1 LV, HV &amp; UMS charges_D'!$A$14:$A$294,0)),INDEX('Annex 4 LDNO charges_D'!$C$14:$C$203,MATCH($A9,'Annex 4 LDNO charges_D'!$A$14:$A$203,0)))</f>
        <v>0, 3, 4, 5-8</v>
      </c>
      <c r="D9" s="227"/>
      <c r="E9" s="227"/>
      <c r="F9" s="223">
        <v>0.55510740051960583</v>
      </c>
      <c r="H9" s="49"/>
      <c r="I9" s="49"/>
      <c r="J9" s="49"/>
      <c r="K9" s="49"/>
      <c r="L9" s="49"/>
      <c r="M9" s="49"/>
      <c r="N9" s="49"/>
      <c r="O9" s="49"/>
      <c r="P9" s="49"/>
      <c r="Q9" s="49"/>
      <c r="R9" s="49"/>
      <c r="S9" s="49"/>
      <c r="T9" s="49"/>
      <c r="U9" s="49"/>
    </row>
    <row r="10" spans="1:21" ht="27.75" customHeight="1">
      <c r="A10" s="16" t="s">
        <v>82</v>
      </c>
      <c r="B10" s="42" t="str">
        <f>IFERROR(INDEX('Annex 1 LV, HV &amp; UMS charges_D'!$B$14:$B$45,MATCH($A10,'Annex 1 LV, HV &amp; UMS charges_D'!$A$14:$A$294,0)),INDEX('Annex 4 LDNO charges_D'!$B$14:$B$203,MATCH($A10,'Annex 4 LDNO charges_D'!$A$14:$A$203,0)))</f>
        <v>D49, D19, D24, D29, D39, DA5</v>
      </c>
      <c r="C10" s="159" t="str">
        <f>IFERROR(INDEX('Annex 1 LV, HV &amp; UMS charges_D'!$C$14:$C$45,MATCH($A10,'Annex 1 LV, HV &amp; UMS charges_D'!$A$14:$A$294,0)),INDEX('Annex 4 LDNO charges_D'!$C$14:$C$203,MATCH($A10,'Annex 4 LDNO charges_D'!$A$14:$A$203,0)))</f>
        <v>0, 3, 4, 5-8</v>
      </c>
      <c r="D10" s="227"/>
      <c r="E10" s="227"/>
      <c r="F10" s="223">
        <v>0.55510740051960583</v>
      </c>
      <c r="H10" s="49"/>
      <c r="I10" s="49"/>
      <c r="J10" s="49"/>
      <c r="K10" s="49"/>
      <c r="L10" s="49"/>
      <c r="M10" s="49"/>
      <c r="N10" s="49"/>
      <c r="O10" s="49"/>
      <c r="P10" s="49"/>
      <c r="Q10" s="49"/>
      <c r="R10" s="49"/>
      <c r="S10" s="49"/>
      <c r="T10" s="49"/>
      <c r="U10" s="49"/>
    </row>
    <row r="11" spans="1:21" ht="27.75" customHeight="1">
      <c r="A11" s="160" t="s">
        <v>86</v>
      </c>
      <c r="B11" s="42" t="str">
        <f>IFERROR(INDEX('Annex 1 LV, HV &amp; UMS charges_D'!$B$14:$B$45,MATCH($A11,'Annex 1 LV, HV &amp; UMS charges_D'!$A$14:$A$294,0)),INDEX('Annex 4 LDNO charges_D'!$B$14:$B$203,MATCH($A11,'Annex 4 LDNO charges_D'!$A$14:$A$203,0)))</f>
        <v>D10</v>
      </c>
      <c r="C11" s="159">
        <f>IFERROR(INDEX('Annex 1 LV, HV &amp; UMS charges_D'!$C$14:$C$45,MATCH($A11,'Annex 1 LV, HV &amp; UMS charges_D'!$A$14:$A$294,0)),INDEX('Annex 4 LDNO charges_D'!$C$14:$C$203,MATCH($A11,'Annex 4 LDNO charges_D'!$A$14:$A$203,0)))</f>
        <v>0</v>
      </c>
      <c r="D11" s="227"/>
      <c r="E11" s="227"/>
      <c r="F11" s="223">
        <v>0.55510740051960583</v>
      </c>
      <c r="H11" s="49"/>
      <c r="I11" s="49"/>
      <c r="J11" s="49"/>
      <c r="K11" s="49"/>
      <c r="L11" s="49"/>
      <c r="M11" s="49"/>
      <c r="N11" s="49"/>
      <c r="O11" s="49"/>
      <c r="P11" s="49"/>
      <c r="Q11" s="49"/>
      <c r="R11" s="49"/>
      <c r="S11" s="49"/>
      <c r="T11" s="49"/>
      <c r="U11" s="49"/>
    </row>
    <row r="12" spans="1:21" ht="27.75" customHeight="1">
      <c r="A12" s="160" t="s">
        <v>88</v>
      </c>
      <c r="B12" s="42" t="str">
        <f>IFERROR(INDEX('Annex 1 LV, HV &amp; UMS charges_D'!$B$14:$B$45,MATCH($A12,'Annex 1 LV, HV &amp; UMS charges_D'!$A$14:$A$294,0)),INDEX('Annex 4 LDNO charges_D'!$B$14:$B$203,MATCH($A12,'Annex 4 LDNO charges_D'!$A$14:$A$203,0)))</f>
        <v>D11</v>
      </c>
      <c r="C12" s="159">
        <f>IFERROR(INDEX('Annex 1 LV, HV &amp; UMS charges_D'!$C$14:$C$45,MATCH($A12,'Annex 1 LV, HV &amp; UMS charges_D'!$A$14:$A$294,0)),INDEX('Annex 4 LDNO charges_D'!$C$14:$C$203,MATCH($A12,'Annex 4 LDNO charges_D'!$A$14:$A$203,0)))</f>
        <v>0</v>
      </c>
      <c r="D12" s="227"/>
      <c r="E12" s="227"/>
      <c r="F12" s="223">
        <v>0.55510740051960583</v>
      </c>
      <c r="H12" s="49"/>
      <c r="I12" s="49"/>
      <c r="J12" s="49"/>
      <c r="K12" s="49"/>
      <c r="L12" s="49"/>
      <c r="M12" s="49"/>
      <c r="N12" s="49"/>
      <c r="O12" s="49"/>
      <c r="P12" s="49"/>
      <c r="Q12" s="49"/>
      <c r="R12" s="49"/>
      <c r="S12" s="49"/>
      <c r="T12" s="49"/>
      <c r="U12" s="49"/>
    </row>
    <row r="13" spans="1:21" ht="27.75" customHeight="1">
      <c r="A13" s="160" t="s">
        <v>90</v>
      </c>
      <c r="B13" s="42" t="str">
        <f>IFERROR(INDEX('Annex 1 LV, HV &amp; UMS charges_D'!$B$14:$B$45,MATCH($A13,'Annex 1 LV, HV &amp; UMS charges_D'!$A$14:$A$294,0)),INDEX('Annex 4 LDNO charges_D'!$B$14:$B$203,MATCH($A13,'Annex 4 LDNO charges_D'!$A$14:$A$203,0)))</f>
        <v>D12</v>
      </c>
      <c r="C13" s="159">
        <f>IFERROR(INDEX('Annex 1 LV, HV &amp; UMS charges_D'!$C$14:$C$45,MATCH($A13,'Annex 1 LV, HV &amp; UMS charges_D'!$A$14:$A$294,0)),INDEX('Annex 4 LDNO charges_D'!$C$14:$C$203,MATCH($A13,'Annex 4 LDNO charges_D'!$A$14:$A$203,0)))</f>
        <v>0</v>
      </c>
      <c r="D13" s="227"/>
      <c r="E13" s="227"/>
      <c r="F13" s="223">
        <v>0.55510740051960583</v>
      </c>
      <c r="H13" s="49"/>
      <c r="I13" s="49"/>
      <c r="J13" s="49"/>
      <c r="K13" s="49"/>
      <c r="L13" s="49"/>
      <c r="M13" s="49"/>
      <c r="N13" s="49"/>
      <c r="O13" s="49"/>
      <c r="P13" s="49"/>
      <c r="Q13" s="49"/>
      <c r="R13" s="49"/>
      <c r="S13" s="49"/>
      <c r="T13" s="49"/>
      <c r="U13" s="49"/>
    </row>
    <row r="14" spans="1:21" ht="27.75" customHeight="1">
      <c r="A14" s="160" t="s">
        <v>92</v>
      </c>
      <c r="B14" s="42" t="str">
        <f>IFERROR(INDEX('Annex 1 LV, HV &amp; UMS charges_D'!$B$14:$B$45,MATCH($A14,'Annex 1 LV, HV &amp; UMS charges_D'!$A$14:$A$294,0)),INDEX('Annex 4 LDNO charges_D'!$B$14:$B$203,MATCH($A14,'Annex 4 LDNO charges_D'!$A$14:$A$203,0)))</f>
        <v>D13</v>
      </c>
      <c r="C14" s="159">
        <f>IFERROR(INDEX('Annex 1 LV, HV &amp; UMS charges_D'!$C$14:$C$45,MATCH($A14,'Annex 1 LV, HV &amp; UMS charges_D'!$A$14:$A$294,0)),INDEX('Annex 4 LDNO charges_D'!$C$14:$C$203,MATCH($A14,'Annex 4 LDNO charges_D'!$A$14:$A$203,0)))</f>
        <v>0</v>
      </c>
      <c r="D14" s="227"/>
      <c r="E14" s="227"/>
      <c r="F14" s="223">
        <v>0.55510740051960583</v>
      </c>
      <c r="H14" s="49"/>
      <c r="I14" s="49"/>
      <c r="J14" s="49"/>
      <c r="K14" s="49"/>
      <c r="L14" s="49"/>
      <c r="M14" s="49"/>
      <c r="N14" s="49"/>
      <c r="O14" s="49"/>
      <c r="P14" s="49"/>
      <c r="Q14" s="49"/>
      <c r="R14" s="49"/>
      <c r="S14" s="49"/>
      <c r="T14" s="49"/>
      <c r="U14" s="49"/>
    </row>
    <row r="15" spans="1:21" ht="27.75" customHeight="1">
      <c r="A15" s="164" t="s">
        <v>94</v>
      </c>
      <c r="B15" s="42" t="str">
        <f>IFERROR(INDEX('Annex 1 LV, HV &amp; UMS charges_D'!$B$14:$B$45,MATCH($A15,'Annex 1 LV, HV &amp; UMS charges_D'!$A$14:$A$294,0)),INDEX('Annex 4 LDNO charges_D'!$B$14:$B$203,MATCH($A15,'Annex 4 LDNO charges_D'!$A$14:$A$203,0)))</f>
        <v>D14</v>
      </c>
      <c r="C15" s="159">
        <f>IFERROR(INDEX('Annex 1 LV, HV &amp; UMS charges_D'!$C$14:$C$45,MATCH($A15,'Annex 1 LV, HV &amp; UMS charges_D'!$A$14:$A$294,0)),INDEX('Annex 4 LDNO charges_D'!$C$14:$C$203,MATCH($A15,'Annex 4 LDNO charges_D'!$A$14:$A$203,0)))</f>
        <v>0</v>
      </c>
      <c r="D15" s="227"/>
      <c r="E15" s="227"/>
      <c r="F15" s="223">
        <v>0.55510740051960583</v>
      </c>
      <c r="H15" s="49"/>
      <c r="I15" s="49"/>
      <c r="J15" s="49"/>
      <c r="K15" s="49"/>
      <c r="L15" s="49"/>
      <c r="M15" s="49"/>
      <c r="N15" s="49"/>
      <c r="O15" s="49"/>
      <c r="P15" s="49"/>
      <c r="Q15" s="49"/>
      <c r="R15" s="49"/>
      <c r="S15" s="49"/>
      <c r="T15" s="49"/>
      <c r="U15" s="49"/>
    </row>
    <row r="16" spans="1:21" ht="27.75" customHeight="1">
      <c r="A16" s="164" t="s">
        <v>96</v>
      </c>
      <c r="B16" s="42" t="str">
        <f>IFERROR(INDEX('Annex 1 LV, HV &amp; UMS charges_D'!$B$14:$B$45,MATCH($A16,'Annex 1 LV, HV &amp; UMS charges_D'!$A$14:$A$294,0)),INDEX('Annex 4 LDNO charges_D'!$B$14:$B$203,MATCH($A16,'Annex 4 LDNO charges_D'!$A$14:$A$203,0)))</f>
        <v>D40</v>
      </c>
      <c r="C16" s="159">
        <f>IFERROR(INDEX('Annex 1 LV, HV &amp; UMS charges_D'!$C$14:$C$45,MATCH($A16,'Annex 1 LV, HV &amp; UMS charges_D'!$A$14:$A$294,0)),INDEX('Annex 4 LDNO charges_D'!$C$14:$C$203,MATCH($A16,'Annex 4 LDNO charges_D'!$A$14:$A$203,0)))</f>
        <v>0</v>
      </c>
      <c r="D16" s="227"/>
      <c r="E16" s="227"/>
      <c r="F16" s="223">
        <v>0.55510740051960583</v>
      </c>
      <c r="H16" s="49"/>
      <c r="I16" s="49"/>
      <c r="J16" s="49"/>
      <c r="K16" s="49"/>
      <c r="L16" s="49"/>
      <c r="M16" s="49"/>
      <c r="N16" s="49"/>
      <c r="O16" s="49"/>
      <c r="P16" s="49"/>
      <c r="Q16" s="49"/>
      <c r="R16" s="49"/>
      <c r="S16" s="49"/>
      <c r="T16" s="49"/>
      <c r="U16" s="49"/>
    </row>
    <row r="17" spans="1:21" ht="27.75" customHeight="1">
      <c r="A17" s="164" t="s">
        <v>98</v>
      </c>
      <c r="B17" s="42" t="str">
        <f>IFERROR(INDEX('Annex 1 LV, HV &amp; UMS charges_D'!$B$14:$B$45,MATCH($A17,'Annex 1 LV, HV &amp; UMS charges_D'!$A$14:$A$294,0)),INDEX('Annex 4 LDNO charges_D'!$B$14:$B$203,MATCH($A17,'Annex 4 LDNO charges_D'!$A$14:$A$203,0)))</f>
        <v>D41</v>
      </c>
      <c r="C17" s="159">
        <f>IFERROR(INDEX('Annex 1 LV, HV &amp; UMS charges_D'!$C$14:$C$45,MATCH($A17,'Annex 1 LV, HV &amp; UMS charges_D'!$A$14:$A$294,0)),INDEX('Annex 4 LDNO charges_D'!$C$14:$C$203,MATCH($A17,'Annex 4 LDNO charges_D'!$A$14:$A$203,0)))</f>
        <v>0</v>
      </c>
      <c r="D17" s="227"/>
      <c r="E17" s="227"/>
      <c r="F17" s="223">
        <v>0.55510740051960583</v>
      </c>
      <c r="H17" s="49"/>
      <c r="I17" s="49"/>
      <c r="J17" s="49"/>
      <c r="K17" s="49"/>
      <c r="L17" s="49"/>
      <c r="M17" s="49"/>
      <c r="N17" s="49"/>
      <c r="O17" s="49"/>
      <c r="P17" s="49"/>
      <c r="Q17" s="49"/>
      <c r="R17" s="49"/>
      <c r="S17" s="49"/>
      <c r="T17" s="49"/>
      <c r="U17" s="49"/>
    </row>
    <row r="18" spans="1:21" ht="27.75" customHeight="1">
      <c r="A18" s="164" t="s">
        <v>100</v>
      </c>
      <c r="B18" s="42" t="str">
        <f>IFERROR(INDEX('Annex 1 LV, HV &amp; UMS charges_D'!$B$14:$B$45,MATCH($A18,'Annex 1 LV, HV &amp; UMS charges_D'!$A$14:$A$294,0)),INDEX('Annex 4 LDNO charges_D'!$B$14:$B$203,MATCH($A18,'Annex 4 LDNO charges_D'!$A$14:$A$203,0)))</f>
        <v>D42</v>
      </c>
      <c r="C18" s="159">
        <f>IFERROR(INDEX('Annex 1 LV, HV &amp; UMS charges_D'!$C$14:$C$45,MATCH($A18,'Annex 1 LV, HV &amp; UMS charges_D'!$A$14:$A$294,0)),INDEX('Annex 4 LDNO charges_D'!$C$14:$C$203,MATCH($A18,'Annex 4 LDNO charges_D'!$A$14:$A$203,0)))</f>
        <v>0</v>
      </c>
      <c r="D18" s="227"/>
      <c r="E18" s="227"/>
      <c r="F18" s="223">
        <v>0.55510740051960583</v>
      </c>
      <c r="H18" s="49"/>
      <c r="I18" s="49"/>
      <c r="J18" s="49"/>
      <c r="K18" s="49"/>
      <c r="L18" s="49"/>
      <c r="M18" s="49"/>
      <c r="N18" s="49"/>
      <c r="O18" s="49"/>
      <c r="P18" s="49"/>
      <c r="Q18" s="49"/>
      <c r="R18" s="49"/>
      <c r="S18" s="49"/>
      <c r="T18" s="49"/>
      <c r="U18" s="49"/>
    </row>
    <row r="19" spans="1:21" ht="27.75" customHeight="1">
      <c r="A19" s="164" t="s">
        <v>102</v>
      </c>
      <c r="B19" s="42" t="str">
        <f>IFERROR(INDEX('Annex 1 LV, HV &amp; UMS charges_D'!$B$14:$B$45,MATCH($A19,'Annex 1 LV, HV &amp; UMS charges_D'!$A$14:$A$294,0)),INDEX('Annex 4 LDNO charges_D'!$B$14:$B$203,MATCH($A19,'Annex 4 LDNO charges_D'!$A$14:$A$203,0)))</f>
        <v>D43</v>
      </c>
      <c r="C19" s="159">
        <f>IFERROR(INDEX('Annex 1 LV, HV &amp; UMS charges_D'!$C$14:$C$45,MATCH($A19,'Annex 1 LV, HV &amp; UMS charges_D'!$A$14:$A$294,0)),INDEX('Annex 4 LDNO charges_D'!$C$14:$C$203,MATCH($A19,'Annex 4 LDNO charges_D'!$A$14:$A$203,0)))</f>
        <v>0</v>
      </c>
      <c r="D19" s="227"/>
      <c r="E19" s="227"/>
      <c r="F19" s="223">
        <v>0.55510740051960583</v>
      </c>
      <c r="H19" s="49"/>
      <c r="I19" s="49"/>
      <c r="J19" s="49"/>
      <c r="K19" s="49"/>
      <c r="L19" s="49"/>
      <c r="M19" s="49"/>
      <c r="N19" s="49"/>
      <c r="O19" s="49"/>
      <c r="P19" s="49"/>
      <c r="Q19" s="49"/>
      <c r="R19" s="49"/>
      <c r="S19" s="49"/>
      <c r="T19" s="49"/>
      <c r="U19" s="49"/>
    </row>
    <row r="20" spans="1:21" ht="27.75" customHeight="1">
      <c r="A20" s="164" t="s">
        <v>104</v>
      </c>
      <c r="B20" s="42" t="str">
        <f>IFERROR(INDEX('Annex 1 LV, HV &amp; UMS charges_D'!$B$14:$B$45,MATCH($A20,'Annex 1 LV, HV &amp; UMS charges_D'!$A$14:$A$294,0)),INDEX('Annex 4 LDNO charges_D'!$B$14:$B$203,MATCH($A20,'Annex 4 LDNO charges_D'!$A$14:$A$203,0)))</f>
        <v>D44</v>
      </c>
      <c r="C20" s="159">
        <f>IFERROR(INDEX('Annex 1 LV, HV &amp; UMS charges_D'!$C$14:$C$45,MATCH($A20,'Annex 1 LV, HV &amp; UMS charges_D'!$A$14:$A$294,0)),INDEX('Annex 4 LDNO charges_D'!$C$14:$C$203,MATCH($A20,'Annex 4 LDNO charges_D'!$A$14:$A$203,0)))</f>
        <v>0</v>
      </c>
      <c r="D20" s="227"/>
      <c r="E20" s="227"/>
      <c r="F20" s="223">
        <v>0.55510740051960583</v>
      </c>
      <c r="H20" s="49"/>
      <c r="I20" s="49"/>
      <c r="J20" s="49"/>
      <c r="K20" s="49"/>
      <c r="L20" s="49"/>
      <c r="M20" s="49"/>
      <c r="N20" s="49"/>
      <c r="O20" s="49"/>
      <c r="P20" s="49"/>
      <c r="Q20" s="49"/>
      <c r="R20" s="49"/>
      <c r="S20" s="49"/>
      <c r="T20" s="49"/>
      <c r="U20" s="49"/>
    </row>
    <row r="21" spans="1:21" ht="27.75" customHeight="1">
      <c r="A21" s="164" t="s">
        <v>106</v>
      </c>
      <c r="B21" s="42" t="str">
        <f>IFERROR(INDEX('Annex 1 LV, HV &amp; UMS charges_D'!$B$14:$B$45,MATCH($A21,'Annex 1 LV, HV &amp; UMS charges_D'!$A$14:$A$294,0)),INDEX('Annex 4 LDNO charges_D'!$B$14:$B$203,MATCH($A21,'Annex 4 LDNO charges_D'!$A$14:$A$203,0)))</f>
        <v>D05, D30</v>
      </c>
      <c r="C21" s="159">
        <f>IFERROR(INDEX('Annex 1 LV, HV &amp; UMS charges_D'!$C$14:$C$45,MATCH($A21,'Annex 1 LV, HV &amp; UMS charges_D'!$A$14:$A$294,0)),INDEX('Annex 4 LDNO charges_D'!$C$14:$C$203,MATCH($A21,'Annex 4 LDNO charges_D'!$A$14:$A$203,0)))</f>
        <v>0</v>
      </c>
      <c r="D21" s="227"/>
      <c r="E21" s="227"/>
      <c r="F21" s="223">
        <v>0.55510740051960583</v>
      </c>
      <c r="H21" s="49"/>
      <c r="I21" s="49"/>
      <c r="J21" s="49"/>
      <c r="K21" s="49"/>
      <c r="L21" s="49"/>
      <c r="M21" s="49"/>
      <c r="N21" s="49"/>
      <c r="O21" s="49"/>
      <c r="P21" s="49"/>
      <c r="Q21" s="49"/>
      <c r="R21" s="49"/>
      <c r="S21" s="49"/>
      <c r="T21" s="49"/>
      <c r="U21" s="49"/>
    </row>
    <row r="22" spans="1:21" ht="27.75" customHeight="1">
      <c r="A22" s="164" t="s">
        <v>108</v>
      </c>
      <c r="B22" s="42" t="str">
        <f>IFERROR(INDEX('Annex 1 LV, HV &amp; UMS charges_D'!$B$14:$B$45,MATCH($A22,'Annex 1 LV, HV &amp; UMS charges_D'!$A$14:$A$294,0)),INDEX('Annex 4 LDNO charges_D'!$B$14:$B$203,MATCH($A22,'Annex 4 LDNO charges_D'!$A$14:$A$203,0)))</f>
        <v>D06, D31</v>
      </c>
      <c r="C22" s="159">
        <f>IFERROR(INDEX('Annex 1 LV, HV &amp; UMS charges_D'!$C$14:$C$45,MATCH($A22,'Annex 1 LV, HV &amp; UMS charges_D'!$A$14:$A$294,0)),INDEX('Annex 4 LDNO charges_D'!$C$14:$C$203,MATCH($A22,'Annex 4 LDNO charges_D'!$A$14:$A$203,0)))</f>
        <v>0</v>
      </c>
      <c r="D22" s="227"/>
      <c r="E22" s="227"/>
      <c r="F22" s="223">
        <v>0.55510740051960583</v>
      </c>
      <c r="H22" s="49"/>
      <c r="I22" s="49"/>
      <c r="J22" s="49"/>
      <c r="K22" s="49"/>
      <c r="L22" s="49"/>
      <c r="M22" s="49"/>
      <c r="N22" s="49"/>
      <c r="O22" s="49"/>
      <c r="P22" s="49"/>
      <c r="Q22" s="49"/>
      <c r="R22" s="49"/>
      <c r="S22" s="49"/>
      <c r="T22" s="49"/>
      <c r="U22" s="49"/>
    </row>
    <row r="23" spans="1:21" ht="27.75" customHeight="1">
      <c r="A23" s="160" t="s">
        <v>110</v>
      </c>
      <c r="B23" s="42" t="str">
        <f>IFERROR(INDEX('Annex 1 LV, HV &amp; UMS charges_D'!$B$14:$B$45,MATCH($A23,'Annex 1 LV, HV &amp; UMS charges_D'!$A$14:$A$294,0)),INDEX('Annex 4 LDNO charges_D'!$B$14:$B$203,MATCH($A23,'Annex 4 LDNO charges_D'!$A$14:$A$203,0)))</f>
        <v>D07, D32</v>
      </c>
      <c r="C23" s="159">
        <f>IFERROR(INDEX('Annex 1 LV, HV &amp; UMS charges_D'!$C$14:$C$45,MATCH($A23,'Annex 1 LV, HV &amp; UMS charges_D'!$A$14:$A$294,0)),INDEX('Annex 4 LDNO charges_D'!$C$14:$C$203,MATCH($A23,'Annex 4 LDNO charges_D'!$A$14:$A$203,0)))</f>
        <v>0</v>
      </c>
      <c r="D23" s="227"/>
      <c r="E23" s="227"/>
      <c r="F23" s="223">
        <v>0.55510740051960583</v>
      </c>
      <c r="H23" s="49"/>
      <c r="I23" s="49"/>
      <c r="J23" s="49"/>
      <c r="K23" s="49"/>
      <c r="L23" s="49"/>
      <c r="M23" s="49"/>
      <c r="N23" s="49"/>
      <c r="O23" s="49"/>
      <c r="P23" s="49"/>
      <c r="Q23" s="49"/>
      <c r="R23" s="49"/>
      <c r="S23" s="49"/>
      <c r="T23" s="49"/>
      <c r="U23" s="49"/>
    </row>
    <row r="24" spans="1:21" ht="27.75" customHeight="1">
      <c r="A24" s="160" t="s">
        <v>112</v>
      </c>
      <c r="B24" s="42" t="str">
        <f>IFERROR(INDEX('Annex 1 LV, HV &amp; UMS charges_D'!$B$14:$B$45,MATCH($A24,'Annex 1 LV, HV &amp; UMS charges_D'!$A$14:$A$294,0)),INDEX('Annex 4 LDNO charges_D'!$B$14:$B$203,MATCH($A24,'Annex 4 LDNO charges_D'!$A$14:$A$203,0)))</f>
        <v>D08, D33</v>
      </c>
      <c r="C24" s="159">
        <f>IFERROR(INDEX('Annex 1 LV, HV &amp; UMS charges_D'!$C$14:$C$45,MATCH($A24,'Annex 1 LV, HV &amp; UMS charges_D'!$A$14:$A$294,0)),INDEX('Annex 4 LDNO charges_D'!$C$14:$C$203,MATCH($A24,'Annex 4 LDNO charges_D'!$A$14:$A$203,0)))</f>
        <v>0</v>
      </c>
      <c r="D24" s="227"/>
      <c r="E24" s="227"/>
      <c r="F24" s="223">
        <v>0.55510740051960583</v>
      </c>
      <c r="H24" s="49"/>
      <c r="I24" s="49"/>
      <c r="J24" s="49"/>
      <c r="K24" s="49"/>
      <c r="L24" s="49"/>
      <c r="M24" s="49"/>
      <c r="N24" s="49"/>
      <c r="O24" s="49"/>
      <c r="P24" s="49"/>
      <c r="Q24" s="49"/>
      <c r="R24" s="49"/>
      <c r="S24" s="49"/>
      <c r="T24" s="49"/>
      <c r="U24" s="49"/>
    </row>
    <row r="25" spans="1:21" ht="27.75" customHeight="1">
      <c r="A25" s="160" t="s">
        <v>114</v>
      </c>
      <c r="B25" s="42" t="str">
        <f>IFERROR(INDEX('Annex 1 LV, HV &amp; UMS charges_D'!$B$14:$B$45,MATCH($A25,'Annex 1 LV, HV &amp; UMS charges_D'!$A$14:$A$294,0)),INDEX('Annex 4 LDNO charges_D'!$B$14:$B$203,MATCH($A25,'Annex 4 LDNO charges_D'!$A$14:$A$203,0)))</f>
        <v>D09, D34</v>
      </c>
      <c r="C25" s="159">
        <f>IFERROR(INDEX('Annex 1 LV, HV &amp; UMS charges_D'!$C$14:$C$45,MATCH($A25,'Annex 1 LV, HV &amp; UMS charges_D'!$A$14:$A$294,0)),INDEX('Annex 4 LDNO charges_D'!$C$14:$C$203,MATCH($A25,'Annex 4 LDNO charges_D'!$A$14:$A$203,0)))</f>
        <v>0</v>
      </c>
      <c r="D25" s="227"/>
      <c r="E25" s="227"/>
      <c r="F25" s="223">
        <v>0.55510740051960583</v>
      </c>
      <c r="H25" s="49"/>
      <c r="I25" s="49"/>
      <c r="J25" s="49"/>
      <c r="K25" s="49"/>
      <c r="L25" s="49"/>
      <c r="M25" s="49"/>
      <c r="N25" s="49"/>
      <c r="O25" s="49"/>
      <c r="P25" s="49"/>
      <c r="Q25" s="49"/>
      <c r="R25" s="49"/>
      <c r="S25" s="49"/>
      <c r="T25" s="49"/>
      <c r="U25" s="49"/>
    </row>
    <row r="26" spans="1:21" ht="27.75" customHeight="1">
      <c r="A26" s="160" t="s">
        <v>524</v>
      </c>
      <c r="B26" s="42">
        <f>IFERROR(INDEX('Annex 1 LV, HV &amp; UMS charges_D'!$B$14:$B$45,MATCH($A26,'Annex 1 LV, HV &amp; UMS charges_D'!$A$14:$A$294,0)),INDEX('Annex 4 LDNO charges_D'!$B$14:$B$203,MATCH($A26,'Annex 4 LDNO charges_D'!$A$14:$A$203,0)))</f>
        <v>0</v>
      </c>
      <c r="C26" s="159" t="s">
        <v>70</v>
      </c>
      <c r="D26" s="223">
        <v>0.17169499491065068</v>
      </c>
      <c r="E26" s="223"/>
      <c r="F26" s="223">
        <v>0.55510740051960583</v>
      </c>
      <c r="H26" s="49"/>
      <c r="I26" s="49"/>
      <c r="J26" s="49"/>
      <c r="K26" s="49"/>
      <c r="L26" s="49"/>
      <c r="M26" s="49"/>
      <c r="N26" s="49"/>
      <c r="O26" s="49"/>
      <c r="P26" s="49"/>
      <c r="Q26" s="49"/>
      <c r="R26" s="49"/>
      <c r="S26" s="49"/>
      <c r="T26" s="49"/>
      <c r="U26" s="49"/>
    </row>
    <row r="27" spans="1:21" ht="27.75" customHeight="1">
      <c r="A27" s="160" t="s">
        <v>526</v>
      </c>
      <c r="B27" s="42">
        <f>IFERROR(INDEX('Annex 1 LV, HV &amp; UMS charges_D'!$B$14:$B$45,MATCH($A27,'Annex 1 LV, HV &amp; UMS charges_D'!$A$14:$A$294,0)),INDEX('Annex 4 LDNO charges_D'!$B$14:$B$203,MATCH($A27,'Annex 4 LDNO charges_D'!$A$14:$A$203,0)))</f>
        <v>0</v>
      </c>
      <c r="C27" s="159" t="s">
        <v>75</v>
      </c>
      <c r="D27" s="227"/>
      <c r="E27" s="227"/>
      <c r="F27" s="223">
        <v>0.55510740051960583</v>
      </c>
      <c r="H27" s="49"/>
      <c r="I27" s="49"/>
      <c r="J27" s="49"/>
      <c r="K27" s="49"/>
      <c r="L27" s="49"/>
      <c r="M27" s="49"/>
      <c r="N27" s="49"/>
      <c r="O27" s="49"/>
      <c r="P27" s="49"/>
      <c r="Q27" s="49"/>
      <c r="R27" s="49"/>
      <c r="S27" s="49"/>
      <c r="T27" s="49"/>
      <c r="U27" s="49"/>
    </row>
    <row r="28" spans="1:21" ht="27.75" customHeight="1">
      <c r="A28" s="160" t="s">
        <v>527</v>
      </c>
      <c r="B28" s="42">
        <f>IFERROR(INDEX('Annex 1 LV, HV &amp; UMS charges_D'!$B$14:$B$45,MATCH($A28,'Annex 1 LV, HV &amp; UMS charges_D'!$A$14:$A$294,0)),INDEX('Annex 4 LDNO charges_D'!$B$14:$B$203,MATCH($A28,'Annex 4 LDNO charges_D'!$A$14:$A$203,0)))</f>
        <v>0</v>
      </c>
      <c r="C28" s="159" t="s">
        <v>75</v>
      </c>
      <c r="D28" s="227"/>
      <c r="E28" s="227"/>
      <c r="F28" s="223">
        <v>0.55510740051960583</v>
      </c>
      <c r="H28" s="49"/>
      <c r="I28" s="49"/>
      <c r="J28" s="49"/>
      <c r="K28" s="49"/>
      <c r="L28" s="49"/>
      <c r="M28" s="49"/>
      <c r="N28" s="49"/>
      <c r="O28" s="49"/>
      <c r="P28" s="49"/>
      <c r="Q28" s="49"/>
      <c r="R28" s="49"/>
      <c r="S28" s="49"/>
      <c r="T28" s="49"/>
      <c r="U28" s="49"/>
    </row>
    <row r="29" spans="1:21" ht="27.75" customHeight="1">
      <c r="A29" s="160" t="s">
        <v>528</v>
      </c>
      <c r="B29" s="42">
        <f>IFERROR(INDEX('Annex 1 LV, HV &amp; UMS charges_D'!$B$14:$B$45,MATCH($A29,'Annex 1 LV, HV &amp; UMS charges_D'!$A$14:$A$294,0)),INDEX('Annex 4 LDNO charges_D'!$B$14:$B$203,MATCH($A29,'Annex 4 LDNO charges_D'!$A$14:$A$203,0)))</f>
        <v>0</v>
      </c>
      <c r="C29" s="159" t="s">
        <v>75</v>
      </c>
      <c r="D29" s="227"/>
      <c r="E29" s="227"/>
      <c r="F29" s="223">
        <v>0.55510740051960583</v>
      </c>
      <c r="H29" s="49"/>
      <c r="I29" s="49"/>
      <c r="J29" s="49"/>
      <c r="K29" s="49"/>
      <c r="L29" s="49"/>
      <c r="M29" s="49"/>
      <c r="N29" s="49"/>
      <c r="O29" s="49"/>
      <c r="P29" s="49"/>
      <c r="Q29" s="49"/>
      <c r="R29" s="49"/>
      <c r="S29" s="49"/>
      <c r="T29" s="49"/>
      <c r="U29" s="49"/>
    </row>
    <row r="30" spans="1:21" ht="27.75" customHeight="1">
      <c r="A30" s="160" t="s">
        <v>529</v>
      </c>
      <c r="B30" s="42">
        <f>IFERROR(INDEX('Annex 1 LV, HV &amp; UMS charges_D'!$B$14:$B$45,MATCH($A30,'Annex 1 LV, HV &amp; UMS charges_D'!$A$14:$A$294,0)),INDEX('Annex 4 LDNO charges_D'!$B$14:$B$203,MATCH($A30,'Annex 4 LDNO charges_D'!$A$14:$A$203,0)))</f>
        <v>0</v>
      </c>
      <c r="C30" s="159" t="s">
        <v>75</v>
      </c>
      <c r="D30" s="227"/>
      <c r="E30" s="227"/>
      <c r="F30" s="223">
        <v>0.55510740051960583</v>
      </c>
      <c r="H30" s="49"/>
      <c r="I30" s="49"/>
      <c r="J30" s="49"/>
      <c r="K30" s="49"/>
      <c r="L30" s="49"/>
      <c r="M30" s="49"/>
      <c r="N30" s="49"/>
      <c r="O30" s="49"/>
      <c r="P30" s="49"/>
      <c r="Q30" s="49"/>
      <c r="R30" s="49"/>
      <c r="S30" s="49"/>
      <c r="T30" s="49"/>
      <c r="U30" s="49"/>
    </row>
    <row r="31" spans="1:21" ht="27.75" customHeight="1">
      <c r="A31" s="160" t="s">
        <v>530</v>
      </c>
      <c r="B31" s="42">
        <f>IFERROR(INDEX('Annex 1 LV, HV &amp; UMS charges_D'!$B$14:$B$45,MATCH($A31,'Annex 1 LV, HV &amp; UMS charges_D'!$A$14:$A$294,0)),INDEX('Annex 4 LDNO charges_D'!$B$14:$B$203,MATCH($A31,'Annex 4 LDNO charges_D'!$A$14:$A$203,0)))</f>
        <v>0</v>
      </c>
      <c r="C31" s="159" t="s">
        <v>75</v>
      </c>
      <c r="D31" s="227"/>
      <c r="E31" s="227"/>
      <c r="F31" s="223">
        <v>0.55510740051960583</v>
      </c>
      <c r="H31" s="49"/>
      <c r="I31" s="49"/>
      <c r="J31" s="49"/>
      <c r="K31" s="49"/>
      <c r="L31" s="49"/>
      <c r="M31" s="49"/>
      <c r="N31" s="49"/>
      <c r="O31" s="49"/>
      <c r="P31" s="49"/>
      <c r="Q31" s="49"/>
      <c r="R31" s="49"/>
      <c r="S31" s="49"/>
      <c r="T31" s="49"/>
      <c r="U31" s="49"/>
    </row>
    <row r="32" spans="1:21" ht="27.75" customHeight="1">
      <c r="A32" s="160" t="s">
        <v>532</v>
      </c>
      <c r="B32" s="42">
        <f>IFERROR(INDEX('Annex 1 LV, HV &amp; UMS charges_D'!$B$14:$B$45,MATCH($A32,'Annex 1 LV, HV &amp; UMS charges_D'!$A$14:$A$294,0)),INDEX('Annex 4 LDNO charges_D'!$B$14:$B$203,MATCH($A32,'Annex 4 LDNO charges_D'!$A$14:$A$203,0)))</f>
        <v>0</v>
      </c>
      <c r="C32" s="159">
        <v>0</v>
      </c>
      <c r="D32" s="227"/>
      <c r="E32" s="227"/>
      <c r="F32" s="223">
        <v>0.55510740051960583</v>
      </c>
      <c r="H32" s="49"/>
      <c r="I32" s="49"/>
      <c r="J32" s="49"/>
      <c r="K32" s="49"/>
      <c r="L32" s="49"/>
      <c r="M32" s="49"/>
      <c r="N32" s="49"/>
      <c r="O32" s="49"/>
      <c r="P32" s="49"/>
      <c r="Q32" s="49"/>
      <c r="R32" s="49"/>
      <c r="S32" s="49"/>
      <c r="T32" s="49"/>
      <c r="U32" s="49"/>
    </row>
    <row r="33" spans="1:21" ht="27.75" customHeight="1">
      <c r="A33" s="160" t="s">
        <v>533</v>
      </c>
      <c r="B33" s="42">
        <f>IFERROR(INDEX('Annex 1 LV, HV &amp; UMS charges_D'!$B$14:$B$45,MATCH($A33,'Annex 1 LV, HV &amp; UMS charges_D'!$A$14:$A$294,0)),INDEX('Annex 4 LDNO charges_D'!$B$14:$B$203,MATCH($A33,'Annex 4 LDNO charges_D'!$A$14:$A$203,0)))</f>
        <v>0</v>
      </c>
      <c r="C33" s="159">
        <v>0</v>
      </c>
      <c r="D33" s="227"/>
      <c r="E33" s="227"/>
      <c r="F33" s="223">
        <v>0.55510740051960583</v>
      </c>
      <c r="H33" s="49"/>
      <c r="I33" s="49"/>
      <c r="J33" s="49"/>
      <c r="K33" s="49"/>
      <c r="L33" s="49"/>
      <c r="M33" s="49"/>
      <c r="N33" s="49"/>
      <c r="O33" s="49"/>
      <c r="P33" s="49"/>
      <c r="Q33" s="49"/>
      <c r="R33" s="49"/>
      <c r="S33" s="49"/>
      <c r="T33" s="49"/>
      <c r="U33" s="49"/>
    </row>
    <row r="34" spans="1:21" ht="27.75" customHeight="1">
      <c r="A34" s="160" t="s">
        <v>534</v>
      </c>
      <c r="B34" s="42">
        <f>IFERROR(INDEX('Annex 1 LV, HV &amp; UMS charges_D'!$B$14:$B$45,MATCH($A34,'Annex 1 LV, HV &amp; UMS charges_D'!$A$14:$A$294,0)),INDEX('Annex 4 LDNO charges_D'!$B$14:$B$203,MATCH($A34,'Annex 4 LDNO charges_D'!$A$14:$A$203,0)))</f>
        <v>0</v>
      </c>
      <c r="C34" s="159">
        <v>0</v>
      </c>
      <c r="D34" s="227"/>
      <c r="E34" s="227"/>
      <c r="F34" s="223">
        <v>0.55510740051960583</v>
      </c>
      <c r="H34" s="49"/>
      <c r="I34" s="49"/>
      <c r="J34" s="49"/>
      <c r="K34" s="49"/>
      <c r="L34" s="49"/>
      <c r="M34" s="49"/>
      <c r="N34" s="49"/>
      <c r="O34" s="49"/>
      <c r="P34" s="49"/>
      <c r="Q34" s="49"/>
      <c r="R34" s="49"/>
      <c r="S34" s="49"/>
      <c r="T34" s="49"/>
      <c r="U34" s="49"/>
    </row>
    <row r="35" spans="1:21" ht="27.75" customHeight="1">
      <c r="A35" s="160" t="s">
        <v>535</v>
      </c>
      <c r="B35" s="42">
        <f>IFERROR(INDEX('Annex 1 LV, HV &amp; UMS charges_D'!$B$14:$B$45,MATCH($A35,'Annex 1 LV, HV &amp; UMS charges_D'!$A$14:$A$294,0)),INDEX('Annex 4 LDNO charges_D'!$B$14:$B$203,MATCH($A35,'Annex 4 LDNO charges_D'!$A$14:$A$203,0)))</f>
        <v>0</v>
      </c>
      <c r="C35" s="159">
        <v>0</v>
      </c>
      <c r="D35" s="227"/>
      <c r="E35" s="227"/>
      <c r="F35" s="223">
        <v>0.55510740051960583</v>
      </c>
      <c r="H35" s="49"/>
      <c r="I35" s="49"/>
      <c r="J35" s="49"/>
      <c r="K35" s="49"/>
      <c r="L35" s="49"/>
      <c r="M35" s="49"/>
      <c r="N35" s="49"/>
      <c r="O35" s="49"/>
      <c r="P35" s="49"/>
      <c r="Q35" s="49"/>
      <c r="R35" s="49"/>
      <c r="S35" s="49"/>
      <c r="T35" s="49"/>
      <c r="U35" s="49"/>
    </row>
    <row r="36" spans="1:21" ht="27.75" customHeight="1">
      <c r="A36" s="160" t="s">
        <v>536</v>
      </c>
      <c r="B36" s="42">
        <f>IFERROR(INDEX('Annex 1 LV, HV &amp; UMS charges_D'!$B$14:$B$45,MATCH($A36,'Annex 1 LV, HV &amp; UMS charges_D'!$A$14:$A$294,0)),INDEX('Annex 4 LDNO charges_D'!$B$14:$B$203,MATCH($A36,'Annex 4 LDNO charges_D'!$A$14:$A$203,0)))</f>
        <v>0</v>
      </c>
      <c r="C36" s="159">
        <v>0</v>
      </c>
      <c r="D36" s="227"/>
      <c r="E36" s="227"/>
      <c r="F36" s="223">
        <v>0.55510740051960583</v>
      </c>
      <c r="H36" s="49"/>
      <c r="I36" s="49"/>
      <c r="J36" s="49"/>
      <c r="K36" s="49"/>
      <c r="L36" s="49"/>
      <c r="M36" s="49"/>
      <c r="N36" s="49"/>
      <c r="O36" s="49"/>
      <c r="P36" s="49"/>
      <c r="Q36" s="49"/>
      <c r="R36" s="49"/>
      <c r="S36" s="49"/>
      <c r="T36" s="49"/>
      <c r="U36" s="49"/>
    </row>
    <row r="37" spans="1:21" ht="27.75" customHeight="1">
      <c r="A37" s="164" t="s">
        <v>540</v>
      </c>
      <c r="B37" s="42">
        <f>IFERROR(INDEX('Annex 1 LV, HV &amp; UMS charges_D'!$B$14:$B$45,MATCH($A37,'Annex 1 LV, HV &amp; UMS charges_D'!$A$14:$A$294,0)),INDEX('Annex 4 LDNO charges_D'!$B$14:$B$203,MATCH($A37,'Annex 4 LDNO charges_D'!$A$14:$A$203,0)))</f>
        <v>0</v>
      </c>
      <c r="C37" s="159" t="s">
        <v>70</v>
      </c>
      <c r="D37" s="223">
        <v>0.17169499491065068</v>
      </c>
      <c r="E37" s="223"/>
      <c r="F37" s="223">
        <v>0.55510740051960583</v>
      </c>
      <c r="H37" s="49"/>
      <c r="I37" s="49"/>
      <c r="J37" s="49"/>
      <c r="K37" s="49"/>
      <c r="L37" s="49"/>
      <c r="M37" s="49"/>
      <c r="N37" s="49"/>
      <c r="O37" s="49"/>
      <c r="P37" s="49"/>
      <c r="Q37" s="49"/>
      <c r="R37" s="49"/>
      <c r="S37" s="49"/>
      <c r="T37" s="49"/>
      <c r="U37" s="49"/>
    </row>
    <row r="38" spans="1:21" ht="27.75" customHeight="1">
      <c r="A38" s="160" t="s">
        <v>542</v>
      </c>
      <c r="B38" s="42">
        <f>IFERROR(INDEX('Annex 1 LV, HV &amp; UMS charges_D'!$B$14:$B$45,MATCH($A38,'Annex 1 LV, HV &amp; UMS charges_D'!$A$14:$A$294,0)),INDEX('Annex 4 LDNO charges_D'!$B$14:$B$203,MATCH($A38,'Annex 4 LDNO charges_D'!$A$14:$A$203,0)))</f>
        <v>0</v>
      </c>
      <c r="C38" s="159" t="s">
        <v>75</v>
      </c>
      <c r="D38" s="227"/>
      <c r="E38" s="227"/>
      <c r="F38" s="223">
        <v>0.55510740051960583</v>
      </c>
      <c r="H38" s="49"/>
      <c r="I38" s="49"/>
      <c r="J38" s="49"/>
      <c r="K38" s="49"/>
      <c r="L38" s="49"/>
      <c r="M38" s="49"/>
      <c r="N38" s="49"/>
      <c r="O38" s="49"/>
      <c r="P38" s="49"/>
      <c r="Q38" s="49"/>
      <c r="R38" s="49"/>
      <c r="S38" s="49"/>
      <c r="T38" s="49"/>
      <c r="U38" s="49"/>
    </row>
    <row r="39" spans="1:21" ht="27.75" customHeight="1">
      <c r="A39" s="160" t="s">
        <v>543</v>
      </c>
      <c r="B39" s="42">
        <f>IFERROR(INDEX('Annex 1 LV, HV &amp; UMS charges_D'!$B$14:$B$45,MATCH($A39,'Annex 1 LV, HV &amp; UMS charges_D'!$A$14:$A$294,0)),INDEX('Annex 4 LDNO charges_D'!$B$14:$B$203,MATCH($A39,'Annex 4 LDNO charges_D'!$A$14:$A$203,0)))</f>
        <v>0</v>
      </c>
      <c r="C39" s="159" t="s">
        <v>75</v>
      </c>
      <c r="D39" s="227"/>
      <c r="E39" s="227"/>
      <c r="F39" s="223">
        <v>0.55510740051960583</v>
      </c>
      <c r="H39" s="49"/>
      <c r="I39" s="49"/>
      <c r="J39" s="49"/>
      <c r="K39" s="49"/>
      <c r="L39" s="49"/>
      <c r="M39" s="49"/>
      <c r="N39" s="49"/>
      <c r="O39" s="49"/>
      <c r="P39" s="49"/>
      <c r="Q39" s="49"/>
      <c r="R39" s="49"/>
      <c r="S39" s="49"/>
      <c r="T39" s="49"/>
      <c r="U39" s="49"/>
    </row>
    <row r="40" spans="1:21" ht="27.75" customHeight="1">
      <c r="A40" s="160" t="s">
        <v>544</v>
      </c>
      <c r="B40" s="42">
        <f>IFERROR(INDEX('Annex 1 LV, HV &amp; UMS charges_D'!$B$14:$B$45,MATCH($A40,'Annex 1 LV, HV &amp; UMS charges_D'!$A$14:$A$294,0)),INDEX('Annex 4 LDNO charges_D'!$B$14:$B$203,MATCH($A40,'Annex 4 LDNO charges_D'!$A$14:$A$203,0)))</f>
        <v>0</v>
      </c>
      <c r="C40" s="159" t="s">
        <v>75</v>
      </c>
      <c r="D40" s="227"/>
      <c r="E40" s="227"/>
      <c r="F40" s="223">
        <v>0.55510740051960583</v>
      </c>
      <c r="H40" s="49"/>
      <c r="I40" s="49"/>
      <c r="J40" s="49"/>
      <c r="K40" s="49"/>
      <c r="L40" s="49"/>
      <c r="M40" s="49"/>
      <c r="N40" s="49"/>
      <c r="O40" s="49"/>
      <c r="P40" s="49"/>
      <c r="Q40" s="49"/>
      <c r="R40" s="49"/>
      <c r="S40" s="49"/>
      <c r="T40" s="49"/>
      <c r="U40" s="49"/>
    </row>
    <row r="41" spans="1:21" ht="27.75" customHeight="1">
      <c r="A41" s="160" t="s">
        <v>545</v>
      </c>
      <c r="B41" s="42">
        <f>IFERROR(INDEX('Annex 1 LV, HV &amp; UMS charges_D'!$B$14:$B$45,MATCH($A41,'Annex 1 LV, HV &amp; UMS charges_D'!$A$14:$A$294,0)),INDEX('Annex 4 LDNO charges_D'!$B$14:$B$203,MATCH($A41,'Annex 4 LDNO charges_D'!$A$14:$A$203,0)))</f>
        <v>0</v>
      </c>
      <c r="C41" s="159" t="s">
        <v>75</v>
      </c>
      <c r="D41" s="227"/>
      <c r="E41" s="227"/>
      <c r="F41" s="223">
        <v>0.55510740051960583</v>
      </c>
      <c r="H41" s="49"/>
      <c r="I41" s="49"/>
      <c r="J41" s="49"/>
      <c r="K41" s="49"/>
      <c r="L41" s="49"/>
      <c r="M41" s="49"/>
      <c r="N41" s="49"/>
      <c r="O41" s="49"/>
      <c r="P41" s="49"/>
      <c r="Q41" s="49"/>
      <c r="R41" s="49"/>
      <c r="S41" s="49"/>
      <c r="T41" s="49"/>
      <c r="U41" s="49"/>
    </row>
    <row r="42" spans="1:21" ht="27.75" customHeight="1">
      <c r="A42" s="160" t="s">
        <v>546</v>
      </c>
      <c r="B42" s="42">
        <f>IFERROR(INDEX('Annex 1 LV, HV &amp; UMS charges_D'!$B$14:$B$45,MATCH($A42,'Annex 1 LV, HV &amp; UMS charges_D'!$A$14:$A$294,0)),INDEX('Annex 4 LDNO charges_D'!$B$14:$B$203,MATCH($A42,'Annex 4 LDNO charges_D'!$A$14:$A$203,0)))</f>
        <v>0</v>
      </c>
      <c r="C42" s="159" t="s">
        <v>75</v>
      </c>
      <c r="D42" s="227"/>
      <c r="E42" s="227"/>
      <c r="F42" s="223">
        <v>0.55510740051960583</v>
      </c>
      <c r="H42" s="49"/>
      <c r="I42" s="49"/>
      <c r="J42" s="49"/>
      <c r="K42" s="49"/>
      <c r="L42" s="49"/>
      <c r="M42" s="49"/>
      <c r="N42" s="49"/>
      <c r="O42" s="49"/>
      <c r="P42" s="49"/>
      <c r="Q42" s="49"/>
      <c r="R42" s="49"/>
      <c r="S42" s="49"/>
      <c r="T42" s="49"/>
      <c r="U42" s="49"/>
    </row>
    <row r="43" spans="1:21" ht="27.75" customHeight="1">
      <c r="A43" s="160" t="s">
        <v>548</v>
      </c>
      <c r="B43" s="42">
        <f>IFERROR(INDEX('Annex 1 LV, HV &amp; UMS charges_D'!$B$14:$B$45,MATCH($A43,'Annex 1 LV, HV &amp; UMS charges_D'!$A$14:$A$294,0)),INDEX('Annex 4 LDNO charges_D'!$B$14:$B$203,MATCH($A43,'Annex 4 LDNO charges_D'!$A$14:$A$203,0)))</f>
        <v>0</v>
      </c>
      <c r="C43" s="159">
        <v>0</v>
      </c>
      <c r="D43" s="227"/>
      <c r="E43" s="227"/>
      <c r="F43" s="223">
        <v>0.55510740051960583</v>
      </c>
      <c r="H43" s="49"/>
      <c r="I43" s="49"/>
      <c r="J43" s="49"/>
      <c r="K43" s="49"/>
      <c r="L43" s="49"/>
      <c r="M43" s="49"/>
      <c r="N43" s="49"/>
      <c r="O43" s="49"/>
      <c r="P43" s="49"/>
      <c r="Q43" s="49"/>
      <c r="R43" s="49"/>
      <c r="S43" s="49"/>
      <c r="T43" s="49"/>
      <c r="U43" s="49"/>
    </row>
    <row r="44" spans="1:21" ht="27.75" customHeight="1">
      <c r="A44" s="160" t="s">
        <v>549</v>
      </c>
      <c r="B44" s="42">
        <f>IFERROR(INDEX('Annex 1 LV, HV &amp; UMS charges_D'!$B$14:$B$45,MATCH($A44,'Annex 1 LV, HV &amp; UMS charges_D'!$A$14:$A$294,0)),INDEX('Annex 4 LDNO charges_D'!$B$14:$B$203,MATCH($A44,'Annex 4 LDNO charges_D'!$A$14:$A$203,0)))</f>
        <v>0</v>
      </c>
      <c r="C44" s="159">
        <v>0</v>
      </c>
      <c r="D44" s="227"/>
      <c r="E44" s="227"/>
      <c r="F44" s="223">
        <v>0.55510740051960583</v>
      </c>
    </row>
    <row r="45" spans="1:21" ht="27.75" customHeight="1">
      <c r="A45" s="160" t="s">
        <v>550</v>
      </c>
      <c r="B45" s="42">
        <f>IFERROR(INDEX('Annex 1 LV, HV &amp; UMS charges_D'!$B$14:$B$45,MATCH($A45,'Annex 1 LV, HV &amp; UMS charges_D'!$A$14:$A$294,0)),INDEX('Annex 4 LDNO charges_D'!$B$14:$B$203,MATCH($A45,'Annex 4 LDNO charges_D'!$A$14:$A$203,0)))</f>
        <v>0</v>
      </c>
      <c r="C45" s="159">
        <v>0</v>
      </c>
      <c r="D45" s="227"/>
      <c r="E45" s="227"/>
      <c r="F45" s="223">
        <v>0.55510740051960583</v>
      </c>
    </row>
    <row r="46" spans="1:21" ht="27.75" customHeight="1">
      <c r="A46" s="160" t="s">
        <v>551</v>
      </c>
      <c r="B46" s="42">
        <f>IFERROR(INDEX('Annex 1 LV, HV &amp; UMS charges_D'!$B$14:$B$45,MATCH($A46,'Annex 1 LV, HV &amp; UMS charges_D'!$A$14:$A$294,0)),INDEX('Annex 4 LDNO charges_D'!$B$14:$B$203,MATCH($A46,'Annex 4 LDNO charges_D'!$A$14:$A$203,0)))</f>
        <v>0</v>
      </c>
      <c r="C46" s="159">
        <v>0</v>
      </c>
      <c r="D46" s="227"/>
      <c r="E46" s="227"/>
      <c r="F46" s="223">
        <v>0.55510740051960583</v>
      </c>
    </row>
    <row r="47" spans="1:21" ht="27.75" customHeight="1">
      <c r="A47" s="160" t="s">
        <v>552</v>
      </c>
      <c r="B47" s="42">
        <f>IFERROR(INDEX('Annex 1 LV, HV &amp; UMS charges_D'!$B$14:$B$45,MATCH($A47,'Annex 1 LV, HV &amp; UMS charges_D'!$A$14:$A$294,0)),INDEX('Annex 4 LDNO charges_D'!$B$14:$B$203,MATCH($A47,'Annex 4 LDNO charges_D'!$A$14:$A$203,0)))</f>
        <v>0</v>
      </c>
      <c r="C47" s="159">
        <v>0</v>
      </c>
      <c r="D47" s="227"/>
      <c r="E47" s="227"/>
      <c r="F47" s="223">
        <v>0.55510740051960583</v>
      </c>
    </row>
    <row r="48" spans="1:21" ht="27.75" customHeight="1">
      <c r="A48" s="160" t="s">
        <v>553</v>
      </c>
      <c r="B48" s="42">
        <f>IFERROR(INDEX('Annex 1 LV, HV &amp; UMS charges_D'!$B$14:$B$45,MATCH($A48,'Annex 1 LV, HV &amp; UMS charges_D'!$A$14:$A$294,0)),INDEX('Annex 4 LDNO charges_D'!$B$14:$B$203,MATCH($A48,'Annex 4 LDNO charges_D'!$A$14:$A$203,0)))</f>
        <v>0</v>
      </c>
      <c r="C48" s="159">
        <v>0</v>
      </c>
      <c r="D48" s="227"/>
      <c r="E48" s="227"/>
      <c r="F48" s="223">
        <v>0.55510740051960583</v>
      </c>
    </row>
    <row r="49" spans="1:6" ht="27.75" customHeight="1">
      <c r="A49" s="160" t="s">
        <v>554</v>
      </c>
      <c r="B49" s="42">
        <f>IFERROR(INDEX('Annex 1 LV, HV &amp; UMS charges_D'!$B$14:$B$45,MATCH($A49,'Annex 1 LV, HV &amp; UMS charges_D'!$A$14:$A$294,0)),INDEX('Annex 4 LDNO charges_D'!$B$14:$B$203,MATCH($A49,'Annex 4 LDNO charges_D'!$A$14:$A$203,0)))</f>
        <v>0</v>
      </c>
      <c r="C49" s="159">
        <v>0</v>
      </c>
      <c r="D49" s="227"/>
      <c r="E49" s="227"/>
      <c r="F49" s="223">
        <v>0.55510740051960583</v>
      </c>
    </row>
    <row r="50" spans="1:6" ht="27.75" customHeight="1">
      <c r="A50" s="160" t="s">
        <v>555</v>
      </c>
      <c r="B50" s="42">
        <f>IFERROR(INDEX('Annex 1 LV, HV &amp; UMS charges_D'!$B$14:$B$45,MATCH($A50,'Annex 1 LV, HV &amp; UMS charges_D'!$A$14:$A$294,0)),INDEX('Annex 4 LDNO charges_D'!$B$14:$B$203,MATCH($A50,'Annex 4 LDNO charges_D'!$A$14:$A$203,0)))</f>
        <v>0</v>
      </c>
      <c r="C50" s="159">
        <v>0</v>
      </c>
      <c r="D50" s="227"/>
      <c r="E50" s="227"/>
      <c r="F50" s="223">
        <v>0.55510740051960583</v>
      </c>
    </row>
    <row r="51" spans="1:6" ht="27.75" customHeight="1">
      <c r="A51" s="160" t="s">
        <v>556</v>
      </c>
      <c r="B51" s="42">
        <f>IFERROR(INDEX('Annex 1 LV, HV &amp; UMS charges_D'!$B$14:$B$45,MATCH($A51,'Annex 1 LV, HV &amp; UMS charges_D'!$A$14:$A$294,0)),INDEX('Annex 4 LDNO charges_D'!$B$14:$B$203,MATCH($A51,'Annex 4 LDNO charges_D'!$A$14:$A$203,0)))</f>
        <v>0</v>
      </c>
      <c r="C51" s="159">
        <v>0</v>
      </c>
      <c r="D51" s="227"/>
      <c r="E51" s="227"/>
      <c r="F51" s="223">
        <v>0.55510740051960583</v>
      </c>
    </row>
    <row r="52" spans="1:6" ht="27.75" customHeight="1">
      <c r="A52" s="160" t="s">
        <v>557</v>
      </c>
      <c r="B52" s="42">
        <f>IFERROR(INDEX('Annex 1 LV, HV &amp; UMS charges_D'!$B$14:$B$45,MATCH($A52,'Annex 1 LV, HV &amp; UMS charges_D'!$A$14:$A$294,0)),INDEX('Annex 4 LDNO charges_D'!$B$14:$B$203,MATCH($A52,'Annex 4 LDNO charges_D'!$A$14:$A$203,0)))</f>
        <v>0</v>
      </c>
      <c r="C52" s="159">
        <v>0</v>
      </c>
      <c r="D52" s="227"/>
      <c r="E52" s="227"/>
      <c r="F52" s="223">
        <v>0.55510740051960583</v>
      </c>
    </row>
    <row r="53" spans="1:6" ht="27.75" customHeight="1">
      <c r="A53" s="160" t="s">
        <v>558</v>
      </c>
      <c r="B53" s="42">
        <f>IFERROR(INDEX('Annex 1 LV, HV &amp; UMS charges_D'!$B$14:$B$45,MATCH($A53,'Annex 1 LV, HV &amp; UMS charges_D'!$A$14:$A$294,0)),INDEX('Annex 4 LDNO charges_D'!$B$14:$B$203,MATCH($A53,'Annex 4 LDNO charges_D'!$A$14:$A$203,0)))</f>
        <v>0</v>
      </c>
      <c r="C53" s="159">
        <v>0</v>
      </c>
      <c r="D53" s="227"/>
      <c r="E53" s="227"/>
      <c r="F53" s="223">
        <v>0.55510740051960583</v>
      </c>
    </row>
    <row r="54" spans="1:6" ht="27.75" customHeight="1">
      <c r="A54" s="160" t="s">
        <v>559</v>
      </c>
      <c r="B54" s="42">
        <f>IFERROR(INDEX('Annex 1 LV, HV &amp; UMS charges_D'!$B$14:$B$45,MATCH($A54,'Annex 1 LV, HV &amp; UMS charges_D'!$A$14:$A$294,0)),INDEX('Annex 4 LDNO charges_D'!$B$14:$B$203,MATCH($A54,'Annex 4 LDNO charges_D'!$A$14:$A$203,0)))</f>
        <v>0</v>
      </c>
      <c r="C54" s="159">
        <v>0</v>
      </c>
      <c r="D54" s="227"/>
      <c r="E54" s="227"/>
      <c r="F54" s="223">
        <v>0.55510740051960583</v>
      </c>
    </row>
    <row r="55" spans="1:6" ht="27.75" customHeight="1">
      <c r="A55" s="160" t="s">
        <v>560</v>
      </c>
      <c r="B55" s="42">
        <f>IFERROR(INDEX('Annex 1 LV, HV &amp; UMS charges_D'!$B$14:$B$45,MATCH($A55,'Annex 1 LV, HV &amp; UMS charges_D'!$A$14:$A$294,0)),INDEX('Annex 4 LDNO charges_D'!$B$14:$B$203,MATCH($A55,'Annex 4 LDNO charges_D'!$A$14:$A$203,0)))</f>
        <v>0</v>
      </c>
      <c r="C55" s="159">
        <v>0</v>
      </c>
      <c r="D55" s="227"/>
      <c r="E55" s="227"/>
      <c r="F55" s="223">
        <v>0.55510740051960583</v>
      </c>
    </row>
    <row r="56" spans="1:6" ht="27.75" customHeight="1">
      <c r="A56" s="160" t="s">
        <v>561</v>
      </c>
      <c r="B56" s="42">
        <f>IFERROR(INDEX('Annex 1 LV, HV &amp; UMS charges_D'!$B$14:$B$45,MATCH($A56,'Annex 1 LV, HV &amp; UMS charges_D'!$A$14:$A$294,0)),INDEX('Annex 4 LDNO charges_D'!$B$14:$B$203,MATCH($A56,'Annex 4 LDNO charges_D'!$A$14:$A$203,0)))</f>
        <v>0</v>
      </c>
      <c r="C56" s="159">
        <v>0</v>
      </c>
      <c r="D56" s="227"/>
      <c r="E56" s="227"/>
      <c r="F56" s="223">
        <v>0.55510740051960583</v>
      </c>
    </row>
    <row r="57" spans="1:6" ht="27.75" customHeight="1">
      <c r="A57" s="160" t="s">
        <v>562</v>
      </c>
      <c r="B57" s="42">
        <f>IFERROR(INDEX('Annex 1 LV, HV &amp; UMS charges_D'!$B$14:$B$45,MATCH($A57,'Annex 1 LV, HV &amp; UMS charges_D'!$A$14:$A$294,0)),INDEX('Annex 4 LDNO charges_D'!$B$14:$B$203,MATCH($A57,'Annex 4 LDNO charges_D'!$A$14:$A$203,0)))</f>
        <v>0</v>
      </c>
      <c r="C57" s="159">
        <v>0</v>
      </c>
      <c r="D57" s="227"/>
      <c r="E57" s="227"/>
      <c r="F57" s="223">
        <v>0.55510740051960583</v>
      </c>
    </row>
    <row r="58" spans="1:6" ht="27.75" customHeight="1">
      <c r="A58" s="160" t="s">
        <v>569</v>
      </c>
      <c r="B58" s="42">
        <f>IFERROR(INDEX('Annex 1 LV, HV &amp; UMS charges_D'!$B$14:$B$45,MATCH($A58,'Annex 1 LV, HV &amp; UMS charges_D'!$A$14:$A$294,0)),INDEX('Annex 4 LDNO charges_D'!$B$14:$B$203,MATCH($A58,'Annex 4 LDNO charges_D'!$A$14:$A$203,0)))</f>
        <v>0</v>
      </c>
      <c r="C58" s="159" t="s">
        <v>70</v>
      </c>
      <c r="D58" s="223">
        <v>0.17169499491065068</v>
      </c>
      <c r="E58" s="223"/>
      <c r="F58" s="223">
        <v>0.55510740051960583</v>
      </c>
    </row>
    <row r="59" spans="1:6" ht="27.75" customHeight="1">
      <c r="A59" s="160" t="s">
        <v>571</v>
      </c>
      <c r="B59" s="42">
        <f>IFERROR(INDEX('Annex 1 LV, HV &amp; UMS charges_D'!$B$14:$B$45,MATCH($A59,'Annex 1 LV, HV &amp; UMS charges_D'!$A$14:$A$294,0)),INDEX('Annex 4 LDNO charges_D'!$B$14:$B$203,MATCH($A59,'Annex 4 LDNO charges_D'!$A$14:$A$203,0)))</f>
        <v>0</v>
      </c>
      <c r="C59" s="159" t="s">
        <v>75</v>
      </c>
      <c r="D59" s="227"/>
      <c r="E59" s="227"/>
      <c r="F59" s="223">
        <v>0.55510740051960583</v>
      </c>
    </row>
    <row r="60" spans="1:6" ht="27.75" customHeight="1">
      <c r="A60" s="160" t="s">
        <v>572</v>
      </c>
      <c r="B60" s="42">
        <f>IFERROR(INDEX('Annex 1 LV, HV &amp; UMS charges_D'!$B$14:$B$45,MATCH($A60,'Annex 1 LV, HV &amp; UMS charges_D'!$A$14:$A$294,0)),INDEX('Annex 4 LDNO charges_D'!$B$14:$B$203,MATCH($A60,'Annex 4 LDNO charges_D'!$A$14:$A$203,0)))</f>
        <v>0</v>
      </c>
      <c r="C60" s="159" t="s">
        <v>75</v>
      </c>
      <c r="D60" s="227"/>
      <c r="E60" s="227"/>
      <c r="F60" s="223">
        <v>0.55510740051960583</v>
      </c>
    </row>
    <row r="61" spans="1:6" ht="27.75" customHeight="1">
      <c r="A61" s="160" t="s">
        <v>573</v>
      </c>
      <c r="B61" s="42">
        <f>IFERROR(INDEX('Annex 1 LV, HV &amp; UMS charges_D'!$B$14:$B$45,MATCH($A61,'Annex 1 LV, HV &amp; UMS charges_D'!$A$14:$A$294,0)),INDEX('Annex 4 LDNO charges_D'!$B$14:$B$203,MATCH($A61,'Annex 4 LDNO charges_D'!$A$14:$A$203,0)))</f>
        <v>0</v>
      </c>
      <c r="C61" s="159" t="s">
        <v>75</v>
      </c>
      <c r="D61" s="227"/>
      <c r="E61" s="227"/>
      <c r="F61" s="223">
        <v>0.55510740051960583</v>
      </c>
    </row>
    <row r="62" spans="1:6" ht="27.75" customHeight="1">
      <c r="A62" s="160" t="s">
        <v>574</v>
      </c>
      <c r="B62" s="42">
        <f>IFERROR(INDEX('Annex 1 LV, HV &amp; UMS charges_D'!$B$14:$B$45,MATCH($A62,'Annex 1 LV, HV &amp; UMS charges_D'!$A$14:$A$294,0)),INDEX('Annex 4 LDNO charges_D'!$B$14:$B$203,MATCH($A62,'Annex 4 LDNO charges_D'!$A$14:$A$203,0)))</f>
        <v>0</v>
      </c>
      <c r="C62" s="159" t="s">
        <v>75</v>
      </c>
      <c r="D62" s="227"/>
      <c r="E62" s="227"/>
      <c r="F62" s="223">
        <v>0.55510740051960583</v>
      </c>
    </row>
    <row r="63" spans="1:6" ht="27.75" customHeight="1">
      <c r="A63" s="160" t="s">
        <v>575</v>
      </c>
      <c r="B63" s="42">
        <f>IFERROR(INDEX('Annex 1 LV, HV &amp; UMS charges_D'!$B$14:$B$45,MATCH($A63,'Annex 1 LV, HV &amp; UMS charges_D'!$A$14:$A$294,0)),INDEX('Annex 4 LDNO charges_D'!$B$14:$B$203,MATCH($A63,'Annex 4 LDNO charges_D'!$A$14:$A$203,0)))</f>
        <v>0</v>
      </c>
      <c r="C63" s="159" t="s">
        <v>75</v>
      </c>
      <c r="D63" s="227"/>
      <c r="E63" s="227"/>
      <c r="F63" s="223">
        <v>0.55510740051960583</v>
      </c>
    </row>
    <row r="64" spans="1:6" ht="27.75" customHeight="1">
      <c r="A64" s="160" t="s">
        <v>577</v>
      </c>
      <c r="B64" s="42">
        <f>IFERROR(INDEX('Annex 1 LV, HV &amp; UMS charges_D'!$B$14:$B$45,MATCH($A64,'Annex 1 LV, HV &amp; UMS charges_D'!$A$14:$A$294,0)),INDEX('Annex 4 LDNO charges_D'!$B$14:$B$203,MATCH($A64,'Annex 4 LDNO charges_D'!$A$14:$A$203,0)))</f>
        <v>0</v>
      </c>
      <c r="C64" s="159">
        <v>0</v>
      </c>
      <c r="D64" s="227"/>
      <c r="E64" s="227"/>
      <c r="F64" s="223">
        <v>0.55510740051960583</v>
      </c>
    </row>
    <row r="65" spans="1:6" ht="27.75" customHeight="1">
      <c r="A65" s="160" t="s">
        <v>578</v>
      </c>
      <c r="B65" s="42">
        <f>IFERROR(INDEX('Annex 1 LV, HV &amp; UMS charges_D'!$B$14:$B$45,MATCH($A65,'Annex 1 LV, HV &amp; UMS charges_D'!$A$14:$A$294,0)),INDEX('Annex 4 LDNO charges_D'!$B$14:$B$203,MATCH($A65,'Annex 4 LDNO charges_D'!$A$14:$A$203,0)))</f>
        <v>0</v>
      </c>
      <c r="C65" s="159">
        <v>0</v>
      </c>
      <c r="D65" s="227"/>
      <c r="E65" s="227"/>
      <c r="F65" s="223">
        <v>0.55510740051960583</v>
      </c>
    </row>
    <row r="66" spans="1:6" ht="27.75" customHeight="1">
      <c r="A66" s="160" t="s">
        <v>579</v>
      </c>
      <c r="B66" s="42">
        <f>IFERROR(INDEX('Annex 1 LV, HV &amp; UMS charges_D'!$B$14:$B$45,MATCH($A66,'Annex 1 LV, HV &amp; UMS charges_D'!$A$14:$A$294,0)),INDEX('Annex 4 LDNO charges_D'!$B$14:$B$203,MATCH($A66,'Annex 4 LDNO charges_D'!$A$14:$A$203,0)))</f>
        <v>0</v>
      </c>
      <c r="C66" s="159">
        <v>0</v>
      </c>
      <c r="D66" s="227"/>
      <c r="E66" s="227"/>
      <c r="F66" s="223">
        <v>0.55510740051960583</v>
      </c>
    </row>
    <row r="67" spans="1:6" ht="27.75" customHeight="1">
      <c r="A67" s="160" t="s">
        <v>580</v>
      </c>
      <c r="B67" s="42">
        <f>IFERROR(INDEX('Annex 1 LV, HV &amp; UMS charges_D'!$B$14:$B$45,MATCH($A67,'Annex 1 LV, HV &amp; UMS charges_D'!$A$14:$A$294,0)),INDEX('Annex 4 LDNO charges_D'!$B$14:$B$203,MATCH($A67,'Annex 4 LDNO charges_D'!$A$14:$A$203,0)))</f>
        <v>0</v>
      </c>
      <c r="C67" s="159">
        <v>0</v>
      </c>
      <c r="D67" s="227"/>
      <c r="E67" s="227"/>
      <c r="F67" s="223">
        <v>0.55510740051960583</v>
      </c>
    </row>
    <row r="68" spans="1:6" ht="27.75" customHeight="1">
      <c r="A68" s="160" t="s">
        <v>581</v>
      </c>
      <c r="B68" s="42">
        <f>IFERROR(INDEX('Annex 1 LV, HV &amp; UMS charges_D'!$B$14:$B$45,MATCH($A68,'Annex 1 LV, HV &amp; UMS charges_D'!$A$14:$A$294,0)),INDEX('Annex 4 LDNO charges_D'!$B$14:$B$203,MATCH($A68,'Annex 4 LDNO charges_D'!$A$14:$A$203,0)))</f>
        <v>0</v>
      </c>
      <c r="C68" s="159">
        <v>0</v>
      </c>
      <c r="D68" s="227"/>
      <c r="E68" s="227"/>
      <c r="F68" s="223">
        <v>0.55510740051960583</v>
      </c>
    </row>
    <row r="69" spans="1:6" ht="27.75" customHeight="1">
      <c r="A69" s="160" t="s">
        <v>582</v>
      </c>
      <c r="B69" s="42">
        <f>IFERROR(INDEX('Annex 1 LV, HV &amp; UMS charges_D'!$B$14:$B$45,MATCH($A69,'Annex 1 LV, HV &amp; UMS charges_D'!$A$14:$A$294,0)),INDEX('Annex 4 LDNO charges_D'!$B$14:$B$203,MATCH($A69,'Annex 4 LDNO charges_D'!$A$14:$A$203,0)))</f>
        <v>0</v>
      </c>
      <c r="C69" s="159">
        <v>0</v>
      </c>
      <c r="D69" s="227"/>
      <c r="E69" s="227"/>
      <c r="F69" s="223">
        <v>0.55510740051960583</v>
      </c>
    </row>
    <row r="70" spans="1:6" ht="27.75" customHeight="1">
      <c r="A70" s="160" t="s">
        <v>583</v>
      </c>
      <c r="B70" s="42">
        <f>IFERROR(INDEX('Annex 1 LV, HV &amp; UMS charges_D'!$B$14:$B$45,MATCH($A70,'Annex 1 LV, HV &amp; UMS charges_D'!$A$14:$A$294,0)),INDEX('Annex 4 LDNO charges_D'!$B$14:$B$203,MATCH($A70,'Annex 4 LDNO charges_D'!$A$14:$A$203,0)))</f>
        <v>0</v>
      </c>
      <c r="C70" s="159">
        <v>0</v>
      </c>
      <c r="D70" s="227"/>
      <c r="E70" s="227"/>
      <c r="F70" s="223">
        <v>0.55510740051960583</v>
      </c>
    </row>
    <row r="71" spans="1:6" ht="27.75" customHeight="1">
      <c r="A71" s="160" t="s">
        <v>584</v>
      </c>
      <c r="B71" s="42">
        <f>IFERROR(INDEX('Annex 1 LV, HV &amp; UMS charges_D'!$B$14:$B$45,MATCH($A71,'Annex 1 LV, HV &amp; UMS charges_D'!$A$14:$A$294,0)),INDEX('Annex 4 LDNO charges_D'!$B$14:$B$203,MATCH($A71,'Annex 4 LDNO charges_D'!$A$14:$A$203,0)))</f>
        <v>0</v>
      </c>
      <c r="C71" s="159">
        <v>0</v>
      </c>
      <c r="D71" s="227"/>
      <c r="E71" s="227"/>
      <c r="F71" s="223">
        <v>0.55510740051960583</v>
      </c>
    </row>
    <row r="72" spans="1:6" ht="27.75" customHeight="1">
      <c r="A72" s="160" t="s">
        <v>585</v>
      </c>
      <c r="B72" s="42">
        <f>IFERROR(INDEX('Annex 1 LV, HV &amp; UMS charges_D'!$B$14:$B$45,MATCH($A72,'Annex 1 LV, HV &amp; UMS charges_D'!$A$14:$A$294,0)),INDEX('Annex 4 LDNO charges_D'!$B$14:$B$203,MATCH($A72,'Annex 4 LDNO charges_D'!$A$14:$A$203,0)))</f>
        <v>0</v>
      </c>
      <c r="C72" s="159">
        <v>0</v>
      </c>
      <c r="D72" s="227"/>
      <c r="E72" s="227"/>
      <c r="F72" s="223">
        <v>0.55510740051960583</v>
      </c>
    </row>
    <row r="73" spans="1:6" ht="27.75" customHeight="1">
      <c r="A73" s="160" t="s">
        <v>586</v>
      </c>
      <c r="B73" s="42">
        <f>IFERROR(INDEX('Annex 1 LV, HV &amp; UMS charges_D'!$B$14:$B$45,MATCH($A73,'Annex 1 LV, HV &amp; UMS charges_D'!$A$14:$A$294,0)),INDEX('Annex 4 LDNO charges_D'!$B$14:$B$203,MATCH($A73,'Annex 4 LDNO charges_D'!$A$14:$A$203,0)))</f>
        <v>0</v>
      </c>
      <c r="C73" s="159">
        <v>0</v>
      </c>
      <c r="D73" s="227"/>
      <c r="E73" s="227"/>
      <c r="F73" s="223">
        <v>0.55510740051960583</v>
      </c>
    </row>
    <row r="74" spans="1:6" ht="27.75" customHeight="1">
      <c r="A74" s="160" t="s">
        <v>587</v>
      </c>
      <c r="B74" s="42">
        <f>IFERROR(INDEX('Annex 1 LV, HV &amp; UMS charges_D'!$B$14:$B$45,MATCH($A74,'Annex 1 LV, HV &amp; UMS charges_D'!$A$14:$A$294,0)),INDEX('Annex 4 LDNO charges_D'!$B$14:$B$203,MATCH($A74,'Annex 4 LDNO charges_D'!$A$14:$A$203,0)))</f>
        <v>0</v>
      </c>
      <c r="C74" s="159">
        <v>0</v>
      </c>
      <c r="D74" s="227"/>
      <c r="E74" s="227"/>
      <c r="F74" s="223">
        <v>0.55510740051960583</v>
      </c>
    </row>
    <row r="75" spans="1:6" ht="27.75" customHeight="1">
      <c r="A75" s="160" t="s">
        <v>588</v>
      </c>
      <c r="B75" s="42">
        <f>IFERROR(INDEX('Annex 1 LV, HV &amp; UMS charges_D'!$B$14:$B$45,MATCH($A75,'Annex 1 LV, HV &amp; UMS charges_D'!$A$14:$A$294,0)),INDEX('Annex 4 LDNO charges_D'!$B$14:$B$203,MATCH($A75,'Annex 4 LDNO charges_D'!$A$14:$A$203,0)))</f>
        <v>0</v>
      </c>
      <c r="C75" s="159">
        <v>0</v>
      </c>
      <c r="D75" s="227"/>
      <c r="E75" s="227"/>
      <c r="F75" s="223">
        <v>0.55510740051960583</v>
      </c>
    </row>
    <row r="76" spans="1:6" ht="27.75" customHeight="1">
      <c r="A76" s="160" t="s">
        <v>589</v>
      </c>
      <c r="B76" s="42">
        <f>IFERROR(INDEX('Annex 1 LV, HV &amp; UMS charges_D'!$B$14:$B$45,MATCH($A76,'Annex 1 LV, HV &amp; UMS charges_D'!$A$14:$A$294,0)),INDEX('Annex 4 LDNO charges_D'!$B$14:$B$203,MATCH($A76,'Annex 4 LDNO charges_D'!$A$14:$A$203,0)))</f>
        <v>0</v>
      </c>
      <c r="C76" s="159">
        <v>0</v>
      </c>
      <c r="D76" s="227"/>
      <c r="E76" s="227"/>
      <c r="F76" s="223">
        <v>0.55510740051960583</v>
      </c>
    </row>
    <row r="77" spans="1:6" ht="27.75" customHeight="1">
      <c r="A77" s="160" t="s">
        <v>590</v>
      </c>
      <c r="B77" s="42">
        <f>IFERROR(INDEX('Annex 1 LV, HV &amp; UMS charges_D'!$B$14:$B$45,MATCH($A77,'Annex 1 LV, HV &amp; UMS charges_D'!$A$14:$A$294,0)),INDEX('Annex 4 LDNO charges_D'!$B$14:$B$203,MATCH($A77,'Annex 4 LDNO charges_D'!$A$14:$A$203,0)))</f>
        <v>0</v>
      </c>
      <c r="C77" s="159">
        <v>0</v>
      </c>
      <c r="D77" s="227"/>
      <c r="E77" s="227"/>
      <c r="F77" s="223">
        <v>0.55510740051960583</v>
      </c>
    </row>
    <row r="78" spans="1:6" ht="27.75" customHeight="1">
      <c r="A78" s="160" t="s">
        <v>591</v>
      </c>
      <c r="B78" s="42">
        <f>IFERROR(INDEX('Annex 1 LV, HV &amp; UMS charges_D'!$B$14:$B$45,MATCH($A78,'Annex 1 LV, HV &amp; UMS charges_D'!$A$14:$A$294,0)),INDEX('Annex 4 LDNO charges_D'!$B$14:$B$203,MATCH($A78,'Annex 4 LDNO charges_D'!$A$14:$A$203,0)))</f>
        <v>0</v>
      </c>
      <c r="C78" s="159">
        <v>0</v>
      </c>
      <c r="D78" s="227"/>
      <c r="E78" s="227"/>
      <c r="F78" s="223">
        <v>0.55510740051960583</v>
      </c>
    </row>
    <row r="79" spans="1:6" ht="27.75" customHeight="1">
      <c r="A79" s="160" t="s">
        <v>598</v>
      </c>
      <c r="B79" s="42">
        <f>IFERROR(INDEX('Annex 1 LV, HV &amp; UMS charges_D'!$B$14:$B$45,MATCH($A79,'Annex 1 LV, HV &amp; UMS charges_D'!$A$14:$A$294,0)),INDEX('Annex 4 LDNO charges_D'!$B$14:$B$203,MATCH($A79,'Annex 4 LDNO charges_D'!$A$14:$A$203,0)))</f>
        <v>0</v>
      </c>
      <c r="C79" s="159" t="s">
        <v>70</v>
      </c>
      <c r="D79" s="223">
        <v>0.17169499491065068</v>
      </c>
      <c r="E79" s="223"/>
      <c r="F79" s="223">
        <v>0.55510740051960583</v>
      </c>
    </row>
    <row r="80" spans="1:6" ht="27.75" customHeight="1">
      <c r="A80" s="160" t="s">
        <v>600</v>
      </c>
      <c r="B80" s="42">
        <f>IFERROR(INDEX('Annex 1 LV, HV &amp; UMS charges_D'!$B$14:$B$45,MATCH($A80,'Annex 1 LV, HV &amp; UMS charges_D'!$A$14:$A$294,0)),INDEX('Annex 4 LDNO charges_D'!$B$14:$B$203,MATCH($A80,'Annex 4 LDNO charges_D'!$A$14:$A$203,0)))</f>
        <v>0</v>
      </c>
      <c r="C80" s="159" t="s">
        <v>75</v>
      </c>
      <c r="D80" s="227"/>
      <c r="E80" s="227"/>
      <c r="F80" s="223">
        <v>0.55510740051960583</v>
      </c>
    </row>
    <row r="81" spans="1:6" ht="27.75" customHeight="1">
      <c r="A81" s="160" t="s">
        <v>601</v>
      </c>
      <c r="B81" s="42">
        <f>IFERROR(INDEX('Annex 1 LV, HV &amp; UMS charges_D'!$B$14:$B$45,MATCH($A81,'Annex 1 LV, HV &amp; UMS charges_D'!$A$14:$A$294,0)),INDEX('Annex 4 LDNO charges_D'!$B$14:$B$203,MATCH($A81,'Annex 4 LDNO charges_D'!$A$14:$A$203,0)))</f>
        <v>0</v>
      </c>
      <c r="C81" s="159" t="s">
        <v>75</v>
      </c>
      <c r="D81" s="227"/>
      <c r="E81" s="227"/>
      <c r="F81" s="223">
        <v>0.55510740051960583</v>
      </c>
    </row>
    <row r="82" spans="1:6" ht="27.75" customHeight="1">
      <c r="A82" s="160" t="s">
        <v>602</v>
      </c>
      <c r="B82" s="42">
        <f>IFERROR(INDEX('Annex 1 LV, HV &amp; UMS charges_D'!$B$14:$B$45,MATCH($A82,'Annex 1 LV, HV &amp; UMS charges_D'!$A$14:$A$294,0)),INDEX('Annex 4 LDNO charges_D'!$B$14:$B$203,MATCH($A82,'Annex 4 LDNO charges_D'!$A$14:$A$203,0)))</f>
        <v>0</v>
      </c>
      <c r="C82" s="159" t="s">
        <v>75</v>
      </c>
      <c r="D82" s="227"/>
      <c r="E82" s="227"/>
      <c r="F82" s="223">
        <v>0.55510740051960583</v>
      </c>
    </row>
    <row r="83" spans="1:6" ht="27.75" customHeight="1">
      <c r="A83" s="160" t="s">
        <v>603</v>
      </c>
      <c r="B83" s="42">
        <f>IFERROR(INDEX('Annex 1 LV, HV &amp; UMS charges_D'!$B$14:$B$45,MATCH($A83,'Annex 1 LV, HV &amp; UMS charges_D'!$A$14:$A$294,0)),INDEX('Annex 4 LDNO charges_D'!$B$14:$B$203,MATCH($A83,'Annex 4 LDNO charges_D'!$A$14:$A$203,0)))</f>
        <v>0</v>
      </c>
      <c r="C83" s="159" t="s">
        <v>75</v>
      </c>
      <c r="D83" s="227"/>
      <c r="E83" s="227"/>
      <c r="F83" s="223">
        <v>0.55510740051960583</v>
      </c>
    </row>
    <row r="84" spans="1:6" ht="27.75" customHeight="1">
      <c r="A84" s="160" t="s">
        <v>604</v>
      </c>
      <c r="B84" s="42">
        <f>IFERROR(INDEX('Annex 1 LV, HV &amp; UMS charges_D'!$B$14:$B$45,MATCH($A84,'Annex 1 LV, HV &amp; UMS charges_D'!$A$14:$A$294,0)),INDEX('Annex 4 LDNO charges_D'!$B$14:$B$203,MATCH($A84,'Annex 4 LDNO charges_D'!$A$14:$A$203,0)))</f>
        <v>0</v>
      </c>
      <c r="C84" s="159" t="s">
        <v>75</v>
      </c>
      <c r="D84" s="227"/>
      <c r="E84" s="227"/>
      <c r="F84" s="223">
        <v>0.55510740051960583</v>
      </c>
    </row>
    <row r="85" spans="1:6" ht="27.75" customHeight="1">
      <c r="A85" s="160" t="s">
        <v>606</v>
      </c>
      <c r="B85" s="42">
        <f>IFERROR(INDEX('Annex 1 LV, HV &amp; UMS charges_D'!$B$14:$B$45,MATCH($A85,'Annex 1 LV, HV &amp; UMS charges_D'!$A$14:$A$294,0)),INDEX('Annex 4 LDNO charges_D'!$B$14:$B$203,MATCH($A85,'Annex 4 LDNO charges_D'!$A$14:$A$203,0)))</f>
        <v>0</v>
      </c>
      <c r="C85" s="159">
        <v>0</v>
      </c>
      <c r="D85" s="227"/>
      <c r="E85" s="227"/>
      <c r="F85" s="223">
        <v>0.55510740051960583</v>
      </c>
    </row>
    <row r="86" spans="1:6" ht="27.75" customHeight="1">
      <c r="A86" s="160" t="s">
        <v>607</v>
      </c>
      <c r="B86" s="42">
        <f>IFERROR(INDEX('Annex 1 LV, HV &amp; UMS charges_D'!$B$14:$B$45,MATCH($A86,'Annex 1 LV, HV &amp; UMS charges_D'!$A$14:$A$294,0)),INDEX('Annex 4 LDNO charges_D'!$B$14:$B$203,MATCH($A86,'Annex 4 LDNO charges_D'!$A$14:$A$203,0)))</f>
        <v>0</v>
      </c>
      <c r="C86" s="159">
        <v>0</v>
      </c>
      <c r="D86" s="227"/>
      <c r="E86" s="227"/>
      <c r="F86" s="223">
        <v>0.55510740051960583</v>
      </c>
    </row>
    <row r="87" spans="1:6" ht="27.75" customHeight="1">
      <c r="A87" s="160" t="s">
        <v>608</v>
      </c>
      <c r="B87" s="42">
        <f>IFERROR(INDEX('Annex 1 LV, HV &amp; UMS charges_D'!$B$14:$B$45,MATCH($A87,'Annex 1 LV, HV &amp; UMS charges_D'!$A$14:$A$294,0)),INDEX('Annex 4 LDNO charges_D'!$B$14:$B$203,MATCH($A87,'Annex 4 LDNO charges_D'!$A$14:$A$203,0)))</f>
        <v>0</v>
      </c>
      <c r="C87" s="159">
        <v>0</v>
      </c>
      <c r="D87" s="227"/>
      <c r="E87" s="227"/>
      <c r="F87" s="223">
        <v>0.55510740051960583</v>
      </c>
    </row>
    <row r="88" spans="1:6" ht="27.75" customHeight="1">
      <c r="A88" s="160" t="s">
        <v>609</v>
      </c>
      <c r="B88" s="42">
        <f>IFERROR(INDEX('Annex 1 LV, HV &amp; UMS charges_D'!$B$14:$B$45,MATCH($A88,'Annex 1 LV, HV &amp; UMS charges_D'!$A$14:$A$294,0)),INDEX('Annex 4 LDNO charges_D'!$B$14:$B$203,MATCH($A88,'Annex 4 LDNO charges_D'!$A$14:$A$203,0)))</f>
        <v>0</v>
      </c>
      <c r="C88" s="159">
        <v>0</v>
      </c>
      <c r="D88" s="227"/>
      <c r="E88" s="227"/>
      <c r="F88" s="223">
        <v>0.55510740051960583</v>
      </c>
    </row>
    <row r="89" spans="1:6" ht="27.75" customHeight="1">
      <c r="A89" s="160" t="s">
        <v>610</v>
      </c>
      <c r="B89" s="42">
        <f>IFERROR(INDEX('Annex 1 LV, HV &amp; UMS charges_D'!$B$14:$B$45,MATCH($A89,'Annex 1 LV, HV &amp; UMS charges_D'!$A$14:$A$294,0)),INDEX('Annex 4 LDNO charges_D'!$B$14:$B$203,MATCH($A89,'Annex 4 LDNO charges_D'!$A$14:$A$203,0)))</f>
        <v>0</v>
      </c>
      <c r="C89" s="159">
        <v>0</v>
      </c>
      <c r="D89" s="227"/>
      <c r="E89" s="227"/>
      <c r="F89" s="223">
        <v>0.55510740051960583</v>
      </c>
    </row>
    <row r="90" spans="1:6" ht="27.75" customHeight="1">
      <c r="A90" s="160" t="s">
        <v>611</v>
      </c>
      <c r="B90" s="42">
        <f>IFERROR(INDEX('Annex 1 LV, HV &amp; UMS charges_D'!$B$14:$B$45,MATCH($A90,'Annex 1 LV, HV &amp; UMS charges_D'!$A$14:$A$294,0)),INDEX('Annex 4 LDNO charges_D'!$B$14:$B$203,MATCH($A90,'Annex 4 LDNO charges_D'!$A$14:$A$203,0)))</f>
        <v>0</v>
      </c>
      <c r="C90" s="159">
        <v>0</v>
      </c>
      <c r="D90" s="227"/>
      <c r="E90" s="227"/>
      <c r="F90" s="223">
        <v>0.55510740051960583</v>
      </c>
    </row>
    <row r="91" spans="1:6" ht="27.75" customHeight="1">
      <c r="A91" s="160" t="s">
        <v>612</v>
      </c>
      <c r="B91" s="42">
        <f>IFERROR(INDEX('Annex 1 LV, HV &amp; UMS charges_D'!$B$14:$B$45,MATCH($A91,'Annex 1 LV, HV &amp; UMS charges_D'!$A$14:$A$294,0)),INDEX('Annex 4 LDNO charges_D'!$B$14:$B$203,MATCH($A91,'Annex 4 LDNO charges_D'!$A$14:$A$203,0)))</f>
        <v>0</v>
      </c>
      <c r="C91" s="159">
        <v>0</v>
      </c>
      <c r="D91" s="227"/>
      <c r="E91" s="227"/>
      <c r="F91" s="223">
        <v>0.55510740051960583</v>
      </c>
    </row>
    <row r="92" spans="1:6" ht="27.75" customHeight="1">
      <c r="A92" s="160" t="s">
        <v>613</v>
      </c>
      <c r="B92" s="42">
        <f>IFERROR(INDEX('Annex 1 LV, HV &amp; UMS charges_D'!$B$14:$B$45,MATCH($A92,'Annex 1 LV, HV &amp; UMS charges_D'!$A$14:$A$294,0)),INDEX('Annex 4 LDNO charges_D'!$B$14:$B$203,MATCH($A92,'Annex 4 LDNO charges_D'!$A$14:$A$203,0)))</f>
        <v>0</v>
      </c>
      <c r="C92" s="159">
        <v>0</v>
      </c>
      <c r="D92" s="227"/>
      <c r="E92" s="227"/>
      <c r="F92" s="223">
        <v>0.55510740051960583</v>
      </c>
    </row>
    <row r="93" spans="1:6" ht="27.75" customHeight="1">
      <c r="A93" s="160" t="s">
        <v>614</v>
      </c>
      <c r="B93" s="42">
        <f>IFERROR(INDEX('Annex 1 LV, HV &amp; UMS charges_D'!$B$14:$B$45,MATCH($A93,'Annex 1 LV, HV &amp; UMS charges_D'!$A$14:$A$294,0)),INDEX('Annex 4 LDNO charges_D'!$B$14:$B$203,MATCH($A93,'Annex 4 LDNO charges_D'!$A$14:$A$203,0)))</f>
        <v>0</v>
      </c>
      <c r="C93" s="159">
        <v>0</v>
      </c>
      <c r="D93" s="227"/>
      <c r="E93" s="227"/>
      <c r="F93" s="223">
        <v>0.55510740051960583</v>
      </c>
    </row>
    <row r="94" spans="1:6" ht="27.75" customHeight="1">
      <c r="A94" s="160" t="s">
        <v>615</v>
      </c>
      <c r="B94" s="42">
        <f>IFERROR(INDEX('Annex 1 LV, HV &amp; UMS charges_D'!$B$14:$B$45,MATCH($A94,'Annex 1 LV, HV &amp; UMS charges_D'!$A$14:$A$294,0)),INDEX('Annex 4 LDNO charges_D'!$B$14:$B$203,MATCH($A94,'Annex 4 LDNO charges_D'!$A$14:$A$203,0)))</f>
        <v>0</v>
      </c>
      <c r="C94" s="159">
        <v>0</v>
      </c>
      <c r="D94" s="227"/>
      <c r="E94" s="227"/>
      <c r="F94" s="223">
        <v>0.55510740051960583</v>
      </c>
    </row>
    <row r="95" spans="1:6" ht="27.75" customHeight="1">
      <c r="A95" s="160" t="s">
        <v>616</v>
      </c>
      <c r="B95" s="42">
        <f>IFERROR(INDEX('Annex 1 LV, HV &amp; UMS charges_D'!$B$14:$B$45,MATCH($A95,'Annex 1 LV, HV &amp; UMS charges_D'!$A$14:$A$294,0)),INDEX('Annex 4 LDNO charges_D'!$B$14:$B$203,MATCH($A95,'Annex 4 LDNO charges_D'!$A$14:$A$203,0)))</f>
        <v>0</v>
      </c>
      <c r="C95" s="159">
        <v>0</v>
      </c>
      <c r="D95" s="227"/>
      <c r="E95" s="227"/>
      <c r="F95" s="223">
        <v>0.55510740051960583</v>
      </c>
    </row>
    <row r="96" spans="1:6" ht="27.75" customHeight="1">
      <c r="A96" s="160" t="s">
        <v>617</v>
      </c>
      <c r="B96" s="42">
        <f>IFERROR(INDEX('Annex 1 LV, HV &amp; UMS charges_D'!$B$14:$B$45,MATCH($A96,'Annex 1 LV, HV &amp; UMS charges_D'!$A$14:$A$294,0)),INDEX('Annex 4 LDNO charges_D'!$B$14:$B$203,MATCH($A96,'Annex 4 LDNO charges_D'!$A$14:$A$203,0)))</f>
        <v>0</v>
      </c>
      <c r="C96" s="159">
        <v>0</v>
      </c>
      <c r="D96" s="227"/>
      <c r="E96" s="227"/>
      <c r="F96" s="223">
        <v>0.55510740051960583</v>
      </c>
    </row>
    <row r="97" spans="1:6" ht="27.75" customHeight="1">
      <c r="A97" s="160" t="s">
        <v>618</v>
      </c>
      <c r="B97" s="42">
        <f>IFERROR(INDEX('Annex 1 LV, HV &amp; UMS charges_D'!$B$14:$B$45,MATCH($A97,'Annex 1 LV, HV &amp; UMS charges_D'!$A$14:$A$294,0)),INDEX('Annex 4 LDNO charges_D'!$B$14:$B$203,MATCH($A97,'Annex 4 LDNO charges_D'!$A$14:$A$203,0)))</f>
        <v>0</v>
      </c>
      <c r="C97" s="159">
        <v>0</v>
      </c>
      <c r="D97" s="227"/>
      <c r="E97" s="227"/>
      <c r="F97" s="223">
        <v>0.55510740051960583</v>
      </c>
    </row>
    <row r="98" spans="1:6" ht="27.75" customHeight="1">
      <c r="A98" s="160" t="s">
        <v>619</v>
      </c>
      <c r="B98" s="42">
        <f>IFERROR(INDEX('Annex 1 LV, HV &amp; UMS charges_D'!$B$14:$B$45,MATCH($A98,'Annex 1 LV, HV &amp; UMS charges_D'!$A$14:$A$294,0)),INDEX('Annex 4 LDNO charges_D'!$B$14:$B$203,MATCH($A98,'Annex 4 LDNO charges_D'!$A$14:$A$203,0)))</f>
        <v>0</v>
      </c>
      <c r="C98" s="159">
        <v>0</v>
      </c>
      <c r="D98" s="227"/>
      <c r="E98" s="227"/>
      <c r="F98" s="223">
        <v>0.55510740051960583</v>
      </c>
    </row>
    <row r="99" spans="1:6" ht="27.75" customHeight="1">
      <c r="A99" s="160" t="s">
        <v>620</v>
      </c>
      <c r="B99" s="42">
        <f>IFERROR(INDEX('Annex 1 LV, HV &amp; UMS charges_D'!$B$14:$B$45,MATCH($A99,'Annex 1 LV, HV &amp; UMS charges_D'!$A$14:$A$294,0)),INDEX('Annex 4 LDNO charges_D'!$B$14:$B$203,MATCH($A99,'Annex 4 LDNO charges_D'!$A$14:$A$203,0)))</f>
        <v>0</v>
      </c>
      <c r="C99" s="159">
        <v>0</v>
      </c>
      <c r="D99" s="227"/>
      <c r="E99" s="227"/>
      <c r="F99" s="223">
        <v>0.55510740051960583</v>
      </c>
    </row>
    <row r="100" spans="1:6" ht="27.75" customHeight="1">
      <c r="A100" s="160" t="s">
        <v>627</v>
      </c>
      <c r="B100" s="42">
        <f>IFERROR(INDEX('Annex 1 LV, HV &amp; UMS charges_D'!$B$14:$B$45,MATCH($A100,'Annex 1 LV, HV &amp; UMS charges_D'!$A$14:$A$294,0)),INDEX('Annex 4 LDNO charges_D'!$B$14:$B$203,MATCH($A100,'Annex 4 LDNO charges_D'!$A$14:$A$203,0)))</f>
        <v>0</v>
      </c>
      <c r="C100" s="159" t="s">
        <v>70</v>
      </c>
      <c r="D100" s="223">
        <v>0.17169499491065068</v>
      </c>
      <c r="E100" s="223"/>
      <c r="F100" s="223">
        <v>0.55510740051960583</v>
      </c>
    </row>
    <row r="101" spans="1:6" ht="27.75" customHeight="1">
      <c r="A101" s="160" t="s">
        <v>629</v>
      </c>
      <c r="B101" s="42">
        <f>IFERROR(INDEX('Annex 1 LV, HV &amp; UMS charges_D'!$B$14:$B$45,MATCH($A101,'Annex 1 LV, HV &amp; UMS charges_D'!$A$14:$A$294,0)),INDEX('Annex 4 LDNO charges_D'!$B$14:$B$203,MATCH($A101,'Annex 4 LDNO charges_D'!$A$14:$A$203,0)))</f>
        <v>0</v>
      </c>
      <c r="C101" s="159" t="s">
        <v>75</v>
      </c>
      <c r="D101" s="227"/>
      <c r="E101" s="227"/>
      <c r="F101" s="223">
        <v>0.55510740051960583</v>
      </c>
    </row>
    <row r="102" spans="1:6" ht="27.75" customHeight="1">
      <c r="A102" s="160" t="s">
        <v>630</v>
      </c>
      <c r="B102" s="42">
        <f>IFERROR(INDEX('Annex 1 LV, HV &amp; UMS charges_D'!$B$14:$B$45,MATCH($A102,'Annex 1 LV, HV &amp; UMS charges_D'!$A$14:$A$294,0)),INDEX('Annex 4 LDNO charges_D'!$B$14:$B$203,MATCH($A102,'Annex 4 LDNO charges_D'!$A$14:$A$203,0)))</f>
        <v>0</v>
      </c>
      <c r="C102" s="159" t="s">
        <v>75</v>
      </c>
      <c r="D102" s="227"/>
      <c r="E102" s="227"/>
      <c r="F102" s="223">
        <v>0.55510740051960583</v>
      </c>
    </row>
    <row r="103" spans="1:6" ht="27.75" customHeight="1">
      <c r="A103" s="160" t="s">
        <v>631</v>
      </c>
      <c r="B103" s="42">
        <f>IFERROR(INDEX('Annex 1 LV, HV &amp; UMS charges_D'!$B$14:$B$45,MATCH($A103,'Annex 1 LV, HV &amp; UMS charges_D'!$A$14:$A$294,0)),INDEX('Annex 4 LDNO charges_D'!$B$14:$B$203,MATCH($A103,'Annex 4 LDNO charges_D'!$A$14:$A$203,0)))</f>
        <v>0</v>
      </c>
      <c r="C103" s="159" t="s">
        <v>75</v>
      </c>
      <c r="D103" s="227"/>
      <c r="E103" s="227"/>
      <c r="F103" s="223">
        <v>0.55510740051960583</v>
      </c>
    </row>
    <row r="104" spans="1:6" ht="27.75" customHeight="1">
      <c r="A104" s="160" t="s">
        <v>632</v>
      </c>
      <c r="B104" s="42">
        <f>IFERROR(INDEX('Annex 1 LV, HV &amp; UMS charges_D'!$B$14:$B$45,MATCH($A104,'Annex 1 LV, HV &amp; UMS charges_D'!$A$14:$A$294,0)),INDEX('Annex 4 LDNO charges_D'!$B$14:$B$203,MATCH($A104,'Annex 4 LDNO charges_D'!$A$14:$A$203,0)))</f>
        <v>0</v>
      </c>
      <c r="C104" s="159" t="s">
        <v>75</v>
      </c>
      <c r="D104" s="227"/>
      <c r="E104" s="227"/>
      <c r="F104" s="223">
        <v>0.55510740051960583</v>
      </c>
    </row>
    <row r="105" spans="1:6" ht="27.75" customHeight="1">
      <c r="A105" s="160" t="s">
        <v>633</v>
      </c>
      <c r="B105" s="42">
        <f>IFERROR(INDEX('Annex 1 LV, HV &amp; UMS charges_D'!$B$14:$B$45,MATCH($A105,'Annex 1 LV, HV &amp; UMS charges_D'!$A$14:$A$294,0)),INDEX('Annex 4 LDNO charges_D'!$B$14:$B$203,MATCH($A105,'Annex 4 LDNO charges_D'!$A$14:$A$203,0)))</f>
        <v>0</v>
      </c>
      <c r="C105" s="159" t="s">
        <v>75</v>
      </c>
      <c r="D105" s="227"/>
      <c r="E105" s="227"/>
      <c r="F105" s="223">
        <v>0.55510740051960583</v>
      </c>
    </row>
    <row r="106" spans="1:6" ht="27.75" customHeight="1">
      <c r="A106" s="160" t="s">
        <v>635</v>
      </c>
      <c r="B106" s="42">
        <f>IFERROR(INDEX('Annex 1 LV, HV &amp; UMS charges_D'!$B$14:$B$45,MATCH($A106,'Annex 1 LV, HV &amp; UMS charges_D'!$A$14:$A$294,0)),INDEX('Annex 4 LDNO charges_D'!$B$14:$B$203,MATCH($A106,'Annex 4 LDNO charges_D'!$A$14:$A$203,0)))</f>
        <v>0</v>
      </c>
      <c r="C106" s="159">
        <v>0</v>
      </c>
      <c r="D106" s="227"/>
      <c r="E106" s="227"/>
      <c r="F106" s="223">
        <v>0.55510740051960583</v>
      </c>
    </row>
    <row r="107" spans="1:6" ht="27.75" customHeight="1">
      <c r="A107" s="160" t="s">
        <v>636</v>
      </c>
      <c r="B107" s="42">
        <f>IFERROR(INDEX('Annex 1 LV, HV &amp; UMS charges_D'!$B$14:$B$45,MATCH($A107,'Annex 1 LV, HV &amp; UMS charges_D'!$A$14:$A$294,0)),INDEX('Annex 4 LDNO charges_D'!$B$14:$B$203,MATCH($A107,'Annex 4 LDNO charges_D'!$A$14:$A$203,0)))</f>
        <v>0</v>
      </c>
      <c r="C107" s="159">
        <v>0</v>
      </c>
      <c r="D107" s="227"/>
      <c r="E107" s="227"/>
      <c r="F107" s="223">
        <v>0.55510740051960583</v>
      </c>
    </row>
    <row r="108" spans="1:6" ht="27.75" customHeight="1">
      <c r="A108" s="160" t="s">
        <v>637</v>
      </c>
      <c r="B108" s="42">
        <f>IFERROR(INDEX('Annex 1 LV, HV &amp; UMS charges_D'!$B$14:$B$45,MATCH($A108,'Annex 1 LV, HV &amp; UMS charges_D'!$A$14:$A$294,0)),INDEX('Annex 4 LDNO charges_D'!$B$14:$B$203,MATCH($A108,'Annex 4 LDNO charges_D'!$A$14:$A$203,0)))</f>
        <v>0</v>
      </c>
      <c r="C108" s="159">
        <v>0</v>
      </c>
      <c r="D108" s="227"/>
      <c r="E108" s="227"/>
      <c r="F108" s="223">
        <v>0.55510740051960583</v>
      </c>
    </row>
    <row r="109" spans="1:6" ht="27.75" customHeight="1">
      <c r="A109" s="160" t="s">
        <v>638</v>
      </c>
      <c r="B109" s="42">
        <f>IFERROR(INDEX('Annex 1 LV, HV &amp; UMS charges_D'!$B$14:$B$45,MATCH($A109,'Annex 1 LV, HV &amp; UMS charges_D'!$A$14:$A$294,0)),INDEX('Annex 4 LDNO charges_D'!$B$14:$B$203,MATCH($A109,'Annex 4 LDNO charges_D'!$A$14:$A$203,0)))</f>
        <v>0</v>
      </c>
      <c r="C109" s="159">
        <v>0</v>
      </c>
      <c r="D109" s="227"/>
      <c r="E109" s="227"/>
      <c r="F109" s="223">
        <v>0.55510740051960583</v>
      </c>
    </row>
    <row r="110" spans="1:6" ht="27.75" customHeight="1">
      <c r="A110" s="160" t="s">
        <v>639</v>
      </c>
      <c r="B110" s="42">
        <f>IFERROR(INDEX('Annex 1 LV, HV &amp; UMS charges_D'!$B$14:$B$45,MATCH($A110,'Annex 1 LV, HV &amp; UMS charges_D'!$A$14:$A$294,0)),INDEX('Annex 4 LDNO charges_D'!$B$14:$B$203,MATCH($A110,'Annex 4 LDNO charges_D'!$A$14:$A$203,0)))</f>
        <v>0</v>
      </c>
      <c r="C110" s="159">
        <v>0</v>
      </c>
      <c r="D110" s="227"/>
      <c r="E110" s="227"/>
      <c r="F110" s="223">
        <v>0.55510740051960583</v>
      </c>
    </row>
    <row r="111" spans="1:6" ht="27.75" customHeight="1">
      <c r="A111" s="160" t="s">
        <v>640</v>
      </c>
      <c r="B111" s="42">
        <f>IFERROR(INDEX('Annex 1 LV, HV &amp; UMS charges_D'!$B$14:$B$45,MATCH($A111,'Annex 1 LV, HV &amp; UMS charges_D'!$A$14:$A$294,0)),INDEX('Annex 4 LDNO charges_D'!$B$14:$B$203,MATCH($A111,'Annex 4 LDNO charges_D'!$A$14:$A$203,0)))</f>
        <v>0</v>
      </c>
      <c r="C111" s="159">
        <v>0</v>
      </c>
      <c r="D111" s="227"/>
      <c r="E111" s="227"/>
      <c r="F111" s="223">
        <v>0.55510740051960583</v>
      </c>
    </row>
    <row r="112" spans="1:6" ht="27.75" customHeight="1">
      <c r="A112" s="160" t="s">
        <v>641</v>
      </c>
      <c r="B112" s="42">
        <f>IFERROR(INDEX('Annex 1 LV, HV &amp; UMS charges_D'!$B$14:$B$45,MATCH($A112,'Annex 1 LV, HV &amp; UMS charges_D'!$A$14:$A$294,0)),INDEX('Annex 4 LDNO charges_D'!$B$14:$B$203,MATCH($A112,'Annex 4 LDNO charges_D'!$A$14:$A$203,0)))</f>
        <v>0</v>
      </c>
      <c r="C112" s="159">
        <v>0</v>
      </c>
      <c r="D112" s="227"/>
      <c r="E112" s="227"/>
      <c r="F112" s="223">
        <v>0.55510740051960583</v>
      </c>
    </row>
    <row r="113" spans="1:6" ht="27.75" customHeight="1">
      <c r="A113" s="160" t="s">
        <v>642</v>
      </c>
      <c r="B113" s="42">
        <f>IFERROR(INDEX('Annex 1 LV, HV &amp; UMS charges_D'!$B$14:$B$45,MATCH($A113,'Annex 1 LV, HV &amp; UMS charges_D'!$A$14:$A$294,0)),INDEX('Annex 4 LDNO charges_D'!$B$14:$B$203,MATCH($A113,'Annex 4 LDNO charges_D'!$A$14:$A$203,0)))</f>
        <v>0</v>
      </c>
      <c r="C113" s="159">
        <v>0</v>
      </c>
      <c r="D113" s="227"/>
      <c r="E113" s="227"/>
      <c r="F113" s="223">
        <v>0.55510740051960583</v>
      </c>
    </row>
    <row r="114" spans="1:6" ht="27.75" customHeight="1">
      <c r="A114" s="160" t="s">
        <v>643</v>
      </c>
      <c r="B114" s="42">
        <f>IFERROR(INDEX('Annex 1 LV, HV &amp; UMS charges_D'!$B$14:$B$45,MATCH($A114,'Annex 1 LV, HV &amp; UMS charges_D'!$A$14:$A$294,0)),INDEX('Annex 4 LDNO charges_D'!$B$14:$B$203,MATCH($A114,'Annex 4 LDNO charges_D'!$A$14:$A$203,0)))</f>
        <v>0</v>
      </c>
      <c r="C114" s="159">
        <v>0</v>
      </c>
      <c r="D114" s="227"/>
      <c r="E114" s="227"/>
      <c r="F114" s="223">
        <v>0.55510740051960583</v>
      </c>
    </row>
    <row r="115" spans="1:6" ht="27.75" customHeight="1">
      <c r="A115" s="160" t="s">
        <v>644</v>
      </c>
      <c r="B115" s="42">
        <f>IFERROR(INDEX('Annex 1 LV, HV &amp; UMS charges_D'!$B$14:$B$45,MATCH($A115,'Annex 1 LV, HV &amp; UMS charges_D'!$A$14:$A$294,0)),INDEX('Annex 4 LDNO charges_D'!$B$14:$B$203,MATCH($A115,'Annex 4 LDNO charges_D'!$A$14:$A$203,0)))</f>
        <v>0</v>
      </c>
      <c r="C115" s="159">
        <v>0</v>
      </c>
      <c r="D115" s="227"/>
      <c r="E115" s="227"/>
      <c r="F115" s="223">
        <v>0.55510740051960583</v>
      </c>
    </row>
    <row r="116" spans="1:6" ht="27.75" customHeight="1">
      <c r="A116" s="160" t="s">
        <v>645</v>
      </c>
      <c r="B116" s="42">
        <f>IFERROR(INDEX('Annex 1 LV, HV &amp; UMS charges_D'!$B$14:$B$45,MATCH($A116,'Annex 1 LV, HV &amp; UMS charges_D'!$A$14:$A$294,0)),INDEX('Annex 4 LDNO charges_D'!$B$14:$B$203,MATCH($A116,'Annex 4 LDNO charges_D'!$A$14:$A$203,0)))</f>
        <v>0</v>
      </c>
      <c r="C116" s="159">
        <v>0</v>
      </c>
      <c r="D116" s="227"/>
      <c r="E116" s="227"/>
      <c r="F116" s="223">
        <v>0.55510740051960583</v>
      </c>
    </row>
    <row r="117" spans="1:6" ht="27.75" customHeight="1">
      <c r="A117" s="160" t="s">
        <v>646</v>
      </c>
      <c r="B117" s="42">
        <f>IFERROR(INDEX('Annex 1 LV, HV &amp; UMS charges_D'!$B$14:$B$45,MATCH($A117,'Annex 1 LV, HV &amp; UMS charges_D'!$A$14:$A$294,0)),INDEX('Annex 4 LDNO charges_D'!$B$14:$B$203,MATCH($A117,'Annex 4 LDNO charges_D'!$A$14:$A$203,0)))</f>
        <v>0</v>
      </c>
      <c r="C117" s="159">
        <v>0</v>
      </c>
      <c r="D117" s="227"/>
      <c r="E117" s="227"/>
      <c r="F117" s="223">
        <v>0.55510740051960583</v>
      </c>
    </row>
    <row r="118" spans="1:6" ht="27.75" customHeight="1">
      <c r="A118" s="160" t="s">
        <v>647</v>
      </c>
      <c r="B118" s="42">
        <f>IFERROR(INDEX('Annex 1 LV, HV &amp; UMS charges_D'!$B$14:$B$45,MATCH($A118,'Annex 1 LV, HV &amp; UMS charges_D'!$A$14:$A$294,0)),INDEX('Annex 4 LDNO charges_D'!$B$14:$B$203,MATCH($A118,'Annex 4 LDNO charges_D'!$A$14:$A$203,0)))</f>
        <v>0</v>
      </c>
      <c r="C118" s="159">
        <v>0</v>
      </c>
      <c r="D118" s="227"/>
      <c r="E118" s="227"/>
      <c r="F118" s="223">
        <v>0.55510740051960583</v>
      </c>
    </row>
    <row r="119" spans="1:6" ht="27.75" customHeight="1">
      <c r="A119" s="160" t="s">
        <v>648</v>
      </c>
      <c r="B119" s="42">
        <f>IFERROR(INDEX('Annex 1 LV, HV &amp; UMS charges_D'!$B$14:$B$45,MATCH($A119,'Annex 1 LV, HV &amp; UMS charges_D'!$A$14:$A$294,0)),INDEX('Annex 4 LDNO charges_D'!$B$14:$B$203,MATCH($A119,'Annex 4 LDNO charges_D'!$A$14:$A$203,0)))</f>
        <v>0</v>
      </c>
      <c r="C119" s="159">
        <v>0</v>
      </c>
      <c r="D119" s="227"/>
      <c r="E119" s="227"/>
      <c r="F119" s="223">
        <v>0.55510740051960583</v>
      </c>
    </row>
    <row r="120" spans="1:6" ht="27.75" customHeight="1">
      <c r="A120" s="160" t="s">
        <v>649</v>
      </c>
      <c r="B120" s="42">
        <f>IFERROR(INDEX('Annex 1 LV, HV &amp; UMS charges_D'!$B$14:$B$45,MATCH($A120,'Annex 1 LV, HV &amp; UMS charges_D'!$A$14:$A$294,0)),INDEX('Annex 4 LDNO charges_D'!$B$14:$B$203,MATCH($A120,'Annex 4 LDNO charges_D'!$A$14:$A$203,0)))</f>
        <v>0</v>
      </c>
      <c r="C120" s="159">
        <v>0</v>
      </c>
      <c r="D120" s="227"/>
      <c r="E120" s="227"/>
      <c r="F120" s="223">
        <v>0.55510740051960583</v>
      </c>
    </row>
    <row r="121" spans="1:6" ht="27.75" customHeight="1">
      <c r="A121" s="160" t="s">
        <v>656</v>
      </c>
      <c r="B121" s="42">
        <f>IFERROR(INDEX('Annex 1 LV, HV &amp; UMS charges_D'!$B$14:$B$45,MATCH($A121,'Annex 1 LV, HV &amp; UMS charges_D'!$A$14:$A$294,0)),INDEX('Annex 4 LDNO charges_D'!$B$14:$B$203,MATCH($A121,'Annex 4 LDNO charges_D'!$A$14:$A$203,0)))</f>
        <v>0</v>
      </c>
      <c r="C121" s="159" t="s">
        <v>70</v>
      </c>
      <c r="D121" s="223">
        <v>0.17169499491065068</v>
      </c>
      <c r="E121" s="223"/>
      <c r="F121" s="223">
        <v>0.55510740051960583</v>
      </c>
    </row>
    <row r="122" spans="1:6" ht="27.75" customHeight="1">
      <c r="A122" s="160" t="s">
        <v>658</v>
      </c>
      <c r="B122" s="42">
        <f>IFERROR(INDEX('Annex 1 LV, HV &amp; UMS charges_D'!$B$14:$B$45,MATCH($A122,'Annex 1 LV, HV &amp; UMS charges_D'!$A$14:$A$294,0)),INDEX('Annex 4 LDNO charges_D'!$B$14:$B$203,MATCH($A122,'Annex 4 LDNO charges_D'!$A$14:$A$203,0)))</f>
        <v>0</v>
      </c>
      <c r="C122" s="159" t="s">
        <v>75</v>
      </c>
      <c r="D122" s="227"/>
      <c r="E122" s="227"/>
      <c r="F122" s="223">
        <v>0.55510740051960583</v>
      </c>
    </row>
    <row r="123" spans="1:6" ht="27.75" customHeight="1">
      <c r="A123" s="160" t="s">
        <v>659</v>
      </c>
      <c r="B123" s="42">
        <f>IFERROR(INDEX('Annex 1 LV, HV &amp; UMS charges_D'!$B$14:$B$45,MATCH($A123,'Annex 1 LV, HV &amp; UMS charges_D'!$A$14:$A$294,0)),INDEX('Annex 4 LDNO charges_D'!$B$14:$B$203,MATCH($A123,'Annex 4 LDNO charges_D'!$A$14:$A$203,0)))</f>
        <v>0</v>
      </c>
      <c r="C123" s="159" t="s">
        <v>75</v>
      </c>
      <c r="D123" s="227"/>
      <c r="E123" s="227"/>
      <c r="F123" s="223">
        <v>0.55510740051960583</v>
      </c>
    </row>
    <row r="124" spans="1:6" ht="27.75" customHeight="1">
      <c r="A124" s="160" t="s">
        <v>660</v>
      </c>
      <c r="B124" s="42">
        <f>IFERROR(INDEX('Annex 1 LV, HV &amp; UMS charges_D'!$B$14:$B$45,MATCH($A124,'Annex 1 LV, HV &amp; UMS charges_D'!$A$14:$A$294,0)),INDEX('Annex 4 LDNO charges_D'!$B$14:$B$203,MATCH($A124,'Annex 4 LDNO charges_D'!$A$14:$A$203,0)))</f>
        <v>0</v>
      </c>
      <c r="C124" s="159" t="s">
        <v>75</v>
      </c>
      <c r="D124" s="227"/>
      <c r="E124" s="227"/>
      <c r="F124" s="223">
        <v>0.55510740051960583</v>
      </c>
    </row>
    <row r="125" spans="1:6" ht="27.75" customHeight="1">
      <c r="A125" s="160" t="s">
        <v>661</v>
      </c>
      <c r="B125" s="42">
        <f>IFERROR(INDEX('Annex 1 LV, HV &amp; UMS charges_D'!$B$14:$B$45,MATCH($A125,'Annex 1 LV, HV &amp; UMS charges_D'!$A$14:$A$294,0)),INDEX('Annex 4 LDNO charges_D'!$B$14:$B$203,MATCH($A125,'Annex 4 LDNO charges_D'!$A$14:$A$203,0)))</f>
        <v>0</v>
      </c>
      <c r="C125" s="159" t="s">
        <v>75</v>
      </c>
      <c r="D125" s="227"/>
      <c r="E125" s="227"/>
      <c r="F125" s="223">
        <v>0.55510740051960583</v>
      </c>
    </row>
    <row r="126" spans="1:6" ht="27.75" customHeight="1">
      <c r="A126" s="160" t="s">
        <v>662</v>
      </c>
      <c r="B126" s="42">
        <f>IFERROR(INDEX('Annex 1 LV, HV &amp; UMS charges_D'!$B$14:$B$45,MATCH($A126,'Annex 1 LV, HV &amp; UMS charges_D'!$A$14:$A$294,0)),INDEX('Annex 4 LDNO charges_D'!$B$14:$B$203,MATCH($A126,'Annex 4 LDNO charges_D'!$A$14:$A$203,0)))</f>
        <v>0</v>
      </c>
      <c r="C126" s="159" t="s">
        <v>75</v>
      </c>
      <c r="D126" s="227"/>
      <c r="E126" s="227"/>
      <c r="F126" s="223">
        <v>0.55510740051960583</v>
      </c>
    </row>
    <row r="127" spans="1:6" ht="27.75" customHeight="1">
      <c r="A127" s="160" t="s">
        <v>664</v>
      </c>
      <c r="B127" s="42">
        <f>IFERROR(INDEX('Annex 1 LV, HV &amp; UMS charges_D'!$B$14:$B$45,MATCH($A127,'Annex 1 LV, HV &amp; UMS charges_D'!$A$14:$A$294,0)),INDEX('Annex 4 LDNO charges_D'!$B$14:$B$203,MATCH($A127,'Annex 4 LDNO charges_D'!$A$14:$A$203,0)))</f>
        <v>0</v>
      </c>
      <c r="C127" s="159">
        <v>0</v>
      </c>
      <c r="D127" s="227"/>
      <c r="E127" s="227"/>
      <c r="F127" s="223">
        <v>0.55510740051960583</v>
      </c>
    </row>
    <row r="128" spans="1:6" ht="27.75" customHeight="1">
      <c r="A128" s="160" t="s">
        <v>665</v>
      </c>
      <c r="B128" s="42">
        <f>IFERROR(INDEX('Annex 1 LV, HV &amp; UMS charges_D'!$B$14:$B$45,MATCH($A128,'Annex 1 LV, HV &amp; UMS charges_D'!$A$14:$A$294,0)),INDEX('Annex 4 LDNO charges_D'!$B$14:$B$203,MATCH($A128,'Annex 4 LDNO charges_D'!$A$14:$A$203,0)))</f>
        <v>0</v>
      </c>
      <c r="C128" s="159">
        <v>0</v>
      </c>
      <c r="D128" s="227"/>
      <c r="E128" s="227"/>
      <c r="F128" s="223">
        <v>0.55510740051960583</v>
      </c>
    </row>
    <row r="129" spans="1:6" ht="27.75" customHeight="1">
      <c r="A129" s="160" t="s">
        <v>666</v>
      </c>
      <c r="B129" s="42">
        <f>IFERROR(INDEX('Annex 1 LV, HV &amp; UMS charges_D'!$B$14:$B$45,MATCH($A129,'Annex 1 LV, HV &amp; UMS charges_D'!$A$14:$A$294,0)),INDEX('Annex 4 LDNO charges_D'!$B$14:$B$203,MATCH($A129,'Annex 4 LDNO charges_D'!$A$14:$A$203,0)))</f>
        <v>0</v>
      </c>
      <c r="C129" s="159">
        <v>0</v>
      </c>
      <c r="D129" s="227"/>
      <c r="E129" s="227"/>
      <c r="F129" s="223">
        <v>0.55510740051960583</v>
      </c>
    </row>
    <row r="130" spans="1:6" ht="27.75" customHeight="1">
      <c r="A130" s="160" t="s">
        <v>667</v>
      </c>
      <c r="B130" s="42">
        <f>IFERROR(INDEX('Annex 1 LV, HV &amp; UMS charges_D'!$B$14:$B$45,MATCH($A130,'Annex 1 LV, HV &amp; UMS charges_D'!$A$14:$A$294,0)),INDEX('Annex 4 LDNO charges_D'!$B$14:$B$203,MATCH($A130,'Annex 4 LDNO charges_D'!$A$14:$A$203,0)))</f>
        <v>0</v>
      </c>
      <c r="C130" s="159">
        <v>0</v>
      </c>
      <c r="D130" s="227"/>
      <c r="E130" s="227"/>
      <c r="F130" s="223">
        <v>0.55510740051960583</v>
      </c>
    </row>
    <row r="131" spans="1:6" ht="27.75" customHeight="1">
      <c r="A131" s="160" t="s">
        <v>668</v>
      </c>
      <c r="B131" s="42">
        <f>IFERROR(INDEX('Annex 1 LV, HV &amp; UMS charges_D'!$B$14:$B$45,MATCH($A131,'Annex 1 LV, HV &amp; UMS charges_D'!$A$14:$A$294,0)),INDEX('Annex 4 LDNO charges_D'!$B$14:$B$203,MATCH($A131,'Annex 4 LDNO charges_D'!$A$14:$A$203,0)))</f>
        <v>0</v>
      </c>
      <c r="C131" s="159">
        <v>0</v>
      </c>
      <c r="D131" s="227"/>
      <c r="E131" s="227"/>
      <c r="F131" s="223">
        <v>0.55510740051960583</v>
      </c>
    </row>
    <row r="132" spans="1:6" ht="27.75" customHeight="1">
      <c r="A132" s="160" t="s">
        <v>669</v>
      </c>
      <c r="B132" s="42">
        <f>IFERROR(INDEX('Annex 1 LV, HV &amp; UMS charges_D'!$B$14:$B$45,MATCH($A132,'Annex 1 LV, HV &amp; UMS charges_D'!$A$14:$A$294,0)),INDEX('Annex 4 LDNO charges_D'!$B$14:$B$203,MATCH($A132,'Annex 4 LDNO charges_D'!$A$14:$A$203,0)))</f>
        <v>0</v>
      </c>
      <c r="C132" s="159">
        <v>0</v>
      </c>
      <c r="D132" s="227"/>
      <c r="E132" s="227"/>
      <c r="F132" s="223">
        <v>0.55510740051960583</v>
      </c>
    </row>
    <row r="133" spans="1:6" ht="27.75" customHeight="1">
      <c r="A133" s="160" t="s">
        <v>670</v>
      </c>
      <c r="B133" s="42">
        <f>IFERROR(INDEX('Annex 1 LV, HV &amp; UMS charges_D'!$B$14:$B$45,MATCH($A133,'Annex 1 LV, HV &amp; UMS charges_D'!$A$14:$A$294,0)),INDEX('Annex 4 LDNO charges_D'!$B$14:$B$203,MATCH($A133,'Annex 4 LDNO charges_D'!$A$14:$A$203,0)))</f>
        <v>0</v>
      </c>
      <c r="C133" s="159">
        <v>0</v>
      </c>
      <c r="D133" s="227"/>
      <c r="E133" s="227"/>
      <c r="F133" s="223">
        <v>0.55510740051960583</v>
      </c>
    </row>
    <row r="134" spans="1:6" ht="27.75" customHeight="1">
      <c r="A134" s="160" t="s">
        <v>671</v>
      </c>
      <c r="B134" s="42">
        <f>IFERROR(INDEX('Annex 1 LV, HV &amp; UMS charges_D'!$B$14:$B$45,MATCH($A134,'Annex 1 LV, HV &amp; UMS charges_D'!$A$14:$A$294,0)),INDEX('Annex 4 LDNO charges_D'!$B$14:$B$203,MATCH($A134,'Annex 4 LDNO charges_D'!$A$14:$A$203,0)))</f>
        <v>0</v>
      </c>
      <c r="C134" s="159">
        <v>0</v>
      </c>
      <c r="D134" s="227"/>
      <c r="E134" s="227"/>
      <c r="F134" s="223">
        <v>0.55510740051960583</v>
      </c>
    </row>
    <row r="135" spans="1:6" ht="27.75" customHeight="1">
      <c r="A135" s="160" t="s">
        <v>672</v>
      </c>
      <c r="B135" s="42">
        <f>IFERROR(INDEX('Annex 1 LV, HV &amp; UMS charges_D'!$B$14:$B$45,MATCH($A135,'Annex 1 LV, HV &amp; UMS charges_D'!$A$14:$A$294,0)),INDEX('Annex 4 LDNO charges_D'!$B$14:$B$203,MATCH($A135,'Annex 4 LDNO charges_D'!$A$14:$A$203,0)))</f>
        <v>0</v>
      </c>
      <c r="C135" s="159">
        <v>0</v>
      </c>
      <c r="D135" s="227"/>
      <c r="E135" s="227"/>
      <c r="F135" s="223">
        <v>0.55510740051960583</v>
      </c>
    </row>
    <row r="136" spans="1:6" ht="27.75" customHeight="1">
      <c r="A136" s="160" t="s">
        <v>673</v>
      </c>
      <c r="B136" s="42">
        <f>IFERROR(INDEX('Annex 1 LV, HV &amp; UMS charges_D'!$B$14:$B$45,MATCH($A136,'Annex 1 LV, HV &amp; UMS charges_D'!$A$14:$A$294,0)),INDEX('Annex 4 LDNO charges_D'!$B$14:$B$203,MATCH($A136,'Annex 4 LDNO charges_D'!$A$14:$A$203,0)))</f>
        <v>0</v>
      </c>
      <c r="C136" s="159">
        <v>0</v>
      </c>
      <c r="D136" s="227"/>
      <c r="E136" s="227"/>
      <c r="F136" s="223">
        <v>0.55510740051960583</v>
      </c>
    </row>
    <row r="137" spans="1:6" ht="27.75" customHeight="1">
      <c r="A137" s="160" t="s">
        <v>674</v>
      </c>
      <c r="B137" s="42">
        <f>IFERROR(INDEX('Annex 1 LV, HV &amp; UMS charges_D'!$B$14:$B$45,MATCH($A137,'Annex 1 LV, HV &amp; UMS charges_D'!$A$14:$A$294,0)),INDEX('Annex 4 LDNO charges_D'!$B$14:$B$203,MATCH($A137,'Annex 4 LDNO charges_D'!$A$14:$A$203,0)))</f>
        <v>0</v>
      </c>
      <c r="C137" s="159">
        <v>0</v>
      </c>
      <c r="D137" s="227"/>
      <c r="E137" s="227"/>
      <c r="F137" s="223">
        <v>0.55510740051960583</v>
      </c>
    </row>
    <row r="138" spans="1:6" ht="27.75" customHeight="1">
      <c r="A138" s="160" t="s">
        <v>675</v>
      </c>
      <c r="B138" s="42">
        <f>IFERROR(INDEX('Annex 1 LV, HV &amp; UMS charges_D'!$B$14:$B$45,MATCH($A138,'Annex 1 LV, HV &amp; UMS charges_D'!$A$14:$A$294,0)),INDEX('Annex 4 LDNO charges_D'!$B$14:$B$203,MATCH($A138,'Annex 4 LDNO charges_D'!$A$14:$A$203,0)))</f>
        <v>0</v>
      </c>
      <c r="C138" s="159">
        <v>0</v>
      </c>
      <c r="D138" s="227"/>
      <c r="E138" s="227"/>
      <c r="F138" s="223">
        <v>0.55510740051960583</v>
      </c>
    </row>
    <row r="139" spans="1:6" ht="27.75" customHeight="1">
      <c r="A139" s="160" t="s">
        <v>676</v>
      </c>
      <c r="B139" s="42">
        <f>IFERROR(INDEX('Annex 1 LV, HV &amp; UMS charges_D'!$B$14:$B$45,MATCH($A139,'Annex 1 LV, HV &amp; UMS charges_D'!$A$14:$A$294,0)),INDEX('Annex 4 LDNO charges_D'!$B$14:$B$203,MATCH($A139,'Annex 4 LDNO charges_D'!$A$14:$A$203,0)))</f>
        <v>0</v>
      </c>
      <c r="C139" s="159">
        <v>0</v>
      </c>
      <c r="D139" s="227"/>
      <c r="E139" s="227"/>
      <c r="F139" s="223">
        <v>0.55510740051960583</v>
      </c>
    </row>
    <row r="140" spans="1:6" ht="27.75" customHeight="1">
      <c r="A140" s="160" t="s">
        <v>677</v>
      </c>
      <c r="B140" s="42">
        <f>IFERROR(INDEX('Annex 1 LV, HV &amp; UMS charges_D'!$B$14:$B$45,MATCH($A140,'Annex 1 LV, HV &amp; UMS charges_D'!$A$14:$A$294,0)),INDEX('Annex 4 LDNO charges_D'!$B$14:$B$203,MATCH($A140,'Annex 4 LDNO charges_D'!$A$14:$A$203,0)))</f>
        <v>0</v>
      </c>
      <c r="C140" s="159">
        <v>0</v>
      </c>
      <c r="D140" s="227"/>
      <c r="E140" s="227"/>
      <c r="F140" s="223">
        <v>0.55510740051960583</v>
      </c>
    </row>
    <row r="141" spans="1:6" ht="27.75" customHeight="1">
      <c r="A141" s="160" t="s">
        <v>678</v>
      </c>
      <c r="B141" s="42">
        <f>IFERROR(INDEX('Annex 1 LV, HV &amp; UMS charges_D'!$B$14:$B$45,MATCH($A141,'Annex 1 LV, HV &amp; UMS charges_D'!$A$14:$A$294,0)),INDEX('Annex 4 LDNO charges_D'!$B$14:$B$203,MATCH($A141,'Annex 4 LDNO charges_D'!$A$14:$A$203,0)))</f>
        <v>0</v>
      </c>
      <c r="C141" s="159">
        <v>0</v>
      </c>
      <c r="D141" s="227"/>
      <c r="E141" s="227"/>
      <c r="F141" s="223">
        <v>0.55510740051960583</v>
      </c>
    </row>
    <row r="142" spans="1:6" ht="27.75" customHeight="1">
      <c r="A142" s="160" t="s">
        <v>685</v>
      </c>
      <c r="B142" s="42">
        <f>IFERROR(INDEX('Annex 1 LV, HV &amp; UMS charges_D'!$B$14:$B$45,MATCH($A142,'Annex 1 LV, HV &amp; UMS charges_D'!$A$14:$A$294,0)),INDEX('Annex 4 LDNO charges_D'!$B$14:$B$203,MATCH($A142,'Annex 4 LDNO charges_D'!$A$14:$A$203,0)))</f>
        <v>0</v>
      </c>
      <c r="C142" s="159" t="s">
        <v>70</v>
      </c>
      <c r="D142" s="223">
        <v>0.17169499491065068</v>
      </c>
      <c r="E142" s="223"/>
      <c r="F142" s="223">
        <v>0.55510740051960583</v>
      </c>
    </row>
    <row r="143" spans="1:6" ht="27.75" customHeight="1">
      <c r="A143" s="160" t="s">
        <v>687</v>
      </c>
      <c r="B143" s="42">
        <f>IFERROR(INDEX('Annex 1 LV, HV &amp; UMS charges_D'!$B$14:$B$45,MATCH($A143,'Annex 1 LV, HV &amp; UMS charges_D'!$A$14:$A$294,0)),INDEX('Annex 4 LDNO charges_D'!$B$14:$B$203,MATCH($A143,'Annex 4 LDNO charges_D'!$A$14:$A$203,0)))</f>
        <v>0</v>
      </c>
      <c r="C143" s="159" t="s">
        <v>75</v>
      </c>
      <c r="D143" s="227"/>
      <c r="E143" s="227"/>
      <c r="F143" s="223">
        <v>0.55510740051960583</v>
      </c>
    </row>
    <row r="144" spans="1:6" ht="27.75" customHeight="1">
      <c r="A144" s="160" t="s">
        <v>688</v>
      </c>
      <c r="B144" s="42">
        <f>IFERROR(INDEX('Annex 1 LV, HV &amp; UMS charges_D'!$B$14:$B$45,MATCH($A144,'Annex 1 LV, HV &amp; UMS charges_D'!$A$14:$A$294,0)),INDEX('Annex 4 LDNO charges_D'!$B$14:$B$203,MATCH($A144,'Annex 4 LDNO charges_D'!$A$14:$A$203,0)))</f>
        <v>0</v>
      </c>
      <c r="C144" s="159" t="s">
        <v>75</v>
      </c>
      <c r="D144" s="227"/>
      <c r="E144" s="227"/>
      <c r="F144" s="223">
        <v>0.55510740051960583</v>
      </c>
    </row>
    <row r="145" spans="1:6" ht="27.75" customHeight="1">
      <c r="A145" s="160" t="s">
        <v>689</v>
      </c>
      <c r="B145" s="42">
        <f>IFERROR(INDEX('Annex 1 LV, HV &amp; UMS charges_D'!$B$14:$B$45,MATCH($A145,'Annex 1 LV, HV &amp; UMS charges_D'!$A$14:$A$294,0)),INDEX('Annex 4 LDNO charges_D'!$B$14:$B$203,MATCH($A145,'Annex 4 LDNO charges_D'!$A$14:$A$203,0)))</f>
        <v>0</v>
      </c>
      <c r="C145" s="159" t="s">
        <v>75</v>
      </c>
      <c r="D145" s="227"/>
      <c r="E145" s="227"/>
      <c r="F145" s="223">
        <v>0.55510740051960583</v>
      </c>
    </row>
    <row r="146" spans="1:6" ht="27.75" customHeight="1">
      <c r="A146" s="160" t="s">
        <v>690</v>
      </c>
      <c r="B146" s="42">
        <f>IFERROR(INDEX('Annex 1 LV, HV &amp; UMS charges_D'!$B$14:$B$45,MATCH($A146,'Annex 1 LV, HV &amp; UMS charges_D'!$A$14:$A$294,0)),INDEX('Annex 4 LDNO charges_D'!$B$14:$B$203,MATCH($A146,'Annex 4 LDNO charges_D'!$A$14:$A$203,0)))</f>
        <v>0</v>
      </c>
      <c r="C146" s="159" t="s">
        <v>75</v>
      </c>
      <c r="D146" s="227"/>
      <c r="E146" s="227"/>
      <c r="F146" s="223">
        <v>0.55510740051960583</v>
      </c>
    </row>
    <row r="147" spans="1:6" ht="27.75" customHeight="1">
      <c r="A147" s="160" t="s">
        <v>691</v>
      </c>
      <c r="B147" s="42">
        <f>IFERROR(INDEX('Annex 1 LV, HV &amp; UMS charges_D'!$B$14:$B$45,MATCH($A147,'Annex 1 LV, HV &amp; UMS charges_D'!$A$14:$A$294,0)),INDEX('Annex 4 LDNO charges_D'!$B$14:$B$203,MATCH($A147,'Annex 4 LDNO charges_D'!$A$14:$A$203,0)))</f>
        <v>0</v>
      </c>
      <c r="C147" s="159" t="s">
        <v>75</v>
      </c>
      <c r="D147" s="227"/>
      <c r="E147" s="227"/>
      <c r="F147" s="223">
        <v>0.55510740051960583</v>
      </c>
    </row>
    <row r="148" spans="1:6" ht="27.75" customHeight="1">
      <c r="A148" s="160" t="s">
        <v>693</v>
      </c>
      <c r="B148" s="42">
        <f>IFERROR(INDEX('Annex 1 LV, HV &amp; UMS charges_D'!$B$14:$B$45,MATCH($A148,'Annex 1 LV, HV &amp; UMS charges_D'!$A$14:$A$294,0)),INDEX('Annex 4 LDNO charges_D'!$B$14:$B$203,MATCH($A148,'Annex 4 LDNO charges_D'!$A$14:$A$203,0)))</f>
        <v>0</v>
      </c>
      <c r="C148" s="159">
        <v>0</v>
      </c>
      <c r="D148" s="227"/>
      <c r="E148" s="227"/>
      <c r="F148" s="223">
        <v>0.55510740051960583</v>
      </c>
    </row>
    <row r="149" spans="1:6" ht="27.75" customHeight="1">
      <c r="A149" s="160" t="s">
        <v>694</v>
      </c>
      <c r="B149" s="42">
        <f>IFERROR(INDEX('Annex 1 LV, HV &amp; UMS charges_D'!$B$14:$B$45,MATCH($A149,'Annex 1 LV, HV &amp; UMS charges_D'!$A$14:$A$294,0)),INDEX('Annex 4 LDNO charges_D'!$B$14:$B$203,MATCH($A149,'Annex 4 LDNO charges_D'!$A$14:$A$203,0)))</f>
        <v>0</v>
      </c>
      <c r="C149" s="159">
        <v>0</v>
      </c>
      <c r="D149" s="227"/>
      <c r="E149" s="227"/>
      <c r="F149" s="223">
        <v>0.55510740051960583</v>
      </c>
    </row>
    <row r="150" spans="1:6" ht="27.75" customHeight="1">
      <c r="A150" s="160" t="s">
        <v>695</v>
      </c>
      <c r="B150" s="42">
        <f>IFERROR(INDEX('Annex 1 LV, HV &amp; UMS charges_D'!$B$14:$B$45,MATCH($A150,'Annex 1 LV, HV &amp; UMS charges_D'!$A$14:$A$294,0)),INDEX('Annex 4 LDNO charges_D'!$B$14:$B$203,MATCH($A150,'Annex 4 LDNO charges_D'!$A$14:$A$203,0)))</f>
        <v>0</v>
      </c>
      <c r="C150" s="159">
        <v>0</v>
      </c>
      <c r="D150" s="227"/>
      <c r="E150" s="227"/>
      <c r="F150" s="223">
        <v>0.55510740051960583</v>
      </c>
    </row>
    <row r="151" spans="1:6" ht="27.75" customHeight="1">
      <c r="A151" s="160" t="s">
        <v>696</v>
      </c>
      <c r="B151" s="42">
        <f>IFERROR(INDEX('Annex 1 LV, HV &amp; UMS charges_D'!$B$14:$B$45,MATCH($A151,'Annex 1 LV, HV &amp; UMS charges_D'!$A$14:$A$294,0)),INDEX('Annex 4 LDNO charges_D'!$B$14:$B$203,MATCH($A151,'Annex 4 LDNO charges_D'!$A$14:$A$203,0)))</f>
        <v>0</v>
      </c>
      <c r="C151" s="159">
        <v>0</v>
      </c>
      <c r="D151" s="227"/>
      <c r="E151" s="227"/>
      <c r="F151" s="223">
        <v>0.55510740051960583</v>
      </c>
    </row>
    <row r="152" spans="1:6" ht="27.75" customHeight="1">
      <c r="A152" s="160" t="s">
        <v>697</v>
      </c>
      <c r="B152" s="42">
        <f>IFERROR(INDEX('Annex 1 LV, HV &amp; UMS charges_D'!$B$14:$B$45,MATCH($A152,'Annex 1 LV, HV &amp; UMS charges_D'!$A$14:$A$294,0)),INDEX('Annex 4 LDNO charges_D'!$B$14:$B$203,MATCH($A152,'Annex 4 LDNO charges_D'!$A$14:$A$203,0)))</f>
        <v>0</v>
      </c>
      <c r="C152" s="159">
        <v>0</v>
      </c>
      <c r="D152" s="227"/>
      <c r="E152" s="227"/>
      <c r="F152" s="223">
        <v>0.55510740051960583</v>
      </c>
    </row>
    <row r="153" spans="1:6" ht="27.75" customHeight="1">
      <c r="A153" s="160" t="s">
        <v>698</v>
      </c>
      <c r="B153" s="42">
        <f>IFERROR(INDEX('Annex 1 LV, HV &amp; UMS charges_D'!$B$14:$B$45,MATCH($A153,'Annex 1 LV, HV &amp; UMS charges_D'!$A$14:$A$294,0)),INDEX('Annex 4 LDNO charges_D'!$B$14:$B$203,MATCH($A153,'Annex 4 LDNO charges_D'!$A$14:$A$203,0)))</f>
        <v>0</v>
      </c>
      <c r="C153" s="159">
        <v>0</v>
      </c>
      <c r="D153" s="227"/>
      <c r="E153" s="227"/>
      <c r="F153" s="223">
        <v>0.55510740051960583</v>
      </c>
    </row>
    <row r="154" spans="1:6" ht="27.75" customHeight="1">
      <c r="A154" s="160" t="s">
        <v>699</v>
      </c>
      <c r="B154" s="42">
        <f>IFERROR(INDEX('Annex 1 LV, HV &amp; UMS charges_D'!$B$14:$B$45,MATCH($A154,'Annex 1 LV, HV &amp; UMS charges_D'!$A$14:$A$294,0)),INDEX('Annex 4 LDNO charges_D'!$B$14:$B$203,MATCH($A154,'Annex 4 LDNO charges_D'!$A$14:$A$203,0)))</f>
        <v>0</v>
      </c>
      <c r="C154" s="159">
        <v>0</v>
      </c>
      <c r="D154" s="227"/>
      <c r="E154" s="227"/>
      <c r="F154" s="223">
        <v>0.55510740051960583</v>
      </c>
    </row>
    <row r="155" spans="1:6" ht="27.75" customHeight="1">
      <c r="A155" s="160" t="s">
        <v>700</v>
      </c>
      <c r="B155" s="42">
        <f>IFERROR(INDEX('Annex 1 LV, HV &amp; UMS charges_D'!$B$14:$B$45,MATCH($A155,'Annex 1 LV, HV &amp; UMS charges_D'!$A$14:$A$294,0)),INDEX('Annex 4 LDNO charges_D'!$B$14:$B$203,MATCH($A155,'Annex 4 LDNO charges_D'!$A$14:$A$203,0)))</f>
        <v>0</v>
      </c>
      <c r="C155" s="159">
        <v>0</v>
      </c>
      <c r="D155" s="227"/>
      <c r="E155" s="227"/>
      <c r="F155" s="223">
        <v>0.55510740051960583</v>
      </c>
    </row>
    <row r="156" spans="1:6" ht="27.75" customHeight="1">
      <c r="A156" s="160" t="s">
        <v>701</v>
      </c>
      <c r="B156" s="42">
        <f>IFERROR(INDEX('Annex 1 LV, HV &amp; UMS charges_D'!$B$14:$B$45,MATCH($A156,'Annex 1 LV, HV &amp; UMS charges_D'!$A$14:$A$294,0)),INDEX('Annex 4 LDNO charges_D'!$B$14:$B$203,MATCH($A156,'Annex 4 LDNO charges_D'!$A$14:$A$203,0)))</f>
        <v>0</v>
      </c>
      <c r="C156" s="159">
        <v>0</v>
      </c>
      <c r="D156" s="227"/>
      <c r="E156" s="227"/>
      <c r="F156" s="223">
        <v>0.55510740051960583</v>
      </c>
    </row>
    <row r="157" spans="1:6" ht="27.75" customHeight="1">
      <c r="A157" s="160" t="s">
        <v>702</v>
      </c>
      <c r="B157" s="42">
        <f>IFERROR(INDEX('Annex 1 LV, HV &amp; UMS charges_D'!$B$14:$B$45,MATCH($A157,'Annex 1 LV, HV &amp; UMS charges_D'!$A$14:$A$294,0)),INDEX('Annex 4 LDNO charges_D'!$B$14:$B$203,MATCH($A157,'Annex 4 LDNO charges_D'!$A$14:$A$203,0)))</f>
        <v>0</v>
      </c>
      <c r="C157" s="159">
        <v>0</v>
      </c>
      <c r="D157" s="227"/>
      <c r="E157" s="227"/>
      <c r="F157" s="223">
        <v>0.55510740051960583</v>
      </c>
    </row>
    <row r="158" spans="1:6" ht="27.75" customHeight="1">
      <c r="A158" s="160" t="s">
        <v>703</v>
      </c>
      <c r="B158" s="42">
        <f>IFERROR(INDEX('Annex 1 LV, HV &amp; UMS charges_D'!$B$14:$B$45,MATCH($A158,'Annex 1 LV, HV &amp; UMS charges_D'!$A$14:$A$294,0)),INDEX('Annex 4 LDNO charges_D'!$B$14:$B$203,MATCH($A158,'Annex 4 LDNO charges_D'!$A$14:$A$203,0)))</f>
        <v>0</v>
      </c>
      <c r="C158" s="159">
        <v>0</v>
      </c>
      <c r="D158" s="227"/>
      <c r="E158" s="227"/>
      <c r="F158" s="223">
        <v>0.55510740051960583</v>
      </c>
    </row>
    <row r="159" spans="1:6" ht="27.75" customHeight="1">
      <c r="A159" s="160" t="s">
        <v>704</v>
      </c>
      <c r="B159" s="42">
        <f>IFERROR(INDEX('Annex 1 LV, HV &amp; UMS charges_D'!$B$14:$B$45,MATCH($A159,'Annex 1 LV, HV &amp; UMS charges_D'!$A$14:$A$294,0)),INDEX('Annex 4 LDNO charges_D'!$B$14:$B$203,MATCH($A159,'Annex 4 LDNO charges_D'!$A$14:$A$203,0)))</f>
        <v>0</v>
      </c>
      <c r="C159" s="159">
        <v>0</v>
      </c>
      <c r="D159" s="227"/>
      <c r="E159" s="227"/>
      <c r="F159" s="223">
        <v>0.55510740051960583</v>
      </c>
    </row>
    <row r="160" spans="1:6" ht="27.75" customHeight="1">
      <c r="A160" s="160" t="s">
        <v>705</v>
      </c>
      <c r="B160" s="42">
        <f>IFERROR(INDEX('Annex 1 LV, HV &amp; UMS charges_D'!$B$14:$B$45,MATCH($A160,'Annex 1 LV, HV &amp; UMS charges_D'!$A$14:$A$294,0)),INDEX('Annex 4 LDNO charges_D'!$B$14:$B$203,MATCH($A160,'Annex 4 LDNO charges_D'!$A$14:$A$203,0)))</f>
        <v>0</v>
      </c>
      <c r="C160" s="159">
        <v>0</v>
      </c>
      <c r="D160" s="227"/>
      <c r="E160" s="227"/>
      <c r="F160" s="223">
        <v>0.55510740051960583</v>
      </c>
    </row>
    <row r="161" spans="1:6" ht="27.75" customHeight="1">
      <c r="A161" s="160" t="s">
        <v>706</v>
      </c>
      <c r="B161" s="42">
        <f>IFERROR(INDEX('Annex 1 LV, HV &amp; UMS charges_D'!$B$14:$B$45,MATCH($A161,'Annex 1 LV, HV &amp; UMS charges_D'!$A$14:$A$294,0)),INDEX('Annex 4 LDNO charges_D'!$B$14:$B$203,MATCH($A161,'Annex 4 LDNO charges_D'!$A$14:$A$203,0)))</f>
        <v>0</v>
      </c>
      <c r="C161" s="159">
        <v>0</v>
      </c>
      <c r="D161" s="227"/>
      <c r="E161" s="227"/>
      <c r="F161" s="223">
        <v>0.55510740051960583</v>
      </c>
    </row>
    <row r="162" spans="1:6" ht="27.75" customHeight="1">
      <c r="A162" s="160" t="s">
        <v>707</v>
      </c>
      <c r="B162" s="42">
        <f>IFERROR(INDEX('Annex 1 LV, HV &amp; UMS charges_D'!$B$14:$B$45,MATCH($A162,'Annex 1 LV, HV &amp; UMS charges_D'!$A$14:$A$294,0)),INDEX('Annex 4 LDNO charges_D'!$B$14:$B$203,MATCH($A162,'Annex 4 LDNO charges_D'!$A$14:$A$203,0)))</f>
        <v>0</v>
      </c>
      <c r="C162" s="159">
        <v>0</v>
      </c>
      <c r="D162" s="227"/>
      <c r="E162" s="227"/>
      <c r="F162" s="223">
        <v>0.55510740051960583</v>
      </c>
    </row>
  </sheetData>
  <mergeCells count="2">
    <mergeCell ref="B1:C1"/>
    <mergeCell ref="A2:F2"/>
  </mergeCells>
  <hyperlinks>
    <hyperlink ref="A1" location="Overview!A1" display="Back to Overview" xr:uid="{00000000-0004-0000-2B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NGED West Midlands Area (GSP Group _E)"</f>
        <v>Southern Electric Power Distribution plc - Effective from 1 April 2024 - Final Supplier of Last Resort and Eligible Bad Debt Pass-Through Costs in NGED West Midlands Area (GSP Group _E)</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7.75" customHeight="1">
      <c r="A5" s="16" t="s">
        <v>68</v>
      </c>
      <c r="B5" s="42" t="str">
        <f>IFERROR(INDEX('Annex 1 LV, HV &amp; UMS charges_E'!$B$14:$B$45,MATCH($A5,'Annex 1 LV, HV &amp; UMS charges_E'!$A$14:$A$294,0)),INDEX('Annex 4 LDNO charges_E'!$B$14:$B$203,MATCH($A5,'Annex 4 LDNO charges_E'!$A$14:$A$203,0)))</f>
        <v>175, 341-342, EA0</v>
      </c>
      <c r="C5" s="159" t="str">
        <f>IFERROR(INDEX('Annex 1 LV, HV &amp; UMS charges_E'!$C$14:$C$45,MATCH($A5,'Annex 1 LV, HV &amp; UMS charges_E'!$A$14:$A$294,0)),INDEX('Annex 4 LDNO charges_E'!$C$14:$C$203,MATCH($A5,'Annex 4 LDNO charges_E'!$A$14:$A$203,0)))</f>
        <v>0, 1, 2</v>
      </c>
      <c r="D5" s="276">
        <v>0.19043822914071118</v>
      </c>
      <c r="E5" s="276">
        <v>0</v>
      </c>
      <c r="F5" s="276">
        <v>0.47039476132780506</v>
      </c>
    </row>
    <row r="6" spans="1:6" ht="27.75" customHeight="1">
      <c r="A6" s="16" t="s">
        <v>73</v>
      </c>
      <c r="B6" s="42" t="str">
        <f>IFERROR(INDEX('Annex 1 LV, HV &amp; UMS charges_E'!$B$14:$B$45,MATCH($A6,'Annex 1 LV, HV &amp; UMS charges_E'!$A$14:$A$294,0)),INDEX('Annex 4 LDNO charges_E'!$B$14:$B$203,MATCH($A6,'Annex 4 LDNO charges_E'!$A$14:$A$203,0)))</f>
        <v>E10, E15, E20, E30, E40, EA1</v>
      </c>
      <c r="C6" s="159" t="str">
        <f>IFERROR(INDEX('Annex 1 LV, HV &amp; UMS charges_E'!$C$14:$C$45,MATCH($A6,'Annex 1 LV, HV &amp; UMS charges_E'!$A$14:$A$294,0)),INDEX('Annex 4 LDNO charges_E'!$C$14:$C$203,MATCH($A6,'Annex 4 LDNO charges_E'!$A$14:$A$203,0)))</f>
        <v>0, 3, 4, 5-8</v>
      </c>
      <c r="D6" s="227"/>
      <c r="E6" s="227"/>
      <c r="F6" s="276">
        <v>0.47039476132780506</v>
      </c>
    </row>
    <row r="7" spans="1:6" ht="27.75" customHeight="1">
      <c r="A7" s="16" t="s">
        <v>76</v>
      </c>
      <c r="B7" s="42" t="str">
        <f>IFERROR(INDEX('Annex 1 LV, HV &amp; UMS charges_E'!$B$14:$B$45,MATCH($A7,'Annex 1 LV, HV &amp; UMS charges_E'!$A$14:$A$294,0)),INDEX('Annex 4 LDNO charges_E'!$B$14:$B$203,MATCH($A7,'Annex 4 LDNO charges_E'!$A$14:$A$203,0)))</f>
        <v>E11, E16, E21, E31, E41, EA2</v>
      </c>
      <c r="C7" s="159" t="str">
        <f>IFERROR(INDEX('Annex 1 LV, HV &amp; UMS charges_E'!$C$14:$C$45,MATCH($A7,'Annex 1 LV, HV &amp; UMS charges_E'!$A$14:$A$294,0)),INDEX('Annex 4 LDNO charges_E'!$C$14:$C$203,MATCH($A7,'Annex 4 LDNO charges_E'!$A$14:$A$203,0)))</f>
        <v>0, 3, 4, 5-8</v>
      </c>
      <c r="D7" s="227"/>
      <c r="E7" s="227"/>
      <c r="F7" s="276">
        <v>0.47039476132780506</v>
      </c>
    </row>
    <row r="8" spans="1:6" ht="27.75" customHeight="1">
      <c r="A8" s="16" t="s">
        <v>78</v>
      </c>
      <c r="B8" s="42" t="str">
        <f>IFERROR(INDEX('Annex 1 LV, HV &amp; UMS charges_E'!$B$14:$B$45,MATCH($A8,'Annex 1 LV, HV &amp; UMS charges_E'!$A$14:$A$294,0)),INDEX('Annex 4 LDNO charges_E'!$B$14:$B$203,MATCH($A8,'Annex 4 LDNO charges_E'!$A$14:$A$203,0)))</f>
        <v>E12, E17, E22, E32, E42, EA3</v>
      </c>
      <c r="C8" s="159" t="str">
        <f>IFERROR(INDEX('Annex 1 LV, HV &amp; UMS charges_E'!$C$14:$C$45,MATCH($A8,'Annex 1 LV, HV &amp; UMS charges_E'!$A$14:$A$294,0)),INDEX('Annex 4 LDNO charges_E'!$C$14:$C$203,MATCH($A8,'Annex 4 LDNO charges_E'!$A$14:$A$203,0)))</f>
        <v>0, 3, 4, 5-8</v>
      </c>
      <c r="D8" s="227"/>
      <c r="E8" s="227"/>
      <c r="F8" s="276">
        <v>0.47039476132780506</v>
      </c>
    </row>
    <row r="9" spans="1:6" ht="27.75" customHeight="1">
      <c r="A9" s="16" t="s">
        <v>80</v>
      </c>
      <c r="B9" s="42" t="str">
        <f>IFERROR(INDEX('Annex 1 LV, HV &amp; UMS charges_E'!$B$14:$B$45,MATCH($A9,'Annex 1 LV, HV &amp; UMS charges_E'!$A$14:$A$294,0)),INDEX('Annex 4 LDNO charges_E'!$B$14:$B$203,MATCH($A9,'Annex 4 LDNO charges_E'!$A$14:$A$203,0)))</f>
        <v>E13, E18, E23, E33, E43, EA4</v>
      </c>
      <c r="C9" s="159" t="str">
        <f>IFERROR(INDEX('Annex 1 LV, HV &amp; UMS charges_E'!$C$14:$C$45,MATCH($A9,'Annex 1 LV, HV &amp; UMS charges_E'!$A$14:$A$294,0)),INDEX('Annex 4 LDNO charges_E'!$C$14:$C$203,MATCH($A9,'Annex 4 LDNO charges_E'!$A$14:$A$203,0)))</f>
        <v>0, 3, 4, 5-8</v>
      </c>
      <c r="D9" s="227"/>
      <c r="E9" s="227"/>
      <c r="F9" s="276">
        <v>0.47039476132780506</v>
      </c>
    </row>
    <row r="10" spans="1:6" ht="27.75" customHeight="1">
      <c r="A10" s="16" t="s">
        <v>82</v>
      </c>
      <c r="B10" s="42" t="str">
        <f>IFERROR(INDEX('Annex 1 LV, HV &amp; UMS charges_E'!$B$14:$B$45,MATCH($A10,'Annex 1 LV, HV &amp; UMS charges_E'!$A$14:$A$294,0)),INDEX('Annex 4 LDNO charges_E'!$B$14:$B$203,MATCH($A10,'Annex 4 LDNO charges_E'!$A$14:$A$203,0)))</f>
        <v>E14, E19, E24, E34, E44, EA5</v>
      </c>
      <c r="C10" s="159" t="str">
        <f>IFERROR(INDEX('Annex 1 LV, HV &amp; UMS charges_E'!$C$14:$C$45,MATCH($A10,'Annex 1 LV, HV &amp; UMS charges_E'!$A$14:$A$294,0)),INDEX('Annex 4 LDNO charges_E'!$C$14:$C$203,MATCH($A10,'Annex 4 LDNO charges_E'!$A$14:$A$203,0)))</f>
        <v>0, 3, 4, 5-8</v>
      </c>
      <c r="D10" s="227"/>
      <c r="E10" s="227"/>
      <c r="F10" s="276">
        <v>0.47039476132780506</v>
      </c>
    </row>
    <row r="11" spans="1:6" ht="27.75" customHeight="1">
      <c r="A11" s="160" t="s">
        <v>86</v>
      </c>
      <c r="B11" s="42" t="str">
        <f>IFERROR(INDEX('Annex 1 LV, HV &amp; UMS charges_E'!$B$14:$B$45,MATCH($A11,'Annex 1 LV, HV &amp; UMS charges_E'!$A$14:$A$294,0)),INDEX('Annex 4 LDNO charges_E'!$B$14:$B$203,MATCH($A11,'Annex 4 LDNO charges_E'!$A$14:$A$203,0)))</f>
        <v>E05</v>
      </c>
      <c r="C11" s="159">
        <f>IFERROR(INDEX('Annex 1 LV, HV &amp; UMS charges_E'!$C$14:$C$45,MATCH($A11,'Annex 1 LV, HV &amp; UMS charges_E'!$A$14:$A$294,0)),INDEX('Annex 4 LDNO charges_E'!$C$14:$C$203,MATCH($A11,'Annex 4 LDNO charges_E'!$A$14:$A$203,0)))</f>
        <v>0</v>
      </c>
      <c r="D11" s="227"/>
      <c r="E11" s="227"/>
      <c r="F11" s="276">
        <v>0.47039476132780506</v>
      </c>
    </row>
    <row r="12" spans="1:6" ht="27.75" customHeight="1">
      <c r="A12" s="160" t="s">
        <v>88</v>
      </c>
      <c r="B12" s="42" t="str">
        <f>IFERROR(INDEX('Annex 1 LV, HV &amp; UMS charges_E'!$B$14:$B$45,MATCH($A12,'Annex 1 LV, HV &amp; UMS charges_E'!$A$14:$A$294,0)),INDEX('Annex 4 LDNO charges_E'!$B$14:$B$203,MATCH($A12,'Annex 4 LDNO charges_E'!$A$14:$A$203,0)))</f>
        <v>E06</v>
      </c>
      <c r="C12" s="159">
        <f>IFERROR(INDEX('Annex 1 LV, HV &amp; UMS charges_E'!$C$14:$C$45,MATCH($A12,'Annex 1 LV, HV &amp; UMS charges_E'!$A$14:$A$294,0)),INDEX('Annex 4 LDNO charges_E'!$C$14:$C$203,MATCH($A12,'Annex 4 LDNO charges_E'!$A$14:$A$203,0)))</f>
        <v>0</v>
      </c>
      <c r="D12" s="227"/>
      <c r="E12" s="227"/>
      <c r="F12" s="276">
        <v>0.47039476132780506</v>
      </c>
    </row>
    <row r="13" spans="1:6" ht="27.75" customHeight="1">
      <c r="A13" s="160" t="s">
        <v>90</v>
      </c>
      <c r="B13" s="42" t="str">
        <f>IFERROR(INDEX('Annex 1 LV, HV &amp; UMS charges_E'!$B$14:$B$45,MATCH($A13,'Annex 1 LV, HV &amp; UMS charges_E'!$A$14:$A$294,0)),INDEX('Annex 4 LDNO charges_E'!$B$14:$B$203,MATCH($A13,'Annex 4 LDNO charges_E'!$A$14:$A$203,0)))</f>
        <v>E07</v>
      </c>
      <c r="C13" s="159">
        <f>IFERROR(INDEX('Annex 1 LV, HV &amp; UMS charges_E'!$C$14:$C$45,MATCH($A13,'Annex 1 LV, HV &amp; UMS charges_E'!$A$14:$A$294,0)),INDEX('Annex 4 LDNO charges_E'!$C$14:$C$203,MATCH($A13,'Annex 4 LDNO charges_E'!$A$14:$A$203,0)))</f>
        <v>0</v>
      </c>
      <c r="D13" s="227"/>
      <c r="E13" s="227"/>
      <c r="F13" s="276">
        <v>0.47039476132780506</v>
      </c>
    </row>
    <row r="14" spans="1:6" ht="27.75" customHeight="1">
      <c r="A14" s="160" t="s">
        <v>92</v>
      </c>
      <c r="B14" s="42" t="str">
        <f>IFERROR(INDEX('Annex 1 LV, HV &amp; UMS charges_E'!$B$14:$B$45,MATCH($A14,'Annex 1 LV, HV &amp; UMS charges_E'!$A$14:$A$294,0)),INDEX('Annex 4 LDNO charges_E'!$B$14:$B$203,MATCH($A14,'Annex 4 LDNO charges_E'!$A$14:$A$203,0)))</f>
        <v>E08</v>
      </c>
      <c r="C14" s="159">
        <f>IFERROR(INDEX('Annex 1 LV, HV &amp; UMS charges_E'!$C$14:$C$45,MATCH($A14,'Annex 1 LV, HV &amp; UMS charges_E'!$A$14:$A$294,0)),INDEX('Annex 4 LDNO charges_E'!$C$14:$C$203,MATCH($A14,'Annex 4 LDNO charges_E'!$A$14:$A$203,0)))</f>
        <v>0</v>
      </c>
      <c r="D14" s="227"/>
      <c r="E14" s="227"/>
      <c r="F14" s="276">
        <v>0.47039476132780506</v>
      </c>
    </row>
    <row r="15" spans="1:6" ht="27.75" customHeight="1">
      <c r="A15" s="164" t="s">
        <v>94</v>
      </c>
      <c r="B15" s="42" t="str">
        <f>IFERROR(INDEX('Annex 1 LV, HV &amp; UMS charges_E'!$B$14:$B$45,MATCH($A15,'Annex 1 LV, HV &amp; UMS charges_E'!$A$14:$A$294,0)),INDEX('Annex 4 LDNO charges_E'!$B$14:$B$203,MATCH($A15,'Annex 4 LDNO charges_E'!$A$14:$A$203,0)))</f>
        <v>E09</v>
      </c>
      <c r="C15" s="159">
        <f>IFERROR(INDEX('Annex 1 LV, HV &amp; UMS charges_E'!$C$14:$C$45,MATCH($A15,'Annex 1 LV, HV &amp; UMS charges_E'!$A$14:$A$294,0)),INDEX('Annex 4 LDNO charges_E'!$C$14:$C$203,MATCH($A15,'Annex 4 LDNO charges_E'!$A$14:$A$203,0)))</f>
        <v>0</v>
      </c>
      <c r="D15" s="227"/>
      <c r="E15" s="227"/>
      <c r="F15" s="276">
        <v>0.47039476132780506</v>
      </c>
    </row>
    <row r="16" spans="1:6" ht="27.75" customHeight="1">
      <c r="A16" s="164" t="s">
        <v>96</v>
      </c>
      <c r="B16" s="42" t="str">
        <f>IFERROR(INDEX('Annex 1 LV, HV &amp; UMS charges_E'!$B$14:$B$45,MATCH($A16,'Annex 1 LV, HV &amp; UMS charges_E'!$A$14:$A$294,0)),INDEX('Annex 4 LDNO charges_E'!$B$14:$B$203,MATCH($A16,'Annex 4 LDNO charges_E'!$A$14:$A$203,0)))</f>
        <v>E35</v>
      </c>
      <c r="C16" s="159">
        <f>IFERROR(INDEX('Annex 1 LV, HV &amp; UMS charges_E'!$C$14:$C$45,MATCH($A16,'Annex 1 LV, HV &amp; UMS charges_E'!$A$14:$A$294,0)),INDEX('Annex 4 LDNO charges_E'!$C$14:$C$203,MATCH($A16,'Annex 4 LDNO charges_E'!$A$14:$A$203,0)))</f>
        <v>0</v>
      </c>
      <c r="D16" s="227"/>
      <c r="E16" s="227"/>
      <c r="F16" s="276">
        <v>0.47039476132780506</v>
      </c>
    </row>
    <row r="17" spans="1:6" ht="27.75" customHeight="1">
      <c r="A17" s="164" t="s">
        <v>98</v>
      </c>
      <c r="B17" s="42" t="str">
        <f>IFERROR(INDEX('Annex 1 LV, HV &amp; UMS charges_E'!$B$14:$B$45,MATCH($A17,'Annex 1 LV, HV &amp; UMS charges_E'!$A$14:$A$294,0)),INDEX('Annex 4 LDNO charges_E'!$B$14:$B$203,MATCH($A17,'Annex 4 LDNO charges_E'!$A$14:$A$203,0)))</f>
        <v>E36</v>
      </c>
      <c r="C17" s="159">
        <f>IFERROR(INDEX('Annex 1 LV, HV &amp; UMS charges_E'!$C$14:$C$45,MATCH($A17,'Annex 1 LV, HV &amp; UMS charges_E'!$A$14:$A$294,0)),INDEX('Annex 4 LDNO charges_E'!$C$14:$C$203,MATCH($A17,'Annex 4 LDNO charges_E'!$A$14:$A$203,0)))</f>
        <v>0</v>
      </c>
      <c r="D17" s="227"/>
      <c r="E17" s="227"/>
      <c r="F17" s="276">
        <v>0.47039476132780506</v>
      </c>
    </row>
    <row r="18" spans="1:6" ht="27.75" customHeight="1">
      <c r="A18" s="164" t="s">
        <v>100</v>
      </c>
      <c r="B18" s="42" t="str">
        <f>IFERROR(INDEX('Annex 1 LV, HV &amp; UMS charges_E'!$B$14:$B$45,MATCH($A18,'Annex 1 LV, HV &amp; UMS charges_E'!$A$14:$A$294,0)),INDEX('Annex 4 LDNO charges_E'!$B$14:$B$203,MATCH($A18,'Annex 4 LDNO charges_E'!$A$14:$A$203,0)))</f>
        <v>E37</v>
      </c>
      <c r="C18" s="159">
        <f>IFERROR(INDEX('Annex 1 LV, HV &amp; UMS charges_E'!$C$14:$C$45,MATCH($A18,'Annex 1 LV, HV &amp; UMS charges_E'!$A$14:$A$294,0)),INDEX('Annex 4 LDNO charges_E'!$C$14:$C$203,MATCH($A18,'Annex 4 LDNO charges_E'!$A$14:$A$203,0)))</f>
        <v>0</v>
      </c>
      <c r="D18" s="227"/>
      <c r="E18" s="227"/>
      <c r="F18" s="276">
        <v>0.47039476132780506</v>
      </c>
    </row>
    <row r="19" spans="1:6" ht="27.75" customHeight="1">
      <c r="A19" s="164" t="s">
        <v>102</v>
      </c>
      <c r="B19" s="42" t="str">
        <f>IFERROR(INDEX('Annex 1 LV, HV &amp; UMS charges_E'!$B$14:$B$45,MATCH($A19,'Annex 1 LV, HV &amp; UMS charges_E'!$A$14:$A$294,0)),INDEX('Annex 4 LDNO charges_E'!$B$14:$B$203,MATCH($A19,'Annex 4 LDNO charges_E'!$A$14:$A$203,0)))</f>
        <v>E38</v>
      </c>
      <c r="C19" s="159">
        <f>IFERROR(INDEX('Annex 1 LV, HV &amp; UMS charges_E'!$C$14:$C$45,MATCH($A19,'Annex 1 LV, HV &amp; UMS charges_E'!$A$14:$A$294,0)),INDEX('Annex 4 LDNO charges_E'!$C$14:$C$203,MATCH($A19,'Annex 4 LDNO charges_E'!$A$14:$A$203,0)))</f>
        <v>0</v>
      </c>
      <c r="D19" s="227"/>
      <c r="E19" s="227"/>
      <c r="F19" s="276">
        <v>0.47039476132780506</v>
      </c>
    </row>
    <row r="20" spans="1:6" ht="27.75" customHeight="1">
      <c r="A20" s="164" t="s">
        <v>104</v>
      </c>
      <c r="B20" s="42" t="str">
        <f>IFERROR(INDEX('Annex 1 LV, HV &amp; UMS charges_E'!$B$14:$B$45,MATCH($A20,'Annex 1 LV, HV &amp; UMS charges_E'!$A$14:$A$294,0)),INDEX('Annex 4 LDNO charges_E'!$B$14:$B$203,MATCH($A20,'Annex 4 LDNO charges_E'!$A$14:$A$203,0)))</f>
        <v>E39</v>
      </c>
      <c r="C20" s="159">
        <f>IFERROR(INDEX('Annex 1 LV, HV &amp; UMS charges_E'!$C$14:$C$45,MATCH($A20,'Annex 1 LV, HV &amp; UMS charges_E'!$A$14:$A$294,0)),INDEX('Annex 4 LDNO charges_E'!$C$14:$C$203,MATCH($A20,'Annex 4 LDNO charges_E'!$A$14:$A$203,0)))</f>
        <v>0</v>
      </c>
      <c r="D20" s="227"/>
      <c r="E20" s="227"/>
      <c r="F20" s="276">
        <v>0.47039476132780506</v>
      </c>
    </row>
    <row r="21" spans="1:6" ht="27.75" customHeight="1">
      <c r="A21" s="164" t="s">
        <v>106</v>
      </c>
      <c r="B21" s="42" t="str">
        <f>IFERROR(INDEX('Annex 1 LV, HV &amp; UMS charges_E'!$B$14:$B$45,MATCH($A21,'Annex 1 LV, HV &amp; UMS charges_E'!$A$14:$A$294,0)),INDEX('Annex 4 LDNO charges_E'!$B$14:$B$203,MATCH($A21,'Annex 4 LDNO charges_E'!$A$14:$A$203,0)))</f>
        <v>E25</v>
      </c>
      <c r="C21" s="159">
        <f>IFERROR(INDEX('Annex 1 LV, HV &amp; UMS charges_E'!$C$14:$C$45,MATCH($A21,'Annex 1 LV, HV &amp; UMS charges_E'!$A$14:$A$294,0)),INDEX('Annex 4 LDNO charges_E'!$C$14:$C$203,MATCH($A21,'Annex 4 LDNO charges_E'!$A$14:$A$203,0)))</f>
        <v>0</v>
      </c>
      <c r="D21" s="227"/>
      <c r="E21" s="227"/>
      <c r="F21" s="276">
        <v>0.47039476132780506</v>
      </c>
    </row>
    <row r="22" spans="1:6" ht="27.75" customHeight="1">
      <c r="A22" s="164" t="s">
        <v>108</v>
      </c>
      <c r="B22" s="42" t="str">
        <f>IFERROR(INDEX('Annex 1 LV, HV &amp; UMS charges_E'!$B$14:$B$45,MATCH($A22,'Annex 1 LV, HV &amp; UMS charges_E'!$A$14:$A$294,0)),INDEX('Annex 4 LDNO charges_E'!$B$14:$B$203,MATCH($A22,'Annex 4 LDNO charges_E'!$A$14:$A$203,0)))</f>
        <v>E26</v>
      </c>
      <c r="C22" s="159">
        <f>IFERROR(INDEX('Annex 1 LV, HV &amp; UMS charges_E'!$C$14:$C$45,MATCH($A22,'Annex 1 LV, HV &amp; UMS charges_E'!$A$14:$A$294,0)),INDEX('Annex 4 LDNO charges_E'!$C$14:$C$203,MATCH($A22,'Annex 4 LDNO charges_E'!$A$14:$A$203,0)))</f>
        <v>0</v>
      </c>
      <c r="D22" s="227"/>
      <c r="E22" s="227"/>
      <c r="F22" s="276">
        <v>0.47039476132780506</v>
      </c>
    </row>
    <row r="23" spans="1:6" ht="27.75" customHeight="1">
      <c r="A23" s="160" t="s">
        <v>110</v>
      </c>
      <c r="B23" s="42" t="str">
        <f>IFERROR(INDEX('Annex 1 LV, HV &amp; UMS charges_E'!$B$14:$B$45,MATCH($A23,'Annex 1 LV, HV &amp; UMS charges_E'!$A$14:$A$294,0)),INDEX('Annex 4 LDNO charges_E'!$B$14:$B$203,MATCH($A23,'Annex 4 LDNO charges_E'!$A$14:$A$203,0)))</f>
        <v>E27</v>
      </c>
      <c r="C23" s="159">
        <f>IFERROR(INDEX('Annex 1 LV, HV &amp; UMS charges_E'!$C$14:$C$45,MATCH($A23,'Annex 1 LV, HV &amp; UMS charges_E'!$A$14:$A$294,0)),INDEX('Annex 4 LDNO charges_E'!$C$14:$C$203,MATCH($A23,'Annex 4 LDNO charges_E'!$A$14:$A$203,0)))</f>
        <v>0</v>
      </c>
      <c r="D23" s="227"/>
      <c r="E23" s="227"/>
      <c r="F23" s="276">
        <v>0.47039476132780506</v>
      </c>
    </row>
    <row r="24" spans="1:6" ht="27.75" customHeight="1">
      <c r="A24" s="160" t="s">
        <v>112</v>
      </c>
      <c r="B24" s="42" t="str">
        <f>IFERROR(INDEX('Annex 1 LV, HV &amp; UMS charges_E'!$B$14:$B$45,MATCH($A24,'Annex 1 LV, HV &amp; UMS charges_E'!$A$14:$A$294,0)),INDEX('Annex 4 LDNO charges_E'!$B$14:$B$203,MATCH($A24,'Annex 4 LDNO charges_E'!$A$14:$A$203,0)))</f>
        <v>E28</v>
      </c>
      <c r="C24" s="159">
        <f>IFERROR(INDEX('Annex 1 LV, HV &amp; UMS charges_E'!$C$14:$C$45,MATCH($A24,'Annex 1 LV, HV &amp; UMS charges_E'!$A$14:$A$294,0)),INDEX('Annex 4 LDNO charges_E'!$C$14:$C$203,MATCH($A24,'Annex 4 LDNO charges_E'!$A$14:$A$203,0)))</f>
        <v>0</v>
      </c>
      <c r="D24" s="227"/>
      <c r="E24" s="227"/>
      <c r="F24" s="276">
        <v>0.47039476132780506</v>
      </c>
    </row>
    <row r="25" spans="1:6" ht="27.75" customHeight="1">
      <c r="A25" s="160" t="s">
        <v>114</v>
      </c>
      <c r="B25" s="42" t="str">
        <f>IFERROR(INDEX('Annex 1 LV, HV &amp; UMS charges_E'!$B$14:$B$45,MATCH($A25,'Annex 1 LV, HV &amp; UMS charges_E'!$A$14:$A$294,0)),INDEX('Annex 4 LDNO charges_E'!$B$14:$B$203,MATCH($A25,'Annex 4 LDNO charges_E'!$A$14:$A$203,0)))</f>
        <v>E29</v>
      </c>
      <c r="C25" s="159">
        <f>IFERROR(INDEX('Annex 1 LV, HV &amp; UMS charges_E'!$C$14:$C$45,MATCH($A25,'Annex 1 LV, HV &amp; UMS charges_E'!$A$14:$A$294,0)),INDEX('Annex 4 LDNO charges_E'!$C$14:$C$203,MATCH($A25,'Annex 4 LDNO charges_E'!$A$14:$A$203,0)))</f>
        <v>0</v>
      </c>
      <c r="D25" s="227"/>
      <c r="E25" s="227"/>
      <c r="F25" s="276">
        <v>0.47039476132780506</v>
      </c>
    </row>
    <row r="26" spans="1:6" ht="27.75" customHeight="1">
      <c r="A26" s="160" t="s">
        <v>524</v>
      </c>
      <c r="B26" s="42">
        <f>IFERROR(INDEX('Annex 1 LV, HV &amp; UMS charges_E'!$B$14:$B$45,MATCH($A26,'Annex 1 LV, HV &amp; UMS charges_E'!$A$14:$A$294,0)),INDEX('Annex 4 LDNO charges_E'!$B$14:$B$203,MATCH($A26,'Annex 4 LDNO charges_E'!$A$14:$A$203,0)))</f>
        <v>0</v>
      </c>
      <c r="C26" s="159" t="str">
        <f>IFERROR(INDEX('Annex 1 LV, HV &amp; UMS charges_E'!$C$14:$C$45,MATCH($A26,'Annex 1 LV, HV &amp; UMS charges_E'!$A$14:$A$294,0)),INDEX('Annex 4 LDNO charges_E'!$C$14:$C$203,MATCH($A26,'Annex 4 LDNO charges_E'!$A$14:$A$203,0)))</f>
        <v>0, 1, 2</v>
      </c>
      <c r="D26" s="276">
        <v>0.19043822914071118</v>
      </c>
      <c r="E26" s="276">
        <v>0</v>
      </c>
      <c r="F26" s="276">
        <v>0.47039476132780506</v>
      </c>
    </row>
    <row r="27" spans="1:6" ht="27.75" customHeight="1">
      <c r="A27" s="160" t="s">
        <v>526</v>
      </c>
      <c r="B27" s="42">
        <f>IFERROR(INDEX('Annex 1 LV, HV &amp; UMS charges_E'!$B$14:$B$45,MATCH($A27,'Annex 1 LV, HV &amp; UMS charges_E'!$A$14:$A$294,0)),INDEX('Annex 4 LDNO charges_E'!$B$14:$B$203,MATCH($A27,'Annex 4 LDNO charges_E'!$A$14:$A$203,0)))</f>
        <v>0</v>
      </c>
      <c r="C27" s="159" t="str">
        <f>IFERROR(INDEX('Annex 1 LV, HV &amp; UMS charges_E'!$C$14:$C$45,MATCH($A27,'Annex 1 LV, HV &amp; UMS charges_E'!$A$14:$A$294,0)),INDEX('Annex 4 LDNO charges_E'!$C$14:$C$203,MATCH($A27,'Annex 4 LDNO charges_E'!$A$14:$A$203,0)))</f>
        <v>0, 3, 4, 5-8</v>
      </c>
      <c r="D27" s="227"/>
      <c r="E27" s="227"/>
      <c r="F27" s="276">
        <v>0.47039476132780506</v>
      </c>
    </row>
    <row r="28" spans="1:6" ht="27.75" customHeight="1">
      <c r="A28" s="160" t="s">
        <v>527</v>
      </c>
      <c r="B28" s="42">
        <f>IFERROR(INDEX('Annex 1 LV, HV &amp; UMS charges_E'!$B$14:$B$45,MATCH($A28,'Annex 1 LV, HV &amp; UMS charges_E'!$A$14:$A$294,0)),INDEX('Annex 4 LDNO charges_E'!$B$14:$B$203,MATCH($A28,'Annex 4 LDNO charges_E'!$A$14:$A$203,0)))</f>
        <v>0</v>
      </c>
      <c r="C28" s="159" t="str">
        <f>IFERROR(INDEX('Annex 1 LV, HV &amp; UMS charges_E'!$C$14:$C$45,MATCH($A28,'Annex 1 LV, HV &amp; UMS charges_E'!$A$14:$A$294,0)),INDEX('Annex 4 LDNO charges_E'!$C$14:$C$203,MATCH($A28,'Annex 4 LDNO charges_E'!$A$14:$A$203,0)))</f>
        <v>0, 3, 4, 5-8</v>
      </c>
      <c r="D28" s="227"/>
      <c r="E28" s="227"/>
      <c r="F28" s="276">
        <v>0.47039476132780506</v>
      </c>
    </row>
    <row r="29" spans="1:6" ht="27.75" customHeight="1">
      <c r="A29" s="160" t="s">
        <v>528</v>
      </c>
      <c r="B29" s="42">
        <f>IFERROR(INDEX('Annex 1 LV, HV &amp; UMS charges_E'!$B$14:$B$45,MATCH($A29,'Annex 1 LV, HV &amp; UMS charges_E'!$A$14:$A$294,0)),INDEX('Annex 4 LDNO charges_E'!$B$14:$B$203,MATCH($A29,'Annex 4 LDNO charges_E'!$A$14:$A$203,0)))</f>
        <v>0</v>
      </c>
      <c r="C29" s="159" t="str">
        <f>IFERROR(INDEX('Annex 1 LV, HV &amp; UMS charges_E'!$C$14:$C$45,MATCH($A29,'Annex 1 LV, HV &amp; UMS charges_E'!$A$14:$A$294,0)),INDEX('Annex 4 LDNO charges_E'!$C$14:$C$203,MATCH($A29,'Annex 4 LDNO charges_E'!$A$14:$A$203,0)))</f>
        <v>0, 3, 4, 5-8</v>
      </c>
      <c r="D29" s="227"/>
      <c r="E29" s="227"/>
      <c r="F29" s="276">
        <v>0.47039476132780506</v>
      </c>
    </row>
    <row r="30" spans="1:6" ht="27.75" customHeight="1">
      <c r="A30" s="160" t="s">
        <v>529</v>
      </c>
      <c r="B30" s="42">
        <f>IFERROR(INDEX('Annex 1 LV, HV &amp; UMS charges_E'!$B$14:$B$45,MATCH($A30,'Annex 1 LV, HV &amp; UMS charges_E'!$A$14:$A$294,0)),INDEX('Annex 4 LDNO charges_E'!$B$14:$B$203,MATCH($A30,'Annex 4 LDNO charges_E'!$A$14:$A$203,0)))</f>
        <v>0</v>
      </c>
      <c r="C30" s="159" t="str">
        <f>IFERROR(INDEX('Annex 1 LV, HV &amp; UMS charges_E'!$C$14:$C$45,MATCH($A30,'Annex 1 LV, HV &amp; UMS charges_E'!$A$14:$A$294,0)),INDEX('Annex 4 LDNO charges_E'!$C$14:$C$203,MATCH($A30,'Annex 4 LDNO charges_E'!$A$14:$A$203,0)))</f>
        <v>0, 3, 4, 5-8</v>
      </c>
      <c r="D30" s="227"/>
      <c r="E30" s="227"/>
      <c r="F30" s="276">
        <v>0.47039476132780506</v>
      </c>
    </row>
    <row r="31" spans="1:6" ht="27.75" customHeight="1">
      <c r="A31" s="160" t="s">
        <v>530</v>
      </c>
      <c r="B31" s="42">
        <f>IFERROR(INDEX('Annex 1 LV, HV &amp; UMS charges_E'!$B$14:$B$45,MATCH($A31,'Annex 1 LV, HV &amp; UMS charges_E'!$A$14:$A$294,0)),INDEX('Annex 4 LDNO charges_E'!$B$14:$B$203,MATCH($A31,'Annex 4 LDNO charges_E'!$A$14:$A$203,0)))</f>
        <v>0</v>
      </c>
      <c r="C31" s="159" t="str">
        <f>IFERROR(INDEX('Annex 1 LV, HV &amp; UMS charges_E'!$C$14:$C$45,MATCH($A31,'Annex 1 LV, HV &amp; UMS charges_E'!$A$14:$A$294,0)),INDEX('Annex 4 LDNO charges_E'!$C$14:$C$203,MATCH($A31,'Annex 4 LDNO charges_E'!$A$14:$A$203,0)))</f>
        <v>0, 3, 4, 5-8</v>
      </c>
      <c r="D31" s="227"/>
      <c r="E31" s="227"/>
      <c r="F31" s="276">
        <v>0.47039476132780506</v>
      </c>
    </row>
    <row r="32" spans="1:6" ht="27.75" customHeight="1">
      <c r="A32" s="160" t="s">
        <v>532</v>
      </c>
      <c r="B32" s="42">
        <f>IFERROR(INDEX('Annex 1 LV, HV &amp; UMS charges_E'!$B$14:$B$45,MATCH($A32,'Annex 1 LV, HV &amp; UMS charges_E'!$A$14:$A$294,0)),INDEX('Annex 4 LDNO charges_E'!$B$14:$B$203,MATCH($A32,'Annex 4 LDNO charges_E'!$A$14:$A$203,0)))</f>
        <v>0</v>
      </c>
      <c r="C32" s="159">
        <f>IFERROR(INDEX('Annex 1 LV, HV &amp; UMS charges_E'!$C$14:$C$45,MATCH($A32,'Annex 1 LV, HV &amp; UMS charges_E'!$A$14:$A$294,0)),INDEX('Annex 4 LDNO charges_E'!$C$14:$C$203,MATCH($A32,'Annex 4 LDNO charges_E'!$A$14:$A$203,0)))</f>
        <v>0</v>
      </c>
      <c r="D32" s="227"/>
      <c r="E32" s="227"/>
      <c r="F32" s="276">
        <v>0.47039476132780506</v>
      </c>
    </row>
    <row r="33" spans="1:6" ht="27.75" customHeight="1">
      <c r="A33" s="160" t="s">
        <v>533</v>
      </c>
      <c r="B33" s="42">
        <f>IFERROR(INDEX('Annex 1 LV, HV &amp; UMS charges_E'!$B$14:$B$45,MATCH($A33,'Annex 1 LV, HV &amp; UMS charges_E'!$A$14:$A$294,0)),INDEX('Annex 4 LDNO charges_E'!$B$14:$B$203,MATCH($A33,'Annex 4 LDNO charges_E'!$A$14:$A$203,0)))</f>
        <v>0</v>
      </c>
      <c r="C33" s="159">
        <f>IFERROR(INDEX('Annex 1 LV, HV &amp; UMS charges_E'!$C$14:$C$45,MATCH($A33,'Annex 1 LV, HV &amp; UMS charges_E'!$A$14:$A$294,0)),INDEX('Annex 4 LDNO charges_E'!$C$14:$C$203,MATCH($A33,'Annex 4 LDNO charges_E'!$A$14:$A$203,0)))</f>
        <v>0</v>
      </c>
      <c r="D33" s="227"/>
      <c r="E33" s="227"/>
      <c r="F33" s="276">
        <v>0.47039476132780506</v>
      </c>
    </row>
    <row r="34" spans="1:6" ht="27.75" customHeight="1">
      <c r="A34" s="160" t="s">
        <v>534</v>
      </c>
      <c r="B34" s="42">
        <f>IFERROR(INDEX('Annex 1 LV, HV &amp; UMS charges_E'!$B$14:$B$45,MATCH($A34,'Annex 1 LV, HV &amp; UMS charges_E'!$A$14:$A$294,0)),INDEX('Annex 4 LDNO charges_E'!$B$14:$B$203,MATCH($A34,'Annex 4 LDNO charges_E'!$A$14:$A$203,0)))</f>
        <v>0</v>
      </c>
      <c r="C34" s="159">
        <f>IFERROR(INDEX('Annex 1 LV, HV &amp; UMS charges_E'!$C$14:$C$45,MATCH($A34,'Annex 1 LV, HV &amp; UMS charges_E'!$A$14:$A$294,0)),INDEX('Annex 4 LDNO charges_E'!$C$14:$C$203,MATCH($A34,'Annex 4 LDNO charges_E'!$A$14:$A$203,0)))</f>
        <v>0</v>
      </c>
      <c r="D34" s="227"/>
      <c r="E34" s="227"/>
      <c r="F34" s="276">
        <v>0.47039476132780506</v>
      </c>
    </row>
    <row r="35" spans="1:6" ht="27.75" customHeight="1">
      <c r="A35" s="160" t="s">
        <v>535</v>
      </c>
      <c r="B35" s="42">
        <f>IFERROR(INDEX('Annex 1 LV, HV &amp; UMS charges_E'!$B$14:$B$45,MATCH($A35,'Annex 1 LV, HV &amp; UMS charges_E'!$A$14:$A$294,0)),INDEX('Annex 4 LDNO charges_E'!$B$14:$B$203,MATCH($A35,'Annex 4 LDNO charges_E'!$A$14:$A$203,0)))</f>
        <v>0</v>
      </c>
      <c r="C35" s="159">
        <f>IFERROR(INDEX('Annex 1 LV, HV &amp; UMS charges_E'!$C$14:$C$45,MATCH($A35,'Annex 1 LV, HV &amp; UMS charges_E'!$A$14:$A$294,0)),INDEX('Annex 4 LDNO charges_E'!$C$14:$C$203,MATCH($A35,'Annex 4 LDNO charges_E'!$A$14:$A$203,0)))</f>
        <v>0</v>
      </c>
      <c r="D35" s="227"/>
      <c r="E35" s="227"/>
      <c r="F35" s="276">
        <v>0.47039476132780506</v>
      </c>
    </row>
    <row r="36" spans="1:6" ht="27.75" customHeight="1">
      <c r="A36" s="160" t="s">
        <v>536</v>
      </c>
      <c r="B36" s="42">
        <f>IFERROR(INDEX('Annex 1 LV, HV &amp; UMS charges_E'!$B$14:$B$45,MATCH($A36,'Annex 1 LV, HV &amp; UMS charges_E'!$A$14:$A$294,0)),INDEX('Annex 4 LDNO charges_E'!$B$14:$B$203,MATCH($A36,'Annex 4 LDNO charges_E'!$A$14:$A$203,0)))</f>
        <v>0</v>
      </c>
      <c r="C36" s="159">
        <f>IFERROR(INDEX('Annex 1 LV, HV &amp; UMS charges_E'!$C$14:$C$45,MATCH($A36,'Annex 1 LV, HV &amp; UMS charges_E'!$A$14:$A$294,0)),INDEX('Annex 4 LDNO charges_E'!$C$14:$C$203,MATCH($A36,'Annex 4 LDNO charges_E'!$A$14:$A$203,0)))</f>
        <v>0</v>
      </c>
      <c r="D36" s="227"/>
      <c r="E36" s="227"/>
      <c r="F36" s="276">
        <v>0.47039476132780506</v>
      </c>
    </row>
    <row r="37" spans="1:6" ht="27.75" customHeight="1">
      <c r="A37" s="164" t="s">
        <v>540</v>
      </c>
      <c r="B37" s="42">
        <f>IFERROR(INDEX('Annex 1 LV, HV &amp; UMS charges_E'!$B$14:$B$45,MATCH($A37,'Annex 1 LV, HV &amp; UMS charges_E'!$A$14:$A$294,0)),INDEX('Annex 4 LDNO charges_E'!$B$14:$B$203,MATCH($A37,'Annex 4 LDNO charges_E'!$A$14:$A$203,0)))</f>
        <v>0</v>
      </c>
      <c r="C37" s="159" t="str">
        <f>IFERROR(INDEX('Annex 1 LV, HV &amp; UMS charges_E'!$C$14:$C$45,MATCH($A37,'Annex 1 LV, HV &amp; UMS charges_E'!$A$14:$A$294,0)),INDEX('Annex 4 LDNO charges_E'!$C$14:$C$203,MATCH($A37,'Annex 4 LDNO charges_E'!$A$14:$A$203,0)))</f>
        <v>0, 1, 2</v>
      </c>
      <c r="D37" s="276">
        <v>0.19043822914071118</v>
      </c>
      <c r="E37" s="276">
        <v>0</v>
      </c>
      <c r="F37" s="276">
        <v>0.47039476132780506</v>
      </c>
    </row>
    <row r="38" spans="1:6" ht="27.75" customHeight="1">
      <c r="A38" s="160" t="s">
        <v>542</v>
      </c>
      <c r="B38" s="42">
        <f>IFERROR(INDEX('Annex 1 LV, HV &amp; UMS charges_E'!$B$14:$B$45,MATCH($A38,'Annex 1 LV, HV &amp; UMS charges_E'!$A$14:$A$294,0)),INDEX('Annex 4 LDNO charges_E'!$B$14:$B$203,MATCH($A38,'Annex 4 LDNO charges_E'!$A$14:$A$203,0)))</f>
        <v>0</v>
      </c>
      <c r="C38" s="159" t="str">
        <f>IFERROR(INDEX('Annex 1 LV, HV &amp; UMS charges_E'!$C$14:$C$45,MATCH($A38,'Annex 1 LV, HV &amp; UMS charges_E'!$A$14:$A$294,0)),INDEX('Annex 4 LDNO charges_E'!$C$14:$C$203,MATCH($A38,'Annex 4 LDNO charges_E'!$A$14:$A$203,0)))</f>
        <v>0, 3, 4, 5-8</v>
      </c>
      <c r="D38" s="227"/>
      <c r="E38" s="227"/>
      <c r="F38" s="276">
        <v>0.47039476132780506</v>
      </c>
    </row>
    <row r="39" spans="1:6" ht="27.75" customHeight="1">
      <c r="A39" s="160" t="s">
        <v>543</v>
      </c>
      <c r="B39" s="42">
        <f>IFERROR(INDEX('Annex 1 LV, HV &amp; UMS charges_E'!$B$14:$B$45,MATCH($A39,'Annex 1 LV, HV &amp; UMS charges_E'!$A$14:$A$294,0)),INDEX('Annex 4 LDNO charges_E'!$B$14:$B$203,MATCH($A39,'Annex 4 LDNO charges_E'!$A$14:$A$203,0)))</f>
        <v>0</v>
      </c>
      <c r="C39" s="159" t="str">
        <f>IFERROR(INDEX('Annex 1 LV, HV &amp; UMS charges_E'!$C$14:$C$45,MATCH($A39,'Annex 1 LV, HV &amp; UMS charges_E'!$A$14:$A$294,0)),INDEX('Annex 4 LDNO charges_E'!$C$14:$C$203,MATCH($A39,'Annex 4 LDNO charges_E'!$A$14:$A$203,0)))</f>
        <v>0, 3, 4, 5-8</v>
      </c>
      <c r="D39" s="227"/>
      <c r="E39" s="227"/>
      <c r="F39" s="276">
        <v>0.47039476132780506</v>
      </c>
    </row>
    <row r="40" spans="1:6" ht="27.75" customHeight="1">
      <c r="A40" s="160" t="s">
        <v>544</v>
      </c>
      <c r="B40" s="42">
        <f>IFERROR(INDEX('Annex 1 LV, HV &amp; UMS charges_E'!$B$14:$B$45,MATCH($A40,'Annex 1 LV, HV &amp; UMS charges_E'!$A$14:$A$294,0)),INDEX('Annex 4 LDNO charges_E'!$B$14:$B$203,MATCH($A40,'Annex 4 LDNO charges_E'!$A$14:$A$203,0)))</f>
        <v>0</v>
      </c>
      <c r="C40" s="159" t="str">
        <f>IFERROR(INDEX('Annex 1 LV, HV &amp; UMS charges_E'!$C$14:$C$45,MATCH($A40,'Annex 1 LV, HV &amp; UMS charges_E'!$A$14:$A$294,0)),INDEX('Annex 4 LDNO charges_E'!$C$14:$C$203,MATCH($A40,'Annex 4 LDNO charges_E'!$A$14:$A$203,0)))</f>
        <v>0, 3, 4, 5-8</v>
      </c>
      <c r="D40" s="227"/>
      <c r="E40" s="227"/>
      <c r="F40" s="276">
        <v>0.47039476132780506</v>
      </c>
    </row>
    <row r="41" spans="1:6" ht="27.75" customHeight="1">
      <c r="A41" s="160" t="s">
        <v>545</v>
      </c>
      <c r="B41" s="42">
        <f>IFERROR(INDEX('Annex 1 LV, HV &amp; UMS charges_E'!$B$14:$B$45,MATCH($A41,'Annex 1 LV, HV &amp; UMS charges_E'!$A$14:$A$294,0)),INDEX('Annex 4 LDNO charges_E'!$B$14:$B$203,MATCH($A41,'Annex 4 LDNO charges_E'!$A$14:$A$203,0)))</f>
        <v>0</v>
      </c>
      <c r="C41" s="159" t="str">
        <f>IFERROR(INDEX('Annex 1 LV, HV &amp; UMS charges_E'!$C$14:$C$45,MATCH($A41,'Annex 1 LV, HV &amp; UMS charges_E'!$A$14:$A$294,0)),INDEX('Annex 4 LDNO charges_E'!$C$14:$C$203,MATCH($A41,'Annex 4 LDNO charges_E'!$A$14:$A$203,0)))</f>
        <v>0, 3, 4, 5-8</v>
      </c>
      <c r="D41" s="227"/>
      <c r="E41" s="227"/>
      <c r="F41" s="276">
        <v>0.47039476132780506</v>
      </c>
    </row>
    <row r="42" spans="1:6" ht="27.75" customHeight="1">
      <c r="A42" s="160" t="s">
        <v>546</v>
      </c>
      <c r="B42" s="42">
        <f>IFERROR(INDEX('Annex 1 LV, HV &amp; UMS charges_E'!$B$14:$B$45,MATCH($A42,'Annex 1 LV, HV &amp; UMS charges_E'!$A$14:$A$294,0)),INDEX('Annex 4 LDNO charges_E'!$B$14:$B$203,MATCH($A42,'Annex 4 LDNO charges_E'!$A$14:$A$203,0)))</f>
        <v>0</v>
      </c>
      <c r="C42" s="159" t="str">
        <f>IFERROR(INDEX('Annex 1 LV, HV &amp; UMS charges_E'!$C$14:$C$45,MATCH($A42,'Annex 1 LV, HV &amp; UMS charges_E'!$A$14:$A$294,0)),INDEX('Annex 4 LDNO charges_E'!$C$14:$C$203,MATCH($A42,'Annex 4 LDNO charges_E'!$A$14:$A$203,0)))</f>
        <v>0, 3, 4, 5-8</v>
      </c>
      <c r="D42" s="227"/>
      <c r="E42" s="227"/>
      <c r="F42" s="276">
        <v>0.47039476132780506</v>
      </c>
    </row>
    <row r="43" spans="1:6" ht="27.75" customHeight="1">
      <c r="A43" s="160" t="s">
        <v>548</v>
      </c>
      <c r="B43" s="42">
        <f>IFERROR(INDEX('Annex 1 LV, HV &amp; UMS charges_E'!$B$14:$B$45,MATCH($A43,'Annex 1 LV, HV &amp; UMS charges_E'!$A$14:$A$294,0)),INDEX('Annex 4 LDNO charges_E'!$B$14:$B$203,MATCH($A43,'Annex 4 LDNO charges_E'!$A$14:$A$203,0)))</f>
        <v>0</v>
      </c>
      <c r="C43" s="159">
        <f>IFERROR(INDEX('Annex 1 LV, HV &amp; UMS charges_E'!$C$14:$C$45,MATCH($A43,'Annex 1 LV, HV &amp; UMS charges_E'!$A$14:$A$294,0)),INDEX('Annex 4 LDNO charges_E'!$C$14:$C$203,MATCH($A43,'Annex 4 LDNO charges_E'!$A$14:$A$203,0)))</f>
        <v>0</v>
      </c>
      <c r="D43" s="227"/>
      <c r="E43" s="227"/>
      <c r="F43" s="276">
        <v>0.47039476132780506</v>
      </c>
    </row>
    <row r="44" spans="1:6" ht="27.75" customHeight="1">
      <c r="A44" s="160" t="s">
        <v>549</v>
      </c>
      <c r="B44" s="42">
        <f>IFERROR(INDEX('Annex 1 LV, HV &amp; UMS charges_E'!$B$14:$B$45,MATCH($A44,'Annex 1 LV, HV &amp; UMS charges_E'!$A$14:$A$294,0)),INDEX('Annex 4 LDNO charges_E'!$B$14:$B$203,MATCH($A44,'Annex 4 LDNO charges_E'!$A$14:$A$203,0)))</f>
        <v>0</v>
      </c>
      <c r="C44" s="159">
        <f>IFERROR(INDEX('Annex 1 LV, HV &amp; UMS charges_E'!$C$14:$C$45,MATCH($A44,'Annex 1 LV, HV &amp; UMS charges_E'!$A$14:$A$294,0)),INDEX('Annex 4 LDNO charges_E'!$C$14:$C$203,MATCH($A44,'Annex 4 LDNO charges_E'!$A$14:$A$203,0)))</f>
        <v>0</v>
      </c>
      <c r="D44" s="227"/>
      <c r="E44" s="227"/>
      <c r="F44" s="276">
        <v>0.47039476132780506</v>
      </c>
    </row>
    <row r="45" spans="1:6" ht="27.75" customHeight="1">
      <c r="A45" s="160" t="s">
        <v>550</v>
      </c>
      <c r="B45" s="42">
        <f>IFERROR(INDEX('Annex 1 LV, HV &amp; UMS charges_E'!$B$14:$B$45,MATCH($A45,'Annex 1 LV, HV &amp; UMS charges_E'!$A$14:$A$294,0)),INDEX('Annex 4 LDNO charges_E'!$B$14:$B$203,MATCH($A45,'Annex 4 LDNO charges_E'!$A$14:$A$203,0)))</f>
        <v>0</v>
      </c>
      <c r="C45" s="159">
        <f>IFERROR(INDEX('Annex 1 LV, HV &amp; UMS charges_E'!$C$14:$C$45,MATCH($A45,'Annex 1 LV, HV &amp; UMS charges_E'!$A$14:$A$294,0)),INDEX('Annex 4 LDNO charges_E'!$C$14:$C$203,MATCH($A45,'Annex 4 LDNO charges_E'!$A$14:$A$203,0)))</f>
        <v>0</v>
      </c>
      <c r="D45" s="227"/>
      <c r="E45" s="227"/>
      <c r="F45" s="276">
        <v>0.47039476132780506</v>
      </c>
    </row>
    <row r="46" spans="1:6" ht="27.75" customHeight="1">
      <c r="A46" s="160" t="s">
        <v>551</v>
      </c>
      <c r="B46" s="42">
        <f>IFERROR(INDEX('Annex 1 LV, HV &amp; UMS charges_E'!$B$14:$B$45,MATCH($A46,'Annex 1 LV, HV &amp; UMS charges_E'!$A$14:$A$294,0)),INDEX('Annex 4 LDNO charges_E'!$B$14:$B$203,MATCH($A46,'Annex 4 LDNO charges_E'!$A$14:$A$203,0)))</f>
        <v>0</v>
      </c>
      <c r="C46" s="159">
        <f>IFERROR(INDEX('Annex 1 LV, HV &amp; UMS charges_E'!$C$14:$C$45,MATCH($A46,'Annex 1 LV, HV &amp; UMS charges_E'!$A$14:$A$294,0)),INDEX('Annex 4 LDNO charges_E'!$C$14:$C$203,MATCH($A46,'Annex 4 LDNO charges_E'!$A$14:$A$203,0)))</f>
        <v>0</v>
      </c>
      <c r="D46" s="227"/>
      <c r="E46" s="227"/>
      <c r="F46" s="276">
        <v>0.47039476132780506</v>
      </c>
    </row>
    <row r="47" spans="1:6" ht="27.75" customHeight="1">
      <c r="A47" s="160" t="s">
        <v>552</v>
      </c>
      <c r="B47" s="42">
        <f>IFERROR(INDEX('Annex 1 LV, HV &amp; UMS charges_E'!$B$14:$B$45,MATCH($A47,'Annex 1 LV, HV &amp; UMS charges_E'!$A$14:$A$294,0)),INDEX('Annex 4 LDNO charges_E'!$B$14:$B$203,MATCH($A47,'Annex 4 LDNO charges_E'!$A$14:$A$203,0)))</f>
        <v>0</v>
      </c>
      <c r="C47" s="159">
        <f>IFERROR(INDEX('Annex 1 LV, HV &amp; UMS charges_E'!$C$14:$C$45,MATCH($A47,'Annex 1 LV, HV &amp; UMS charges_E'!$A$14:$A$294,0)),INDEX('Annex 4 LDNO charges_E'!$C$14:$C$203,MATCH($A47,'Annex 4 LDNO charges_E'!$A$14:$A$203,0)))</f>
        <v>0</v>
      </c>
      <c r="D47" s="227"/>
      <c r="E47" s="227"/>
      <c r="F47" s="276">
        <v>0.47039476132780506</v>
      </c>
    </row>
    <row r="48" spans="1:6" ht="27.75" customHeight="1">
      <c r="A48" s="160" t="s">
        <v>553</v>
      </c>
      <c r="B48" s="42">
        <f>IFERROR(INDEX('Annex 1 LV, HV &amp; UMS charges_E'!$B$14:$B$45,MATCH($A48,'Annex 1 LV, HV &amp; UMS charges_E'!$A$14:$A$294,0)),INDEX('Annex 4 LDNO charges_E'!$B$14:$B$203,MATCH($A48,'Annex 4 LDNO charges_E'!$A$14:$A$203,0)))</f>
        <v>0</v>
      </c>
      <c r="C48" s="159">
        <f>IFERROR(INDEX('Annex 1 LV, HV &amp; UMS charges_E'!$C$14:$C$45,MATCH($A48,'Annex 1 LV, HV &amp; UMS charges_E'!$A$14:$A$294,0)),INDEX('Annex 4 LDNO charges_E'!$C$14:$C$203,MATCH($A48,'Annex 4 LDNO charges_E'!$A$14:$A$203,0)))</f>
        <v>0</v>
      </c>
      <c r="D48" s="227"/>
      <c r="E48" s="227"/>
      <c r="F48" s="276">
        <v>0.47039476132780506</v>
      </c>
    </row>
    <row r="49" spans="1:6" ht="27.75" customHeight="1">
      <c r="A49" s="160" t="s">
        <v>554</v>
      </c>
      <c r="B49" s="42">
        <f>IFERROR(INDEX('Annex 1 LV, HV &amp; UMS charges_E'!$B$14:$B$45,MATCH($A49,'Annex 1 LV, HV &amp; UMS charges_E'!$A$14:$A$294,0)),INDEX('Annex 4 LDNO charges_E'!$B$14:$B$203,MATCH($A49,'Annex 4 LDNO charges_E'!$A$14:$A$203,0)))</f>
        <v>0</v>
      </c>
      <c r="C49" s="159">
        <f>IFERROR(INDEX('Annex 1 LV, HV &amp; UMS charges_E'!$C$14:$C$45,MATCH($A49,'Annex 1 LV, HV &amp; UMS charges_E'!$A$14:$A$294,0)),INDEX('Annex 4 LDNO charges_E'!$C$14:$C$203,MATCH($A49,'Annex 4 LDNO charges_E'!$A$14:$A$203,0)))</f>
        <v>0</v>
      </c>
      <c r="D49" s="227"/>
      <c r="E49" s="227"/>
      <c r="F49" s="276">
        <v>0.47039476132780506</v>
      </c>
    </row>
    <row r="50" spans="1:6" ht="27.75" customHeight="1">
      <c r="A50" s="160" t="s">
        <v>555</v>
      </c>
      <c r="B50" s="42">
        <f>IFERROR(INDEX('Annex 1 LV, HV &amp; UMS charges_E'!$B$14:$B$45,MATCH($A50,'Annex 1 LV, HV &amp; UMS charges_E'!$A$14:$A$294,0)),INDEX('Annex 4 LDNO charges_E'!$B$14:$B$203,MATCH($A50,'Annex 4 LDNO charges_E'!$A$14:$A$203,0)))</f>
        <v>0</v>
      </c>
      <c r="C50" s="159">
        <f>IFERROR(INDEX('Annex 1 LV, HV &amp; UMS charges_E'!$C$14:$C$45,MATCH($A50,'Annex 1 LV, HV &amp; UMS charges_E'!$A$14:$A$294,0)),INDEX('Annex 4 LDNO charges_E'!$C$14:$C$203,MATCH($A50,'Annex 4 LDNO charges_E'!$A$14:$A$203,0)))</f>
        <v>0</v>
      </c>
      <c r="D50" s="227"/>
      <c r="E50" s="227"/>
      <c r="F50" s="276">
        <v>0.47039476132780506</v>
      </c>
    </row>
    <row r="51" spans="1:6" ht="27.75" customHeight="1">
      <c r="A51" s="160" t="s">
        <v>556</v>
      </c>
      <c r="B51" s="42">
        <f>IFERROR(INDEX('Annex 1 LV, HV &amp; UMS charges_E'!$B$14:$B$45,MATCH($A51,'Annex 1 LV, HV &amp; UMS charges_E'!$A$14:$A$294,0)),INDEX('Annex 4 LDNO charges_E'!$B$14:$B$203,MATCH($A51,'Annex 4 LDNO charges_E'!$A$14:$A$203,0)))</f>
        <v>0</v>
      </c>
      <c r="C51" s="159">
        <f>IFERROR(INDEX('Annex 1 LV, HV &amp; UMS charges_E'!$C$14:$C$45,MATCH($A51,'Annex 1 LV, HV &amp; UMS charges_E'!$A$14:$A$294,0)),INDEX('Annex 4 LDNO charges_E'!$C$14:$C$203,MATCH($A51,'Annex 4 LDNO charges_E'!$A$14:$A$203,0)))</f>
        <v>0</v>
      </c>
      <c r="D51" s="227"/>
      <c r="E51" s="227"/>
      <c r="F51" s="276">
        <v>0.47039476132780506</v>
      </c>
    </row>
    <row r="52" spans="1:6" ht="27.75" customHeight="1">
      <c r="A52" s="160" t="s">
        <v>557</v>
      </c>
      <c r="B52" s="42">
        <f>IFERROR(INDEX('Annex 1 LV, HV &amp; UMS charges_E'!$B$14:$B$45,MATCH($A52,'Annex 1 LV, HV &amp; UMS charges_E'!$A$14:$A$294,0)),INDEX('Annex 4 LDNO charges_E'!$B$14:$B$203,MATCH($A52,'Annex 4 LDNO charges_E'!$A$14:$A$203,0)))</f>
        <v>0</v>
      </c>
      <c r="C52" s="159">
        <f>IFERROR(INDEX('Annex 1 LV, HV &amp; UMS charges_E'!$C$14:$C$45,MATCH($A52,'Annex 1 LV, HV &amp; UMS charges_E'!$A$14:$A$294,0)),INDEX('Annex 4 LDNO charges_E'!$C$14:$C$203,MATCH($A52,'Annex 4 LDNO charges_E'!$A$14:$A$203,0)))</f>
        <v>0</v>
      </c>
      <c r="D52" s="227"/>
      <c r="E52" s="227"/>
      <c r="F52" s="276">
        <v>0.47039476132780506</v>
      </c>
    </row>
    <row r="53" spans="1:6" ht="27.75" customHeight="1">
      <c r="A53" s="160" t="s">
        <v>558</v>
      </c>
      <c r="B53" s="42">
        <f>IFERROR(INDEX('Annex 1 LV, HV &amp; UMS charges_E'!$B$14:$B$45,MATCH($A53,'Annex 1 LV, HV &amp; UMS charges_E'!$A$14:$A$294,0)),INDEX('Annex 4 LDNO charges_E'!$B$14:$B$203,MATCH($A53,'Annex 4 LDNO charges_E'!$A$14:$A$203,0)))</f>
        <v>0</v>
      </c>
      <c r="C53" s="159">
        <f>IFERROR(INDEX('Annex 1 LV, HV &amp; UMS charges_E'!$C$14:$C$45,MATCH($A53,'Annex 1 LV, HV &amp; UMS charges_E'!$A$14:$A$294,0)),INDEX('Annex 4 LDNO charges_E'!$C$14:$C$203,MATCH($A53,'Annex 4 LDNO charges_E'!$A$14:$A$203,0)))</f>
        <v>0</v>
      </c>
      <c r="D53" s="227"/>
      <c r="E53" s="227"/>
      <c r="F53" s="276">
        <v>0.47039476132780506</v>
      </c>
    </row>
    <row r="54" spans="1:6" ht="27.75" customHeight="1">
      <c r="A54" s="160" t="s">
        <v>559</v>
      </c>
      <c r="B54" s="42">
        <f>IFERROR(INDEX('Annex 1 LV, HV &amp; UMS charges_E'!$B$14:$B$45,MATCH($A54,'Annex 1 LV, HV &amp; UMS charges_E'!$A$14:$A$294,0)),INDEX('Annex 4 LDNO charges_E'!$B$14:$B$203,MATCH($A54,'Annex 4 LDNO charges_E'!$A$14:$A$203,0)))</f>
        <v>0</v>
      </c>
      <c r="C54" s="159">
        <f>IFERROR(INDEX('Annex 1 LV, HV &amp; UMS charges_E'!$C$14:$C$45,MATCH($A54,'Annex 1 LV, HV &amp; UMS charges_E'!$A$14:$A$294,0)),INDEX('Annex 4 LDNO charges_E'!$C$14:$C$203,MATCH($A54,'Annex 4 LDNO charges_E'!$A$14:$A$203,0)))</f>
        <v>0</v>
      </c>
      <c r="D54" s="227"/>
      <c r="E54" s="227"/>
      <c r="F54" s="276">
        <v>0.47039476132780506</v>
      </c>
    </row>
    <row r="55" spans="1:6" ht="27.75" customHeight="1">
      <c r="A55" s="160" t="s">
        <v>560</v>
      </c>
      <c r="B55" s="42">
        <f>IFERROR(INDEX('Annex 1 LV, HV &amp; UMS charges_E'!$B$14:$B$45,MATCH($A55,'Annex 1 LV, HV &amp; UMS charges_E'!$A$14:$A$294,0)),INDEX('Annex 4 LDNO charges_E'!$B$14:$B$203,MATCH($A55,'Annex 4 LDNO charges_E'!$A$14:$A$203,0)))</f>
        <v>0</v>
      </c>
      <c r="C55" s="159">
        <f>IFERROR(INDEX('Annex 1 LV, HV &amp; UMS charges_E'!$C$14:$C$45,MATCH($A55,'Annex 1 LV, HV &amp; UMS charges_E'!$A$14:$A$294,0)),INDEX('Annex 4 LDNO charges_E'!$C$14:$C$203,MATCH($A55,'Annex 4 LDNO charges_E'!$A$14:$A$203,0)))</f>
        <v>0</v>
      </c>
      <c r="D55" s="227"/>
      <c r="E55" s="227"/>
      <c r="F55" s="276">
        <v>0.47039476132780506</v>
      </c>
    </row>
    <row r="56" spans="1:6" ht="27.75" customHeight="1">
      <c r="A56" s="160" t="s">
        <v>561</v>
      </c>
      <c r="B56" s="42">
        <f>IFERROR(INDEX('Annex 1 LV, HV &amp; UMS charges_E'!$B$14:$B$45,MATCH($A56,'Annex 1 LV, HV &amp; UMS charges_E'!$A$14:$A$294,0)),INDEX('Annex 4 LDNO charges_E'!$B$14:$B$203,MATCH($A56,'Annex 4 LDNO charges_E'!$A$14:$A$203,0)))</f>
        <v>0</v>
      </c>
      <c r="C56" s="159">
        <f>IFERROR(INDEX('Annex 1 LV, HV &amp; UMS charges_E'!$C$14:$C$45,MATCH($A56,'Annex 1 LV, HV &amp; UMS charges_E'!$A$14:$A$294,0)),INDEX('Annex 4 LDNO charges_E'!$C$14:$C$203,MATCH($A56,'Annex 4 LDNO charges_E'!$A$14:$A$203,0)))</f>
        <v>0</v>
      </c>
      <c r="D56" s="227"/>
      <c r="E56" s="227"/>
      <c r="F56" s="276">
        <v>0.47039476132780506</v>
      </c>
    </row>
    <row r="57" spans="1:6" ht="27.75" customHeight="1">
      <c r="A57" s="160" t="s">
        <v>562</v>
      </c>
      <c r="B57" s="42">
        <f>IFERROR(INDEX('Annex 1 LV, HV &amp; UMS charges_E'!$B$14:$B$45,MATCH($A57,'Annex 1 LV, HV &amp; UMS charges_E'!$A$14:$A$294,0)),INDEX('Annex 4 LDNO charges_E'!$B$14:$B$203,MATCH($A57,'Annex 4 LDNO charges_E'!$A$14:$A$203,0)))</f>
        <v>0</v>
      </c>
      <c r="C57" s="159">
        <f>IFERROR(INDEX('Annex 1 LV, HV &amp; UMS charges_E'!$C$14:$C$45,MATCH($A57,'Annex 1 LV, HV &amp; UMS charges_E'!$A$14:$A$294,0)),INDEX('Annex 4 LDNO charges_E'!$C$14:$C$203,MATCH($A57,'Annex 4 LDNO charges_E'!$A$14:$A$203,0)))</f>
        <v>0</v>
      </c>
      <c r="D57" s="227"/>
      <c r="E57" s="227"/>
      <c r="F57" s="276">
        <v>0.47039476132780506</v>
      </c>
    </row>
    <row r="58" spans="1:6" ht="27.75" customHeight="1">
      <c r="A58" s="160" t="s">
        <v>569</v>
      </c>
      <c r="B58" s="42">
        <f>IFERROR(INDEX('Annex 1 LV, HV &amp; UMS charges_E'!$B$14:$B$45,MATCH($A58,'Annex 1 LV, HV &amp; UMS charges_E'!$A$14:$A$294,0)),INDEX('Annex 4 LDNO charges_E'!$B$14:$B$203,MATCH($A58,'Annex 4 LDNO charges_E'!$A$14:$A$203,0)))</f>
        <v>0</v>
      </c>
      <c r="C58" s="159" t="str">
        <f>IFERROR(INDEX('Annex 1 LV, HV &amp; UMS charges_E'!$C$14:$C$45,MATCH($A58,'Annex 1 LV, HV &amp; UMS charges_E'!$A$14:$A$294,0)),INDEX('Annex 4 LDNO charges_E'!$C$14:$C$203,MATCH($A58,'Annex 4 LDNO charges_E'!$A$14:$A$203,0)))</f>
        <v>0, 1, 2</v>
      </c>
      <c r="D58" s="276">
        <v>0.19043822914071118</v>
      </c>
      <c r="E58" s="276">
        <v>0</v>
      </c>
      <c r="F58" s="276">
        <v>0.47039476132780506</v>
      </c>
    </row>
    <row r="59" spans="1:6" ht="27.75" customHeight="1">
      <c r="A59" s="160" t="s">
        <v>571</v>
      </c>
      <c r="B59" s="42">
        <f>IFERROR(INDEX('Annex 1 LV, HV &amp; UMS charges_E'!$B$14:$B$45,MATCH($A59,'Annex 1 LV, HV &amp; UMS charges_E'!$A$14:$A$294,0)),INDEX('Annex 4 LDNO charges_E'!$B$14:$B$203,MATCH($A59,'Annex 4 LDNO charges_E'!$A$14:$A$203,0)))</f>
        <v>0</v>
      </c>
      <c r="C59" s="159" t="str">
        <f>IFERROR(INDEX('Annex 1 LV, HV &amp; UMS charges_E'!$C$14:$C$45,MATCH($A59,'Annex 1 LV, HV &amp; UMS charges_E'!$A$14:$A$294,0)),INDEX('Annex 4 LDNO charges_E'!$C$14:$C$203,MATCH($A59,'Annex 4 LDNO charges_E'!$A$14:$A$203,0)))</f>
        <v>0, 3, 4, 5-8</v>
      </c>
      <c r="D59" s="227"/>
      <c r="E59" s="227"/>
      <c r="F59" s="276">
        <v>0.47039476132780506</v>
      </c>
    </row>
    <row r="60" spans="1:6" ht="27.75" customHeight="1">
      <c r="A60" s="160" t="s">
        <v>572</v>
      </c>
      <c r="B60" s="42">
        <f>IFERROR(INDEX('Annex 1 LV, HV &amp; UMS charges_E'!$B$14:$B$45,MATCH($A60,'Annex 1 LV, HV &amp; UMS charges_E'!$A$14:$A$294,0)),INDEX('Annex 4 LDNO charges_E'!$B$14:$B$203,MATCH($A60,'Annex 4 LDNO charges_E'!$A$14:$A$203,0)))</f>
        <v>0</v>
      </c>
      <c r="C60" s="159" t="str">
        <f>IFERROR(INDEX('Annex 1 LV, HV &amp; UMS charges_E'!$C$14:$C$45,MATCH($A60,'Annex 1 LV, HV &amp; UMS charges_E'!$A$14:$A$294,0)),INDEX('Annex 4 LDNO charges_E'!$C$14:$C$203,MATCH($A60,'Annex 4 LDNO charges_E'!$A$14:$A$203,0)))</f>
        <v>0, 3, 4, 5-8</v>
      </c>
      <c r="D60" s="227"/>
      <c r="E60" s="227"/>
      <c r="F60" s="276">
        <v>0.47039476132780506</v>
      </c>
    </row>
    <row r="61" spans="1:6" ht="27.75" customHeight="1">
      <c r="A61" s="160" t="s">
        <v>573</v>
      </c>
      <c r="B61" s="42">
        <f>IFERROR(INDEX('Annex 1 LV, HV &amp; UMS charges_E'!$B$14:$B$45,MATCH($A61,'Annex 1 LV, HV &amp; UMS charges_E'!$A$14:$A$294,0)),INDEX('Annex 4 LDNO charges_E'!$B$14:$B$203,MATCH($A61,'Annex 4 LDNO charges_E'!$A$14:$A$203,0)))</f>
        <v>0</v>
      </c>
      <c r="C61" s="159" t="str">
        <f>IFERROR(INDEX('Annex 1 LV, HV &amp; UMS charges_E'!$C$14:$C$45,MATCH($A61,'Annex 1 LV, HV &amp; UMS charges_E'!$A$14:$A$294,0)),INDEX('Annex 4 LDNO charges_E'!$C$14:$C$203,MATCH($A61,'Annex 4 LDNO charges_E'!$A$14:$A$203,0)))</f>
        <v>0, 3, 4, 5-8</v>
      </c>
      <c r="D61" s="227"/>
      <c r="E61" s="227"/>
      <c r="F61" s="276">
        <v>0.47039476132780506</v>
      </c>
    </row>
    <row r="62" spans="1:6" ht="27.75" customHeight="1">
      <c r="A62" s="160" t="s">
        <v>574</v>
      </c>
      <c r="B62" s="42">
        <f>IFERROR(INDEX('Annex 1 LV, HV &amp; UMS charges_E'!$B$14:$B$45,MATCH($A62,'Annex 1 LV, HV &amp; UMS charges_E'!$A$14:$A$294,0)),INDEX('Annex 4 LDNO charges_E'!$B$14:$B$203,MATCH($A62,'Annex 4 LDNO charges_E'!$A$14:$A$203,0)))</f>
        <v>0</v>
      </c>
      <c r="C62" s="159" t="str">
        <f>IFERROR(INDEX('Annex 1 LV, HV &amp; UMS charges_E'!$C$14:$C$45,MATCH($A62,'Annex 1 LV, HV &amp; UMS charges_E'!$A$14:$A$294,0)),INDEX('Annex 4 LDNO charges_E'!$C$14:$C$203,MATCH($A62,'Annex 4 LDNO charges_E'!$A$14:$A$203,0)))</f>
        <v>0, 3, 4, 5-8</v>
      </c>
      <c r="D62" s="227"/>
      <c r="E62" s="227"/>
      <c r="F62" s="276">
        <v>0.47039476132780506</v>
      </c>
    </row>
    <row r="63" spans="1:6" ht="27.75" customHeight="1">
      <c r="A63" s="160" t="s">
        <v>575</v>
      </c>
      <c r="B63" s="42">
        <f>IFERROR(INDEX('Annex 1 LV, HV &amp; UMS charges_E'!$B$14:$B$45,MATCH($A63,'Annex 1 LV, HV &amp; UMS charges_E'!$A$14:$A$294,0)),INDEX('Annex 4 LDNO charges_E'!$B$14:$B$203,MATCH($A63,'Annex 4 LDNO charges_E'!$A$14:$A$203,0)))</f>
        <v>0</v>
      </c>
      <c r="C63" s="159" t="str">
        <f>IFERROR(INDEX('Annex 1 LV, HV &amp; UMS charges_E'!$C$14:$C$45,MATCH($A63,'Annex 1 LV, HV &amp; UMS charges_E'!$A$14:$A$294,0)),INDEX('Annex 4 LDNO charges_E'!$C$14:$C$203,MATCH($A63,'Annex 4 LDNO charges_E'!$A$14:$A$203,0)))</f>
        <v>0, 3, 4, 5-8</v>
      </c>
      <c r="D63" s="227"/>
      <c r="E63" s="227"/>
      <c r="F63" s="276">
        <v>0.47039476132780506</v>
      </c>
    </row>
    <row r="64" spans="1:6" ht="27.75" customHeight="1">
      <c r="A64" s="160" t="s">
        <v>577</v>
      </c>
      <c r="B64" s="42">
        <f>IFERROR(INDEX('Annex 1 LV, HV &amp; UMS charges_E'!$B$14:$B$45,MATCH($A64,'Annex 1 LV, HV &amp; UMS charges_E'!$A$14:$A$294,0)),INDEX('Annex 4 LDNO charges_E'!$B$14:$B$203,MATCH($A64,'Annex 4 LDNO charges_E'!$A$14:$A$203,0)))</f>
        <v>0</v>
      </c>
      <c r="C64" s="159">
        <f>IFERROR(INDEX('Annex 1 LV, HV &amp; UMS charges_E'!$C$14:$C$45,MATCH($A64,'Annex 1 LV, HV &amp; UMS charges_E'!$A$14:$A$294,0)),INDEX('Annex 4 LDNO charges_E'!$C$14:$C$203,MATCH($A64,'Annex 4 LDNO charges_E'!$A$14:$A$203,0)))</f>
        <v>0</v>
      </c>
      <c r="D64" s="227"/>
      <c r="E64" s="227"/>
      <c r="F64" s="276">
        <v>0.47039476132780506</v>
      </c>
    </row>
    <row r="65" spans="1:6" ht="27.75" customHeight="1">
      <c r="A65" s="160" t="s">
        <v>578</v>
      </c>
      <c r="B65" s="42">
        <f>IFERROR(INDEX('Annex 1 LV, HV &amp; UMS charges_E'!$B$14:$B$45,MATCH($A65,'Annex 1 LV, HV &amp; UMS charges_E'!$A$14:$A$294,0)),INDEX('Annex 4 LDNO charges_E'!$B$14:$B$203,MATCH($A65,'Annex 4 LDNO charges_E'!$A$14:$A$203,0)))</f>
        <v>0</v>
      </c>
      <c r="C65" s="159">
        <f>IFERROR(INDEX('Annex 1 LV, HV &amp; UMS charges_E'!$C$14:$C$45,MATCH($A65,'Annex 1 LV, HV &amp; UMS charges_E'!$A$14:$A$294,0)),INDEX('Annex 4 LDNO charges_E'!$C$14:$C$203,MATCH($A65,'Annex 4 LDNO charges_E'!$A$14:$A$203,0)))</f>
        <v>0</v>
      </c>
      <c r="D65" s="227"/>
      <c r="E65" s="227"/>
      <c r="F65" s="276">
        <v>0.47039476132780506</v>
      </c>
    </row>
    <row r="66" spans="1:6" ht="27.75" customHeight="1">
      <c r="A66" s="160" t="s">
        <v>579</v>
      </c>
      <c r="B66" s="42">
        <f>IFERROR(INDEX('Annex 1 LV, HV &amp; UMS charges_E'!$B$14:$B$45,MATCH($A66,'Annex 1 LV, HV &amp; UMS charges_E'!$A$14:$A$294,0)),INDEX('Annex 4 LDNO charges_E'!$B$14:$B$203,MATCH($A66,'Annex 4 LDNO charges_E'!$A$14:$A$203,0)))</f>
        <v>0</v>
      </c>
      <c r="C66" s="159">
        <f>IFERROR(INDEX('Annex 1 LV, HV &amp; UMS charges_E'!$C$14:$C$45,MATCH($A66,'Annex 1 LV, HV &amp; UMS charges_E'!$A$14:$A$294,0)),INDEX('Annex 4 LDNO charges_E'!$C$14:$C$203,MATCH($A66,'Annex 4 LDNO charges_E'!$A$14:$A$203,0)))</f>
        <v>0</v>
      </c>
      <c r="D66" s="227"/>
      <c r="E66" s="227"/>
      <c r="F66" s="276">
        <v>0.47039476132780506</v>
      </c>
    </row>
    <row r="67" spans="1:6" ht="27.75" customHeight="1">
      <c r="A67" s="160" t="s">
        <v>580</v>
      </c>
      <c r="B67" s="42">
        <f>IFERROR(INDEX('Annex 1 LV, HV &amp; UMS charges_E'!$B$14:$B$45,MATCH($A67,'Annex 1 LV, HV &amp; UMS charges_E'!$A$14:$A$294,0)),INDEX('Annex 4 LDNO charges_E'!$B$14:$B$203,MATCH($A67,'Annex 4 LDNO charges_E'!$A$14:$A$203,0)))</f>
        <v>0</v>
      </c>
      <c r="C67" s="159">
        <f>IFERROR(INDEX('Annex 1 LV, HV &amp; UMS charges_E'!$C$14:$C$45,MATCH($A67,'Annex 1 LV, HV &amp; UMS charges_E'!$A$14:$A$294,0)),INDEX('Annex 4 LDNO charges_E'!$C$14:$C$203,MATCH($A67,'Annex 4 LDNO charges_E'!$A$14:$A$203,0)))</f>
        <v>0</v>
      </c>
      <c r="D67" s="227"/>
      <c r="E67" s="227"/>
      <c r="F67" s="276">
        <v>0.47039476132780506</v>
      </c>
    </row>
    <row r="68" spans="1:6" ht="27.75" customHeight="1">
      <c r="A68" s="160" t="s">
        <v>581</v>
      </c>
      <c r="B68" s="42">
        <f>IFERROR(INDEX('Annex 1 LV, HV &amp; UMS charges_E'!$B$14:$B$45,MATCH($A68,'Annex 1 LV, HV &amp; UMS charges_E'!$A$14:$A$294,0)),INDEX('Annex 4 LDNO charges_E'!$B$14:$B$203,MATCH($A68,'Annex 4 LDNO charges_E'!$A$14:$A$203,0)))</f>
        <v>0</v>
      </c>
      <c r="C68" s="159">
        <f>IFERROR(INDEX('Annex 1 LV, HV &amp; UMS charges_E'!$C$14:$C$45,MATCH($A68,'Annex 1 LV, HV &amp; UMS charges_E'!$A$14:$A$294,0)),INDEX('Annex 4 LDNO charges_E'!$C$14:$C$203,MATCH($A68,'Annex 4 LDNO charges_E'!$A$14:$A$203,0)))</f>
        <v>0</v>
      </c>
      <c r="D68" s="227"/>
      <c r="E68" s="227"/>
      <c r="F68" s="276">
        <v>0.47039476132780506</v>
      </c>
    </row>
    <row r="69" spans="1:6" ht="27.75" customHeight="1">
      <c r="A69" s="160" t="s">
        <v>582</v>
      </c>
      <c r="B69" s="42">
        <f>IFERROR(INDEX('Annex 1 LV, HV &amp; UMS charges_E'!$B$14:$B$45,MATCH($A69,'Annex 1 LV, HV &amp; UMS charges_E'!$A$14:$A$294,0)),INDEX('Annex 4 LDNO charges_E'!$B$14:$B$203,MATCH($A69,'Annex 4 LDNO charges_E'!$A$14:$A$203,0)))</f>
        <v>0</v>
      </c>
      <c r="C69" s="159">
        <f>IFERROR(INDEX('Annex 1 LV, HV &amp; UMS charges_E'!$C$14:$C$45,MATCH($A69,'Annex 1 LV, HV &amp; UMS charges_E'!$A$14:$A$294,0)),INDEX('Annex 4 LDNO charges_E'!$C$14:$C$203,MATCH($A69,'Annex 4 LDNO charges_E'!$A$14:$A$203,0)))</f>
        <v>0</v>
      </c>
      <c r="D69" s="227"/>
      <c r="E69" s="227"/>
      <c r="F69" s="276">
        <v>0.47039476132780506</v>
      </c>
    </row>
    <row r="70" spans="1:6" ht="27.75" customHeight="1">
      <c r="A70" s="160" t="s">
        <v>583</v>
      </c>
      <c r="B70" s="42">
        <f>IFERROR(INDEX('Annex 1 LV, HV &amp; UMS charges_E'!$B$14:$B$45,MATCH($A70,'Annex 1 LV, HV &amp; UMS charges_E'!$A$14:$A$294,0)),INDEX('Annex 4 LDNO charges_E'!$B$14:$B$203,MATCH($A70,'Annex 4 LDNO charges_E'!$A$14:$A$203,0)))</f>
        <v>0</v>
      </c>
      <c r="C70" s="159">
        <f>IFERROR(INDEX('Annex 1 LV, HV &amp; UMS charges_E'!$C$14:$C$45,MATCH($A70,'Annex 1 LV, HV &amp; UMS charges_E'!$A$14:$A$294,0)),INDEX('Annex 4 LDNO charges_E'!$C$14:$C$203,MATCH($A70,'Annex 4 LDNO charges_E'!$A$14:$A$203,0)))</f>
        <v>0</v>
      </c>
      <c r="D70" s="227"/>
      <c r="E70" s="227"/>
      <c r="F70" s="276">
        <v>0.47039476132780506</v>
      </c>
    </row>
    <row r="71" spans="1:6" ht="27.75" customHeight="1">
      <c r="A71" s="160" t="s">
        <v>584</v>
      </c>
      <c r="B71" s="42">
        <f>IFERROR(INDEX('Annex 1 LV, HV &amp; UMS charges_E'!$B$14:$B$45,MATCH($A71,'Annex 1 LV, HV &amp; UMS charges_E'!$A$14:$A$294,0)),INDEX('Annex 4 LDNO charges_E'!$B$14:$B$203,MATCH($A71,'Annex 4 LDNO charges_E'!$A$14:$A$203,0)))</f>
        <v>0</v>
      </c>
      <c r="C71" s="159">
        <f>IFERROR(INDEX('Annex 1 LV, HV &amp; UMS charges_E'!$C$14:$C$45,MATCH($A71,'Annex 1 LV, HV &amp; UMS charges_E'!$A$14:$A$294,0)),INDEX('Annex 4 LDNO charges_E'!$C$14:$C$203,MATCH($A71,'Annex 4 LDNO charges_E'!$A$14:$A$203,0)))</f>
        <v>0</v>
      </c>
      <c r="D71" s="227"/>
      <c r="E71" s="227"/>
      <c r="F71" s="276">
        <v>0.47039476132780506</v>
      </c>
    </row>
    <row r="72" spans="1:6" ht="27.75" customHeight="1">
      <c r="A72" s="160" t="s">
        <v>585</v>
      </c>
      <c r="B72" s="42">
        <f>IFERROR(INDEX('Annex 1 LV, HV &amp; UMS charges_E'!$B$14:$B$45,MATCH($A72,'Annex 1 LV, HV &amp; UMS charges_E'!$A$14:$A$294,0)),INDEX('Annex 4 LDNO charges_E'!$B$14:$B$203,MATCH($A72,'Annex 4 LDNO charges_E'!$A$14:$A$203,0)))</f>
        <v>0</v>
      </c>
      <c r="C72" s="159">
        <f>IFERROR(INDEX('Annex 1 LV, HV &amp; UMS charges_E'!$C$14:$C$45,MATCH($A72,'Annex 1 LV, HV &amp; UMS charges_E'!$A$14:$A$294,0)),INDEX('Annex 4 LDNO charges_E'!$C$14:$C$203,MATCH($A72,'Annex 4 LDNO charges_E'!$A$14:$A$203,0)))</f>
        <v>0</v>
      </c>
      <c r="D72" s="227"/>
      <c r="E72" s="227"/>
      <c r="F72" s="276">
        <v>0.47039476132780506</v>
      </c>
    </row>
    <row r="73" spans="1:6" ht="27.75" customHeight="1">
      <c r="A73" s="160" t="s">
        <v>586</v>
      </c>
      <c r="B73" s="42">
        <f>IFERROR(INDEX('Annex 1 LV, HV &amp; UMS charges_E'!$B$14:$B$45,MATCH($A73,'Annex 1 LV, HV &amp; UMS charges_E'!$A$14:$A$294,0)),INDEX('Annex 4 LDNO charges_E'!$B$14:$B$203,MATCH($A73,'Annex 4 LDNO charges_E'!$A$14:$A$203,0)))</f>
        <v>0</v>
      </c>
      <c r="C73" s="159">
        <f>IFERROR(INDEX('Annex 1 LV, HV &amp; UMS charges_E'!$C$14:$C$45,MATCH($A73,'Annex 1 LV, HV &amp; UMS charges_E'!$A$14:$A$294,0)),INDEX('Annex 4 LDNO charges_E'!$C$14:$C$203,MATCH($A73,'Annex 4 LDNO charges_E'!$A$14:$A$203,0)))</f>
        <v>0</v>
      </c>
      <c r="D73" s="227"/>
      <c r="E73" s="227"/>
      <c r="F73" s="276">
        <v>0.47039476132780506</v>
      </c>
    </row>
    <row r="74" spans="1:6" ht="27.75" customHeight="1">
      <c r="A74" s="160" t="s">
        <v>587</v>
      </c>
      <c r="B74" s="42">
        <f>IFERROR(INDEX('Annex 1 LV, HV &amp; UMS charges_E'!$B$14:$B$45,MATCH($A74,'Annex 1 LV, HV &amp; UMS charges_E'!$A$14:$A$294,0)),INDEX('Annex 4 LDNO charges_E'!$B$14:$B$203,MATCH($A74,'Annex 4 LDNO charges_E'!$A$14:$A$203,0)))</f>
        <v>0</v>
      </c>
      <c r="C74" s="159">
        <f>IFERROR(INDEX('Annex 1 LV, HV &amp; UMS charges_E'!$C$14:$C$45,MATCH($A74,'Annex 1 LV, HV &amp; UMS charges_E'!$A$14:$A$294,0)),INDEX('Annex 4 LDNO charges_E'!$C$14:$C$203,MATCH($A74,'Annex 4 LDNO charges_E'!$A$14:$A$203,0)))</f>
        <v>0</v>
      </c>
      <c r="D74" s="227"/>
      <c r="E74" s="227"/>
      <c r="F74" s="276">
        <v>0.47039476132780506</v>
      </c>
    </row>
    <row r="75" spans="1:6" ht="27.75" customHeight="1">
      <c r="A75" s="160" t="s">
        <v>588</v>
      </c>
      <c r="B75" s="42">
        <f>IFERROR(INDEX('Annex 1 LV, HV &amp; UMS charges_E'!$B$14:$B$45,MATCH($A75,'Annex 1 LV, HV &amp; UMS charges_E'!$A$14:$A$294,0)),INDEX('Annex 4 LDNO charges_E'!$B$14:$B$203,MATCH($A75,'Annex 4 LDNO charges_E'!$A$14:$A$203,0)))</f>
        <v>0</v>
      </c>
      <c r="C75" s="159">
        <f>IFERROR(INDEX('Annex 1 LV, HV &amp; UMS charges_E'!$C$14:$C$45,MATCH($A75,'Annex 1 LV, HV &amp; UMS charges_E'!$A$14:$A$294,0)),INDEX('Annex 4 LDNO charges_E'!$C$14:$C$203,MATCH($A75,'Annex 4 LDNO charges_E'!$A$14:$A$203,0)))</f>
        <v>0</v>
      </c>
      <c r="D75" s="227"/>
      <c r="E75" s="227"/>
      <c r="F75" s="276">
        <v>0.47039476132780506</v>
      </c>
    </row>
    <row r="76" spans="1:6" ht="27.75" customHeight="1">
      <c r="A76" s="160" t="s">
        <v>589</v>
      </c>
      <c r="B76" s="42">
        <f>IFERROR(INDEX('Annex 1 LV, HV &amp; UMS charges_E'!$B$14:$B$45,MATCH($A76,'Annex 1 LV, HV &amp; UMS charges_E'!$A$14:$A$294,0)),INDEX('Annex 4 LDNO charges_E'!$B$14:$B$203,MATCH($A76,'Annex 4 LDNO charges_E'!$A$14:$A$203,0)))</f>
        <v>0</v>
      </c>
      <c r="C76" s="159">
        <f>IFERROR(INDEX('Annex 1 LV, HV &amp; UMS charges_E'!$C$14:$C$45,MATCH($A76,'Annex 1 LV, HV &amp; UMS charges_E'!$A$14:$A$294,0)),INDEX('Annex 4 LDNO charges_E'!$C$14:$C$203,MATCH($A76,'Annex 4 LDNO charges_E'!$A$14:$A$203,0)))</f>
        <v>0</v>
      </c>
      <c r="D76" s="227"/>
      <c r="E76" s="227"/>
      <c r="F76" s="276">
        <v>0.47039476132780506</v>
      </c>
    </row>
    <row r="77" spans="1:6" ht="27.75" customHeight="1">
      <c r="A77" s="160" t="s">
        <v>590</v>
      </c>
      <c r="B77" s="42">
        <f>IFERROR(INDEX('Annex 1 LV, HV &amp; UMS charges_E'!$B$14:$B$45,MATCH($A77,'Annex 1 LV, HV &amp; UMS charges_E'!$A$14:$A$294,0)),INDEX('Annex 4 LDNO charges_E'!$B$14:$B$203,MATCH($A77,'Annex 4 LDNO charges_E'!$A$14:$A$203,0)))</f>
        <v>0</v>
      </c>
      <c r="C77" s="159">
        <f>IFERROR(INDEX('Annex 1 LV, HV &amp; UMS charges_E'!$C$14:$C$45,MATCH($A77,'Annex 1 LV, HV &amp; UMS charges_E'!$A$14:$A$294,0)),INDEX('Annex 4 LDNO charges_E'!$C$14:$C$203,MATCH($A77,'Annex 4 LDNO charges_E'!$A$14:$A$203,0)))</f>
        <v>0</v>
      </c>
      <c r="D77" s="227"/>
      <c r="E77" s="227"/>
      <c r="F77" s="276">
        <v>0.47039476132780506</v>
      </c>
    </row>
    <row r="78" spans="1:6" ht="27.75" customHeight="1">
      <c r="A78" s="160" t="s">
        <v>591</v>
      </c>
      <c r="B78" s="42">
        <f>IFERROR(INDEX('Annex 1 LV, HV &amp; UMS charges_E'!$B$14:$B$45,MATCH($A78,'Annex 1 LV, HV &amp; UMS charges_E'!$A$14:$A$294,0)),INDEX('Annex 4 LDNO charges_E'!$B$14:$B$203,MATCH($A78,'Annex 4 LDNO charges_E'!$A$14:$A$203,0)))</f>
        <v>0</v>
      </c>
      <c r="C78" s="159">
        <f>IFERROR(INDEX('Annex 1 LV, HV &amp; UMS charges_E'!$C$14:$C$45,MATCH($A78,'Annex 1 LV, HV &amp; UMS charges_E'!$A$14:$A$294,0)),INDEX('Annex 4 LDNO charges_E'!$C$14:$C$203,MATCH($A78,'Annex 4 LDNO charges_E'!$A$14:$A$203,0)))</f>
        <v>0</v>
      </c>
      <c r="D78" s="227"/>
      <c r="E78" s="227"/>
      <c r="F78" s="276">
        <v>0.47039476132780506</v>
      </c>
    </row>
    <row r="79" spans="1:6" ht="27.75" customHeight="1">
      <c r="A79" s="160" t="s">
        <v>598</v>
      </c>
      <c r="B79" s="42">
        <f>IFERROR(INDEX('Annex 1 LV, HV &amp; UMS charges_E'!$B$14:$B$45,MATCH($A79,'Annex 1 LV, HV &amp; UMS charges_E'!$A$14:$A$294,0)),INDEX('Annex 4 LDNO charges_E'!$B$14:$B$203,MATCH($A79,'Annex 4 LDNO charges_E'!$A$14:$A$203,0)))</f>
        <v>0</v>
      </c>
      <c r="C79" s="159" t="str">
        <f>IFERROR(INDEX('Annex 1 LV, HV &amp; UMS charges_E'!$C$14:$C$45,MATCH($A79,'Annex 1 LV, HV &amp; UMS charges_E'!$A$14:$A$294,0)),INDEX('Annex 4 LDNO charges_E'!$C$14:$C$203,MATCH($A79,'Annex 4 LDNO charges_E'!$A$14:$A$203,0)))</f>
        <v>0, 1, 2</v>
      </c>
      <c r="D79" s="276">
        <v>0.19043822914071118</v>
      </c>
      <c r="E79" s="276">
        <v>0</v>
      </c>
      <c r="F79" s="276">
        <v>0.47039476132780506</v>
      </c>
    </row>
    <row r="80" spans="1:6" ht="27.75" customHeight="1">
      <c r="A80" s="160" t="s">
        <v>600</v>
      </c>
      <c r="B80" s="42">
        <f>IFERROR(INDEX('Annex 1 LV, HV &amp; UMS charges_E'!$B$14:$B$45,MATCH($A80,'Annex 1 LV, HV &amp; UMS charges_E'!$A$14:$A$294,0)),INDEX('Annex 4 LDNO charges_E'!$B$14:$B$203,MATCH($A80,'Annex 4 LDNO charges_E'!$A$14:$A$203,0)))</f>
        <v>0</v>
      </c>
      <c r="C80" s="159" t="str">
        <f>IFERROR(INDEX('Annex 1 LV, HV &amp; UMS charges_E'!$C$14:$C$45,MATCH($A80,'Annex 1 LV, HV &amp; UMS charges_E'!$A$14:$A$294,0)),INDEX('Annex 4 LDNO charges_E'!$C$14:$C$203,MATCH($A80,'Annex 4 LDNO charges_E'!$A$14:$A$203,0)))</f>
        <v>0, 3, 4, 5-8</v>
      </c>
      <c r="D80" s="227"/>
      <c r="E80" s="227"/>
      <c r="F80" s="276">
        <v>0.47039476132780506</v>
      </c>
    </row>
    <row r="81" spans="1:6" ht="27.75" customHeight="1">
      <c r="A81" s="160" t="s">
        <v>601</v>
      </c>
      <c r="B81" s="42">
        <f>IFERROR(INDEX('Annex 1 LV, HV &amp; UMS charges_E'!$B$14:$B$45,MATCH($A81,'Annex 1 LV, HV &amp; UMS charges_E'!$A$14:$A$294,0)),INDEX('Annex 4 LDNO charges_E'!$B$14:$B$203,MATCH($A81,'Annex 4 LDNO charges_E'!$A$14:$A$203,0)))</f>
        <v>0</v>
      </c>
      <c r="C81" s="159" t="str">
        <f>IFERROR(INDEX('Annex 1 LV, HV &amp; UMS charges_E'!$C$14:$C$45,MATCH($A81,'Annex 1 LV, HV &amp; UMS charges_E'!$A$14:$A$294,0)),INDEX('Annex 4 LDNO charges_E'!$C$14:$C$203,MATCH($A81,'Annex 4 LDNO charges_E'!$A$14:$A$203,0)))</f>
        <v>0, 3, 4, 5-8</v>
      </c>
      <c r="D81" s="227"/>
      <c r="E81" s="227"/>
      <c r="F81" s="276">
        <v>0.47039476132780506</v>
      </c>
    </row>
    <row r="82" spans="1:6" ht="27.75" customHeight="1">
      <c r="A82" s="160" t="s">
        <v>602</v>
      </c>
      <c r="B82" s="42">
        <f>IFERROR(INDEX('Annex 1 LV, HV &amp; UMS charges_E'!$B$14:$B$45,MATCH($A82,'Annex 1 LV, HV &amp; UMS charges_E'!$A$14:$A$294,0)),INDEX('Annex 4 LDNO charges_E'!$B$14:$B$203,MATCH($A82,'Annex 4 LDNO charges_E'!$A$14:$A$203,0)))</f>
        <v>0</v>
      </c>
      <c r="C82" s="159" t="str">
        <f>IFERROR(INDEX('Annex 1 LV, HV &amp; UMS charges_E'!$C$14:$C$45,MATCH($A82,'Annex 1 LV, HV &amp; UMS charges_E'!$A$14:$A$294,0)),INDEX('Annex 4 LDNO charges_E'!$C$14:$C$203,MATCH($A82,'Annex 4 LDNO charges_E'!$A$14:$A$203,0)))</f>
        <v>0, 3, 4, 5-8</v>
      </c>
      <c r="D82" s="227"/>
      <c r="E82" s="227"/>
      <c r="F82" s="276">
        <v>0.47039476132780506</v>
      </c>
    </row>
    <row r="83" spans="1:6" ht="27.75" customHeight="1">
      <c r="A83" s="160" t="s">
        <v>603</v>
      </c>
      <c r="B83" s="42">
        <f>IFERROR(INDEX('Annex 1 LV, HV &amp; UMS charges_E'!$B$14:$B$45,MATCH($A83,'Annex 1 LV, HV &amp; UMS charges_E'!$A$14:$A$294,0)),INDEX('Annex 4 LDNO charges_E'!$B$14:$B$203,MATCH($A83,'Annex 4 LDNO charges_E'!$A$14:$A$203,0)))</f>
        <v>0</v>
      </c>
      <c r="C83" s="159" t="str">
        <f>IFERROR(INDEX('Annex 1 LV, HV &amp; UMS charges_E'!$C$14:$C$45,MATCH($A83,'Annex 1 LV, HV &amp; UMS charges_E'!$A$14:$A$294,0)),INDEX('Annex 4 LDNO charges_E'!$C$14:$C$203,MATCH($A83,'Annex 4 LDNO charges_E'!$A$14:$A$203,0)))</f>
        <v>0, 3, 4, 5-8</v>
      </c>
      <c r="D83" s="227"/>
      <c r="E83" s="227"/>
      <c r="F83" s="276">
        <v>0.47039476132780506</v>
      </c>
    </row>
    <row r="84" spans="1:6" ht="27.75" customHeight="1">
      <c r="A84" s="160" t="s">
        <v>604</v>
      </c>
      <c r="B84" s="42">
        <f>IFERROR(INDEX('Annex 1 LV, HV &amp; UMS charges_E'!$B$14:$B$45,MATCH($A84,'Annex 1 LV, HV &amp; UMS charges_E'!$A$14:$A$294,0)),INDEX('Annex 4 LDNO charges_E'!$B$14:$B$203,MATCH($A84,'Annex 4 LDNO charges_E'!$A$14:$A$203,0)))</f>
        <v>0</v>
      </c>
      <c r="C84" s="159" t="str">
        <f>IFERROR(INDEX('Annex 1 LV, HV &amp; UMS charges_E'!$C$14:$C$45,MATCH($A84,'Annex 1 LV, HV &amp; UMS charges_E'!$A$14:$A$294,0)),INDEX('Annex 4 LDNO charges_E'!$C$14:$C$203,MATCH($A84,'Annex 4 LDNO charges_E'!$A$14:$A$203,0)))</f>
        <v>0, 3, 4, 5-8</v>
      </c>
      <c r="D84" s="227"/>
      <c r="E84" s="227"/>
      <c r="F84" s="276">
        <v>0.47039476132780506</v>
      </c>
    </row>
    <row r="85" spans="1:6" ht="27.75" customHeight="1">
      <c r="A85" s="160" t="s">
        <v>606</v>
      </c>
      <c r="B85" s="42">
        <f>IFERROR(INDEX('Annex 1 LV, HV &amp; UMS charges_E'!$B$14:$B$45,MATCH($A85,'Annex 1 LV, HV &amp; UMS charges_E'!$A$14:$A$294,0)),INDEX('Annex 4 LDNO charges_E'!$B$14:$B$203,MATCH($A85,'Annex 4 LDNO charges_E'!$A$14:$A$203,0)))</f>
        <v>0</v>
      </c>
      <c r="C85" s="159">
        <f>IFERROR(INDEX('Annex 1 LV, HV &amp; UMS charges_E'!$C$14:$C$45,MATCH($A85,'Annex 1 LV, HV &amp; UMS charges_E'!$A$14:$A$294,0)),INDEX('Annex 4 LDNO charges_E'!$C$14:$C$203,MATCH($A85,'Annex 4 LDNO charges_E'!$A$14:$A$203,0)))</f>
        <v>0</v>
      </c>
      <c r="D85" s="227"/>
      <c r="E85" s="227"/>
      <c r="F85" s="276">
        <v>0.47039476132780506</v>
      </c>
    </row>
    <row r="86" spans="1:6" ht="27.75" customHeight="1">
      <c r="A86" s="160" t="s">
        <v>607</v>
      </c>
      <c r="B86" s="42">
        <f>IFERROR(INDEX('Annex 1 LV, HV &amp; UMS charges_E'!$B$14:$B$45,MATCH($A86,'Annex 1 LV, HV &amp; UMS charges_E'!$A$14:$A$294,0)),INDEX('Annex 4 LDNO charges_E'!$B$14:$B$203,MATCH($A86,'Annex 4 LDNO charges_E'!$A$14:$A$203,0)))</f>
        <v>0</v>
      </c>
      <c r="C86" s="159">
        <f>IFERROR(INDEX('Annex 1 LV, HV &amp; UMS charges_E'!$C$14:$C$45,MATCH($A86,'Annex 1 LV, HV &amp; UMS charges_E'!$A$14:$A$294,0)),INDEX('Annex 4 LDNO charges_E'!$C$14:$C$203,MATCH($A86,'Annex 4 LDNO charges_E'!$A$14:$A$203,0)))</f>
        <v>0</v>
      </c>
      <c r="D86" s="227"/>
      <c r="E86" s="227"/>
      <c r="F86" s="276">
        <v>0.47039476132780506</v>
      </c>
    </row>
    <row r="87" spans="1:6" ht="27.75" customHeight="1">
      <c r="A87" s="160" t="s">
        <v>608</v>
      </c>
      <c r="B87" s="42">
        <f>IFERROR(INDEX('Annex 1 LV, HV &amp; UMS charges_E'!$B$14:$B$45,MATCH($A87,'Annex 1 LV, HV &amp; UMS charges_E'!$A$14:$A$294,0)),INDEX('Annex 4 LDNO charges_E'!$B$14:$B$203,MATCH($A87,'Annex 4 LDNO charges_E'!$A$14:$A$203,0)))</f>
        <v>0</v>
      </c>
      <c r="C87" s="159">
        <f>IFERROR(INDEX('Annex 1 LV, HV &amp; UMS charges_E'!$C$14:$C$45,MATCH($A87,'Annex 1 LV, HV &amp; UMS charges_E'!$A$14:$A$294,0)),INDEX('Annex 4 LDNO charges_E'!$C$14:$C$203,MATCH($A87,'Annex 4 LDNO charges_E'!$A$14:$A$203,0)))</f>
        <v>0</v>
      </c>
      <c r="D87" s="227"/>
      <c r="E87" s="227"/>
      <c r="F87" s="276">
        <v>0.47039476132780506</v>
      </c>
    </row>
    <row r="88" spans="1:6" ht="27.75" customHeight="1">
      <c r="A88" s="160" t="s">
        <v>609</v>
      </c>
      <c r="B88" s="42">
        <f>IFERROR(INDEX('Annex 1 LV, HV &amp; UMS charges_E'!$B$14:$B$45,MATCH($A88,'Annex 1 LV, HV &amp; UMS charges_E'!$A$14:$A$294,0)),INDEX('Annex 4 LDNO charges_E'!$B$14:$B$203,MATCH($A88,'Annex 4 LDNO charges_E'!$A$14:$A$203,0)))</f>
        <v>0</v>
      </c>
      <c r="C88" s="159">
        <f>IFERROR(INDEX('Annex 1 LV, HV &amp; UMS charges_E'!$C$14:$C$45,MATCH($A88,'Annex 1 LV, HV &amp; UMS charges_E'!$A$14:$A$294,0)),INDEX('Annex 4 LDNO charges_E'!$C$14:$C$203,MATCH($A88,'Annex 4 LDNO charges_E'!$A$14:$A$203,0)))</f>
        <v>0</v>
      </c>
      <c r="D88" s="227"/>
      <c r="E88" s="227"/>
      <c r="F88" s="276">
        <v>0.47039476132780506</v>
      </c>
    </row>
    <row r="89" spans="1:6" ht="27.75" customHeight="1">
      <c r="A89" s="160" t="s">
        <v>610</v>
      </c>
      <c r="B89" s="42">
        <f>IFERROR(INDEX('Annex 1 LV, HV &amp; UMS charges_E'!$B$14:$B$45,MATCH($A89,'Annex 1 LV, HV &amp; UMS charges_E'!$A$14:$A$294,0)),INDEX('Annex 4 LDNO charges_E'!$B$14:$B$203,MATCH($A89,'Annex 4 LDNO charges_E'!$A$14:$A$203,0)))</f>
        <v>0</v>
      </c>
      <c r="C89" s="159">
        <f>IFERROR(INDEX('Annex 1 LV, HV &amp; UMS charges_E'!$C$14:$C$45,MATCH($A89,'Annex 1 LV, HV &amp; UMS charges_E'!$A$14:$A$294,0)),INDEX('Annex 4 LDNO charges_E'!$C$14:$C$203,MATCH($A89,'Annex 4 LDNO charges_E'!$A$14:$A$203,0)))</f>
        <v>0</v>
      </c>
      <c r="D89" s="227"/>
      <c r="E89" s="227"/>
      <c r="F89" s="276">
        <v>0.47039476132780506</v>
      </c>
    </row>
    <row r="90" spans="1:6" ht="27.75" customHeight="1">
      <c r="A90" s="160" t="s">
        <v>611</v>
      </c>
      <c r="B90" s="42">
        <f>IFERROR(INDEX('Annex 1 LV, HV &amp; UMS charges_E'!$B$14:$B$45,MATCH($A90,'Annex 1 LV, HV &amp; UMS charges_E'!$A$14:$A$294,0)),INDEX('Annex 4 LDNO charges_E'!$B$14:$B$203,MATCH($A90,'Annex 4 LDNO charges_E'!$A$14:$A$203,0)))</f>
        <v>0</v>
      </c>
      <c r="C90" s="159">
        <f>IFERROR(INDEX('Annex 1 LV, HV &amp; UMS charges_E'!$C$14:$C$45,MATCH($A90,'Annex 1 LV, HV &amp; UMS charges_E'!$A$14:$A$294,0)),INDEX('Annex 4 LDNO charges_E'!$C$14:$C$203,MATCH($A90,'Annex 4 LDNO charges_E'!$A$14:$A$203,0)))</f>
        <v>0</v>
      </c>
      <c r="D90" s="227"/>
      <c r="E90" s="227"/>
      <c r="F90" s="276">
        <v>0.47039476132780506</v>
      </c>
    </row>
    <row r="91" spans="1:6" ht="27.75" customHeight="1">
      <c r="A91" s="160" t="s">
        <v>612</v>
      </c>
      <c r="B91" s="42">
        <f>IFERROR(INDEX('Annex 1 LV, HV &amp; UMS charges_E'!$B$14:$B$45,MATCH($A91,'Annex 1 LV, HV &amp; UMS charges_E'!$A$14:$A$294,0)),INDEX('Annex 4 LDNO charges_E'!$B$14:$B$203,MATCH($A91,'Annex 4 LDNO charges_E'!$A$14:$A$203,0)))</f>
        <v>0</v>
      </c>
      <c r="C91" s="159">
        <f>IFERROR(INDEX('Annex 1 LV, HV &amp; UMS charges_E'!$C$14:$C$45,MATCH($A91,'Annex 1 LV, HV &amp; UMS charges_E'!$A$14:$A$294,0)),INDEX('Annex 4 LDNO charges_E'!$C$14:$C$203,MATCH($A91,'Annex 4 LDNO charges_E'!$A$14:$A$203,0)))</f>
        <v>0</v>
      </c>
      <c r="D91" s="227"/>
      <c r="E91" s="227"/>
      <c r="F91" s="276">
        <v>0.47039476132780506</v>
      </c>
    </row>
    <row r="92" spans="1:6" ht="27.75" customHeight="1">
      <c r="A92" s="160" t="s">
        <v>613</v>
      </c>
      <c r="B92" s="42">
        <f>IFERROR(INDEX('Annex 1 LV, HV &amp; UMS charges_E'!$B$14:$B$45,MATCH($A92,'Annex 1 LV, HV &amp; UMS charges_E'!$A$14:$A$294,0)),INDEX('Annex 4 LDNO charges_E'!$B$14:$B$203,MATCH($A92,'Annex 4 LDNO charges_E'!$A$14:$A$203,0)))</f>
        <v>0</v>
      </c>
      <c r="C92" s="159">
        <f>IFERROR(INDEX('Annex 1 LV, HV &amp; UMS charges_E'!$C$14:$C$45,MATCH($A92,'Annex 1 LV, HV &amp; UMS charges_E'!$A$14:$A$294,0)),INDEX('Annex 4 LDNO charges_E'!$C$14:$C$203,MATCH($A92,'Annex 4 LDNO charges_E'!$A$14:$A$203,0)))</f>
        <v>0</v>
      </c>
      <c r="D92" s="227"/>
      <c r="E92" s="227"/>
      <c r="F92" s="276">
        <v>0.47039476132780506</v>
      </c>
    </row>
    <row r="93" spans="1:6" ht="27.75" customHeight="1">
      <c r="A93" s="160" t="s">
        <v>614</v>
      </c>
      <c r="B93" s="42">
        <f>IFERROR(INDEX('Annex 1 LV, HV &amp; UMS charges_E'!$B$14:$B$45,MATCH($A93,'Annex 1 LV, HV &amp; UMS charges_E'!$A$14:$A$294,0)),INDEX('Annex 4 LDNO charges_E'!$B$14:$B$203,MATCH($A93,'Annex 4 LDNO charges_E'!$A$14:$A$203,0)))</f>
        <v>0</v>
      </c>
      <c r="C93" s="159">
        <f>IFERROR(INDEX('Annex 1 LV, HV &amp; UMS charges_E'!$C$14:$C$45,MATCH($A93,'Annex 1 LV, HV &amp; UMS charges_E'!$A$14:$A$294,0)),INDEX('Annex 4 LDNO charges_E'!$C$14:$C$203,MATCH($A93,'Annex 4 LDNO charges_E'!$A$14:$A$203,0)))</f>
        <v>0</v>
      </c>
      <c r="D93" s="227"/>
      <c r="E93" s="227"/>
      <c r="F93" s="276">
        <v>0.47039476132780506</v>
      </c>
    </row>
    <row r="94" spans="1:6" ht="27.75" customHeight="1">
      <c r="A94" s="160" t="s">
        <v>615</v>
      </c>
      <c r="B94" s="42">
        <f>IFERROR(INDEX('Annex 1 LV, HV &amp; UMS charges_E'!$B$14:$B$45,MATCH($A94,'Annex 1 LV, HV &amp; UMS charges_E'!$A$14:$A$294,0)),INDEX('Annex 4 LDNO charges_E'!$B$14:$B$203,MATCH($A94,'Annex 4 LDNO charges_E'!$A$14:$A$203,0)))</f>
        <v>0</v>
      </c>
      <c r="C94" s="159">
        <f>IFERROR(INDEX('Annex 1 LV, HV &amp; UMS charges_E'!$C$14:$C$45,MATCH($A94,'Annex 1 LV, HV &amp; UMS charges_E'!$A$14:$A$294,0)),INDEX('Annex 4 LDNO charges_E'!$C$14:$C$203,MATCH($A94,'Annex 4 LDNO charges_E'!$A$14:$A$203,0)))</f>
        <v>0</v>
      </c>
      <c r="D94" s="227"/>
      <c r="E94" s="227"/>
      <c r="F94" s="276">
        <v>0.47039476132780506</v>
      </c>
    </row>
    <row r="95" spans="1:6" ht="27.75" customHeight="1">
      <c r="A95" s="160" t="s">
        <v>616</v>
      </c>
      <c r="B95" s="42">
        <f>IFERROR(INDEX('Annex 1 LV, HV &amp; UMS charges_E'!$B$14:$B$45,MATCH($A95,'Annex 1 LV, HV &amp; UMS charges_E'!$A$14:$A$294,0)),INDEX('Annex 4 LDNO charges_E'!$B$14:$B$203,MATCH($A95,'Annex 4 LDNO charges_E'!$A$14:$A$203,0)))</f>
        <v>0</v>
      </c>
      <c r="C95" s="159">
        <f>IFERROR(INDEX('Annex 1 LV, HV &amp; UMS charges_E'!$C$14:$C$45,MATCH($A95,'Annex 1 LV, HV &amp; UMS charges_E'!$A$14:$A$294,0)),INDEX('Annex 4 LDNO charges_E'!$C$14:$C$203,MATCH($A95,'Annex 4 LDNO charges_E'!$A$14:$A$203,0)))</f>
        <v>0</v>
      </c>
      <c r="D95" s="227"/>
      <c r="E95" s="227"/>
      <c r="F95" s="276">
        <v>0.47039476132780506</v>
      </c>
    </row>
    <row r="96" spans="1:6" ht="27.75" customHeight="1">
      <c r="A96" s="160" t="s">
        <v>617</v>
      </c>
      <c r="B96" s="42">
        <f>IFERROR(INDEX('Annex 1 LV, HV &amp; UMS charges_E'!$B$14:$B$45,MATCH($A96,'Annex 1 LV, HV &amp; UMS charges_E'!$A$14:$A$294,0)),INDEX('Annex 4 LDNO charges_E'!$B$14:$B$203,MATCH($A96,'Annex 4 LDNO charges_E'!$A$14:$A$203,0)))</f>
        <v>0</v>
      </c>
      <c r="C96" s="159">
        <f>IFERROR(INDEX('Annex 1 LV, HV &amp; UMS charges_E'!$C$14:$C$45,MATCH($A96,'Annex 1 LV, HV &amp; UMS charges_E'!$A$14:$A$294,0)),INDEX('Annex 4 LDNO charges_E'!$C$14:$C$203,MATCH($A96,'Annex 4 LDNO charges_E'!$A$14:$A$203,0)))</f>
        <v>0</v>
      </c>
      <c r="D96" s="227"/>
      <c r="E96" s="227"/>
      <c r="F96" s="276">
        <v>0.47039476132780506</v>
      </c>
    </row>
    <row r="97" spans="1:6" ht="27.75" customHeight="1">
      <c r="A97" s="160" t="s">
        <v>618</v>
      </c>
      <c r="B97" s="42">
        <f>IFERROR(INDEX('Annex 1 LV, HV &amp; UMS charges_E'!$B$14:$B$45,MATCH($A97,'Annex 1 LV, HV &amp; UMS charges_E'!$A$14:$A$294,0)),INDEX('Annex 4 LDNO charges_E'!$B$14:$B$203,MATCH($A97,'Annex 4 LDNO charges_E'!$A$14:$A$203,0)))</f>
        <v>0</v>
      </c>
      <c r="C97" s="159">
        <f>IFERROR(INDEX('Annex 1 LV, HV &amp; UMS charges_E'!$C$14:$C$45,MATCH($A97,'Annex 1 LV, HV &amp; UMS charges_E'!$A$14:$A$294,0)),INDEX('Annex 4 LDNO charges_E'!$C$14:$C$203,MATCH($A97,'Annex 4 LDNO charges_E'!$A$14:$A$203,0)))</f>
        <v>0</v>
      </c>
      <c r="D97" s="227"/>
      <c r="E97" s="227"/>
      <c r="F97" s="276">
        <v>0.47039476132780506</v>
      </c>
    </row>
    <row r="98" spans="1:6" ht="27.75" customHeight="1">
      <c r="A98" s="160" t="s">
        <v>619</v>
      </c>
      <c r="B98" s="42">
        <f>IFERROR(INDEX('Annex 1 LV, HV &amp; UMS charges_E'!$B$14:$B$45,MATCH($A98,'Annex 1 LV, HV &amp; UMS charges_E'!$A$14:$A$294,0)),INDEX('Annex 4 LDNO charges_E'!$B$14:$B$203,MATCH($A98,'Annex 4 LDNO charges_E'!$A$14:$A$203,0)))</f>
        <v>0</v>
      </c>
      <c r="C98" s="159">
        <f>IFERROR(INDEX('Annex 1 LV, HV &amp; UMS charges_E'!$C$14:$C$45,MATCH($A98,'Annex 1 LV, HV &amp; UMS charges_E'!$A$14:$A$294,0)),INDEX('Annex 4 LDNO charges_E'!$C$14:$C$203,MATCH($A98,'Annex 4 LDNO charges_E'!$A$14:$A$203,0)))</f>
        <v>0</v>
      </c>
      <c r="D98" s="227"/>
      <c r="E98" s="227"/>
      <c r="F98" s="276">
        <v>0.47039476132780506</v>
      </c>
    </row>
    <row r="99" spans="1:6" ht="27.75" customHeight="1">
      <c r="A99" s="160" t="s">
        <v>620</v>
      </c>
      <c r="B99" s="42">
        <f>IFERROR(INDEX('Annex 1 LV, HV &amp; UMS charges_E'!$B$14:$B$45,MATCH($A99,'Annex 1 LV, HV &amp; UMS charges_E'!$A$14:$A$294,0)),INDEX('Annex 4 LDNO charges_E'!$B$14:$B$203,MATCH($A99,'Annex 4 LDNO charges_E'!$A$14:$A$203,0)))</f>
        <v>0</v>
      </c>
      <c r="C99" s="159">
        <f>IFERROR(INDEX('Annex 1 LV, HV &amp; UMS charges_E'!$C$14:$C$45,MATCH($A99,'Annex 1 LV, HV &amp; UMS charges_E'!$A$14:$A$294,0)),INDEX('Annex 4 LDNO charges_E'!$C$14:$C$203,MATCH($A99,'Annex 4 LDNO charges_E'!$A$14:$A$203,0)))</f>
        <v>0</v>
      </c>
      <c r="D99" s="227"/>
      <c r="E99" s="227"/>
      <c r="F99" s="276">
        <v>0.47039476132780506</v>
      </c>
    </row>
    <row r="100" spans="1:6" ht="27.75" customHeight="1">
      <c r="A100" s="160" t="s">
        <v>627</v>
      </c>
      <c r="B100" s="42">
        <f>IFERROR(INDEX('Annex 1 LV, HV &amp; UMS charges_E'!$B$14:$B$45,MATCH($A100,'Annex 1 LV, HV &amp; UMS charges_E'!$A$14:$A$294,0)),INDEX('Annex 4 LDNO charges_E'!$B$14:$B$203,MATCH($A100,'Annex 4 LDNO charges_E'!$A$14:$A$203,0)))</f>
        <v>0</v>
      </c>
      <c r="C100" s="159" t="str">
        <f>IFERROR(INDEX('Annex 1 LV, HV &amp; UMS charges_E'!$C$14:$C$45,MATCH($A100,'Annex 1 LV, HV &amp; UMS charges_E'!$A$14:$A$294,0)),INDEX('Annex 4 LDNO charges_E'!$C$14:$C$203,MATCH($A100,'Annex 4 LDNO charges_E'!$A$14:$A$203,0)))</f>
        <v>0, 1, 2</v>
      </c>
      <c r="D100" s="276">
        <v>0.19043822914071118</v>
      </c>
      <c r="E100" s="276">
        <v>0</v>
      </c>
      <c r="F100" s="276">
        <v>0.47039476132780506</v>
      </c>
    </row>
    <row r="101" spans="1:6" ht="27.75" customHeight="1">
      <c r="A101" s="160" t="s">
        <v>629</v>
      </c>
      <c r="B101" s="42">
        <f>IFERROR(INDEX('Annex 1 LV, HV &amp; UMS charges_E'!$B$14:$B$45,MATCH($A101,'Annex 1 LV, HV &amp; UMS charges_E'!$A$14:$A$294,0)),INDEX('Annex 4 LDNO charges_E'!$B$14:$B$203,MATCH($A101,'Annex 4 LDNO charges_E'!$A$14:$A$203,0)))</f>
        <v>0</v>
      </c>
      <c r="C101" s="159" t="str">
        <f>IFERROR(INDEX('Annex 1 LV, HV &amp; UMS charges_E'!$C$14:$C$45,MATCH($A101,'Annex 1 LV, HV &amp; UMS charges_E'!$A$14:$A$294,0)),INDEX('Annex 4 LDNO charges_E'!$C$14:$C$203,MATCH($A101,'Annex 4 LDNO charges_E'!$A$14:$A$203,0)))</f>
        <v>0, 3, 4, 5-8</v>
      </c>
      <c r="D101" s="227"/>
      <c r="E101" s="227"/>
      <c r="F101" s="276">
        <v>0.47039476132780506</v>
      </c>
    </row>
    <row r="102" spans="1:6" ht="27.75" customHeight="1">
      <c r="A102" s="160" t="s">
        <v>630</v>
      </c>
      <c r="B102" s="42">
        <f>IFERROR(INDEX('Annex 1 LV, HV &amp; UMS charges_E'!$B$14:$B$45,MATCH($A102,'Annex 1 LV, HV &amp; UMS charges_E'!$A$14:$A$294,0)),INDEX('Annex 4 LDNO charges_E'!$B$14:$B$203,MATCH($A102,'Annex 4 LDNO charges_E'!$A$14:$A$203,0)))</f>
        <v>0</v>
      </c>
      <c r="C102" s="159" t="str">
        <f>IFERROR(INDEX('Annex 1 LV, HV &amp; UMS charges_E'!$C$14:$C$45,MATCH($A102,'Annex 1 LV, HV &amp; UMS charges_E'!$A$14:$A$294,0)),INDEX('Annex 4 LDNO charges_E'!$C$14:$C$203,MATCH($A102,'Annex 4 LDNO charges_E'!$A$14:$A$203,0)))</f>
        <v>0, 3, 4, 5-8</v>
      </c>
      <c r="D102" s="227"/>
      <c r="E102" s="227"/>
      <c r="F102" s="276">
        <v>0.47039476132780506</v>
      </c>
    </row>
    <row r="103" spans="1:6" ht="27.75" customHeight="1">
      <c r="A103" s="160" t="s">
        <v>631</v>
      </c>
      <c r="B103" s="42">
        <f>IFERROR(INDEX('Annex 1 LV, HV &amp; UMS charges_E'!$B$14:$B$45,MATCH($A103,'Annex 1 LV, HV &amp; UMS charges_E'!$A$14:$A$294,0)),INDEX('Annex 4 LDNO charges_E'!$B$14:$B$203,MATCH($A103,'Annex 4 LDNO charges_E'!$A$14:$A$203,0)))</f>
        <v>0</v>
      </c>
      <c r="C103" s="159" t="str">
        <f>IFERROR(INDEX('Annex 1 LV, HV &amp; UMS charges_E'!$C$14:$C$45,MATCH($A103,'Annex 1 LV, HV &amp; UMS charges_E'!$A$14:$A$294,0)),INDEX('Annex 4 LDNO charges_E'!$C$14:$C$203,MATCH($A103,'Annex 4 LDNO charges_E'!$A$14:$A$203,0)))</f>
        <v>0, 3, 4, 5-8</v>
      </c>
      <c r="D103" s="227"/>
      <c r="E103" s="227"/>
      <c r="F103" s="276">
        <v>0.47039476132780506</v>
      </c>
    </row>
    <row r="104" spans="1:6" ht="27.75" customHeight="1">
      <c r="A104" s="160" t="s">
        <v>632</v>
      </c>
      <c r="B104" s="42">
        <f>IFERROR(INDEX('Annex 1 LV, HV &amp; UMS charges_E'!$B$14:$B$45,MATCH($A104,'Annex 1 LV, HV &amp; UMS charges_E'!$A$14:$A$294,0)),INDEX('Annex 4 LDNO charges_E'!$B$14:$B$203,MATCH($A104,'Annex 4 LDNO charges_E'!$A$14:$A$203,0)))</f>
        <v>0</v>
      </c>
      <c r="C104" s="159" t="str">
        <f>IFERROR(INDEX('Annex 1 LV, HV &amp; UMS charges_E'!$C$14:$C$45,MATCH($A104,'Annex 1 LV, HV &amp; UMS charges_E'!$A$14:$A$294,0)),INDEX('Annex 4 LDNO charges_E'!$C$14:$C$203,MATCH($A104,'Annex 4 LDNO charges_E'!$A$14:$A$203,0)))</f>
        <v>0, 3, 4, 5-8</v>
      </c>
      <c r="D104" s="227"/>
      <c r="E104" s="227"/>
      <c r="F104" s="276">
        <v>0.47039476132780506</v>
      </c>
    </row>
    <row r="105" spans="1:6" ht="27.75" customHeight="1">
      <c r="A105" s="160" t="s">
        <v>633</v>
      </c>
      <c r="B105" s="42">
        <f>IFERROR(INDEX('Annex 1 LV, HV &amp; UMS charges_E'!$B$14:$B$45,MATCH($A105,'Annex 1 LV, HV &amp; UMS charges_E'!$A$14:$A$294,0)),INDEX('Annex 4 LDNO charges_E'!$B$14:$B$203,MATCH($A105,'Annex 4 LDNO charges_E'!$A$14:$A$203,0)))</f>
        <v>0</v>
      </c>
      <c r="C105" s="159" t="str">
        <f>IFERROR(INDEX('Annex 1 LV, HV &amp; UMS charges_E'!$C$14:$C$45,MATCH($A105,'Annex 1 LV, HV &amp; UMS charges_E'!$A$14:$A$294,0)),INDEX('Annex 4 LDNO charges_E'!$C$14:$C$203,MATCH($A105,'Annex 4 LDNO charges_E'!$A$14:$A$203,0)))</f>
        <v>0, 3, 4, 5-8</v>
      </c>
      <c r="D105" s="227"/>
      <c r="E105" s="227"/>
      <c r="F105" s="276">
        <v>0.47039476132780506</v>
      </c>
    </row>
    <row r="106" spans="1:6" ht="27.75" customHeight="1">
      <c r="A106" s="160" t="s">
        <v>635</v>
      </c>
      <c r="B106" s="42">
        <f>IFERROR(INDEX('Annex 1 LV, HV &amp; UMS charges_E'!$B$14:$B$45,MATCH($A106,'Annex 1 LV, HV &amp; UMS charges_E'!$A$14:$A$294,0)),INDEX('Annex 4 LDNO charges_E'!$B$14:$B$203,MATCH($A106,'Annex 4 LDNO charges_E'!$A$14:$A$203,0)))</f>
        <v>0</v>
      </c>
      <c r="C106" s="159">
        <f>IFERROR(INDEX('Annex 1 LV, HV &amp; UMS charges_E'!$C$14:$C$45,MATCH($A106,'Annex 1 LV, HV &amp; UMS charges_E'!$A$14:$A$294,0)),INDEX('Annex 4 LDNO charges_E'!$C$14:$C$203,MATCH($A106,'Annex 4 LDNO charges_E'!$A$14:$A$203,0)))</f>
        <v>0</v>
      </c>
      <c r="D106" s="227"/>
      <c r="E106" s="227"/>
      <c r="F106" s="276">
        <v>0.47039476132780506</v>
      </c>
    </row>
    <row r="107" spans="1:6" ht="27.75" customHeight="1">
      <c r="A107" s="160" t="s">
        <v>636</v>
      </c>
      <c r="B107" s="42">
        <f>IFERROR(INDEX('Annex 1 LV, HV &amp; UMS charges_E'!$B$14:$B$45,MATCH($A107,'Annex 1 LV, HV &amp; UMS charges_E'!$A$14:$A$294,0)),INDEX('Annex 4 LDNO charges_E'!$B$14:$B$203,MATCH($A107,'Annex 4 LDNO charges_E'!$A$14:$A$203,0)))</f>
        <v>0</v>
      </c>
      <c r="C107" s="159">
        <f>IFERROR(INDEX('Annex 1 LV, HV &amp; UMS charges_E'!$C$14:$C$45,MATCH($A107,'Annex 1 LV, HV &amp; UMS charges_E'!$A$14:$A$294,0)),INDEX('Annex 4 LDNO charges_E'!$C$14:$C$203,MATCH($A107,'Annex 4 LDNO charges_E'!$A$14:$A$203,0)))</f>
        <v>0</v>
      </c>
      <c r="D107" s="227"/>
      <c r="E107" s="227"/>
      <c r="F107" s="276">
        <v>0.47039476132780506</v>
      </c>
    </row>
    <row r="108" spans="1:6" ht="27.75" customHeight="1">
      <c r="A108" s="160" t="s">
        <v>637</v>
      </c>
      <c r="B108" s="42">
        <f>IFERROR(INDEX('Annex 1 LV, HV &amp; UMS charges_E'!$B$14:$B$45,MATCH($A108,'Annex 1 LV, HV &amp; UMS charges_E'!$A$14:$A$294,0)),INDEX('Annex 4 LDNO charges_E'!$B$14:$B$203,MATCH($A108,'Annex 4 LDNO charges_E'!$A$14:$A$203,0)))</f>
        <v>0</v>
      </c>
      <c r="C108" s="159">
        <f>IFERROR(INDEX('Annex 1 LV, HV &amp; UMS charges_E'!$C$14:$C$45,MATCH($A108,'Annex 1 LV, HV &amp; UMS charges_E'!$A$14:$A$294,0)),INDEX('Annex 4 LDNO charges_E'!$C$14:$C$203,MATCH($A108,'Annex 4 LDNO charges_E'!$A$14:$A$203,0)))</f>
        <v>0</v>
      </c>
      <c r="D108" s="227"/>
      <c r="E108" s="227"/>
      <c r="F108" s="276">
        <v>0.47039476132780506</v>
      </c>
    </row>
    <row r="109" spans="1:6" ht="27.75" customHeight="1">
      <c r="A109" s="160" t="s">
        <v>638</v>
      </c>
      <c r="B109" s="42">
        <f>IFERROR(INDEX('Annex 1 LV, HV &amp; UMS charges_E'!$B$14:$B$45,MATCH($A109,'Annex 1 LV, HV &amp; UMS charges_E'!$A$14:$A$294,0)),INDEX('Annex 4 LDNO charges_E'!$B$14:$B$203,MATCH($A109,'Annex 4 LDNO charges_E'!$A$14:$A$203,0)))</f>
        <v>0</v>
      </c>
      <c r="C109" s="159">
        <f>IFERROR(INDEX('Annex 1 LV, HV &amp; UMS charges_E'!$C$14:$C$45,MATCH($A109,'Annex 1 LV, HV &amp; UMS charges_E'!$A$14:$A$294,0)),INDEX('Annex 4 LDNO charges_E'!$C$14:$C$203,MATCH($A109,'Annex 4 LDNO charges_E'!$A$14:$A$203,0)))</f>
        <v>0</v>
      </c>
      <c r="D109" s="227"/>
      <c r="E109" s="227"/>
      <c r="F109" s="276">
        <v>0.47039476132780506</v>
      </c>
    </row>
    <row r="110" spans="1:6" ht="27.75" customHeight="1">
      <c r="A110" s="160" t="s">
        <v>639</v>
      </c>
      <c r="B110" s="42">
        <f>IFERROR(INDEX('Annex 1 LV, HV &amp; UMS charges_E'!$B$14:$B$45,MATCH($A110,'Annex 1 LV, HV &amp; UMS charges_E'!$A$14:$A$294,0)),INDEX('Annex 4 LDNO charges_E'!$B$14:$B$203,MATCH($A110,'Annex 4 LDNO charges_E'!$A$14:$A$203,0)))</f>
        <v>0</v>
      </c>
      <c r="C110" s="159">
        <f>IFERROR(INDEX('Annex 1 LV, HV &amp; UMS charges_E'!$C$14:$C$45,MATCH($A110,'Annex 1 LV, HV &amp; UMS charges_E'!$A$14:$A$294,0)),INDEX('Annex 4 LDNO charges_E'!$C$14:$C$203,MATCH($A110,'Annex 4 LDNO charges_E'!$A$14:$A$203,0)))</f>
        <v>0</v>
      </c>
      <c r="D110" s="227"/>
      <c r="E110" s="227"/>
      <c r="F110" s="276">
        <v>0.47039476132780506</v>
      </c>
    </row>
    <row r="111" spans="1:6" ht="27.75" customHeight="1">
      <c r="A111" s="160" t="s">
        <v>640</v>
      </c>
      <c r="B111" s="42">
        <f>IFERROR(INDEX('Annex 1 LV, HV &amp; UMS charges_E'!$B$14:$B$45,MATCH($A111,'Annex 1 LV, HV &amp; UMS charges_E'!$A$14:$A$294,0)),INDEX('Annex 4 LDNO charges_E'!$B$14:$B$203,MATCH($A111,'Annex 4 LDNO charges_E'!$A$14:$A$203,0)))</f>
        <v>0</v>
      </c>
      <c r="C111" s="159">
        <f>IFERROR(INDEX('Annex 1 LV, HV &amp; UMS charges_E'!$C$14:$C$45,MATCH($A111,'Annex 1 LV, HV &amp; UMS charges_E'!$A$14:$A$294,0)),INDEX('Annex 4 LDNO charges_E'!$C$14:$C$203,MATCH($A111,'Annex 4 LDNO charges_E'!$A$14:$A$203,0)))</f>
        <v>0</v>
      </c>
      <c r="D111" s="227"/>
      <c r="E111" s="227"/>
      <c r="F111" s="276">
        <v>0.47039476132780506</v>
      </c>
    </row>
    <row r="112" spans="1:6" ht="27.75" customHeight="1">
      <c r="A112" s="160" t="s">
        <v>641</v>
      </c>
      <c r="B112" s="42">
        <f>IFERROR(INDEX('Annex 1 LV, HV &amp; UMS charges_E'!$B$14:$B$45,MATCH($A112,'Annex 1 LV, HV &amp; UMS charges_E'!$A$14:$A$294,0)),INDEX('Annex 4 LDNO charges_E'!$B$14:$B$203,MATCH($A112,'Annex 4 LDNO charges_E'!$A$14:$A$203,0)))</f>
        <v>0</v>
      </c>
      <c r="C112" s="159">
        <f>IFERROR(INDEX('Annex 1 LV, HV &amp; UMS charges_E'!$C$14:$C$45,MATCH($A112,'Annex 1 LV, HV &amp; UMS charges_E'!$A$14:$A$294,0)),INDEX('Annex 4 LDNO charges_E'!$C$14:$C$203,MATCH($A112,'Annex 4 LDNO charges_E'!$A$14:$A$203,0)))</f>
        <v>0</v>
      </c>
      <c r="D112" s="227"/>
      <c r="E112" s="227"/>
      <c r="F112" s="276">
        <v>0.47039476132780506</v>
      </c>
    </row>
    <row r="113" spans="1:6" ht="27.75" customHeight="1">
      <c r="A113" s="160" t="s">
        <v>642</v>
      </c>
      <c r="B113" s="42">
        <f>IFERROR(INDEX('Annex 1 LV, HV &amp; UMS charges_E'!$B$14:$B$45,MATCH($A113,'Annex 1 LV, HV &amp; UMS charges_E'!$A$14:$A$294,0)),INDEX('Annex 4 LDNO charges_E'!$B$14:$B$203,MATCH($A113,'Annex 4 LDNO charges_E'!$A$14:$A$203,0)))</f>
        <v>0</v>
      </c>
      <c r="C113" s="159">
        <f>IFERROR(INDEX('Annex 1 LV, HV &amp; UMS charges_E'!$C$14:$C$45,MATCH($A113,'Annex 1 LV, HV &amp; UMS charges_E'!$A$14:$A$294,0)),INDEX('Annex 4 LDNO charges_E'!$C$14:$C$203,MATCH($A113,'Annex 4 LDNO charges_E'!$A$14:$A$203,0)))</f>
        <v>0</v>
      </c>
      <c r="D113" s="227"/>
      <c r="E113" s="227"/>
      <c r="F113" s="276">
        <v>0.47039476132780506</v>
      </c>
    </row>
    <row r="114" spans="1:6" ht="27.75" customHeight="1">
      <c r="A114" s="160" t="s">
        <v>643</v>
      </c>
      <c r="B114" s="42">
        <f>IFERROR(INDEX('Annex 1 LV, HV &amp; UMS charges_E'!$B$14:$B$45,MATCH($A114,'Annex 1 LV, HV &amp; UMS charges_E'!$A$14:$A$294,0)),INDEX('Annex 4 LDNO charges_E'!$B$14:$B$203,MATCH($A114,'Annex 4 LDNO charges_E'!$A$14:$A$203,0)))</f>
        <v>0</v>
      </c>
      <c r="C114" s="159">
        <f>IFERROR(INDEX('Annex 1 LV, HV &amp; UMS charges_E'!$C$14:$C$45,MATCH($A114,'Annex 1 LV, HV &amp; UMS charges_E'!$A$14:$A$294,0)),INDEX('Annex 4 LDNO charges_E'!$C$14:$C$203,MATCH($A114,'Annex 4 LDNO charges_E'!$A$14:$A$203,0)))</f>
        <v>0</v>
      </c>
      <c r="D114" s="227"/>
      <c r="E114" s="227"/>
      <c r="F114" s="276">
        <v>0.47039476132780506</v>
      </c>
    </row>
    <row r="115" spans="1:6" ht="27.75" customHeight="1">
      <c r="A115" s="160" t="s">
        <v>644</v>
      </c>
      <c r="B115" s="42">
        <f>IFERROR(INDEX('Annex 1 LV, HV &amp; UMS charges_E'!$B$14:$B$45,MATCH($A115,'Annex 1 LV, HV &amp; UMS charges_E'!$A$14:$A$294,0)),INDEX('Annex 4 LDNO charges_E'!$B$14:$B$203,MATCH($A115,'Annex 4 LDNO charges_E'!$A$14:$A$203,0)))</f>
        <v>0</v>
      </c>
      <c r="C115" s="159">
        <f>IFERROR(INDEX('Annex 1 LV, HV &amp; UMS charges_E'!$C$14:$C$45,MATCH($A115,'Annex 1 LV, HV &amp; UMS charges_E'!$A$14:$A$294,0)),INDEX('Annex 4 LDNO charges_E'!$C$14:$C$203,MATCH($A115,'Annex 4 LDNO charges_E'!$A$14:$A$203,0)))</f>
        <v>0</v>
      </c>
      <c r="D115" s="227"/>
      <c r="E115" s="227"/>
      <c r="F115" s="276">
        <v>0.47039476132780506</v>
      </c>
    </row>
    <row r="116" spans="1:6" ht="27.75" customHeight="1">
      <c r="A116" s="160" t="s">
        <v>645</v>
      </c>
      <c r="B116" s="42">
        <f>IFERROR(INDEX('Annex 1 LV, HV &amp; UMS charges_E'!$B$14:$B$45,MATCH($A116,'Annex 1 LV, HV &amp; UMS charges_E'!$A$14:$A$294,0)),INDEX('Annex 4 LDNO charges_E'!$B$14:$B$203,MATCH($A116,'Annex 4 LDNO charges_E'!$A$14:$A$203,0)))</f>
        <v>0</v>
      </c>
      <c r="C116" s="159">
        <f>IFERROR(INDEX('Annex 1 LV, HV &amp; UMS charges_E'!$C$14:$C$45,MATCH($A116,'Annex 1 LV, HV &amp; UMS charges_E'!$A$14:$A$294,0)),INDEX('Annex 4 LDNO charges_E'!$C$14:$C$203,MATCH($A116,'Annex 4 LDNO charges_E'!$A$14:$A$203,0)))</f>
        <v>0</v>
      </c>
      <c r="D116" s="227"/>
      <c r="E116" s="227"/>
      <c r="F116" s="276">
        <v>0.47039476132780506</v>
      </c>
    </row>
    <row r="117" spans="1:6" ht="27.75" customHeight="1">
      <c r="A117" s="160" t="s">
        <v>646</v>
      </c>
      <c r="B117" s="42">
        <f>IFERROR(INDEX('Annex 1 LV, HV &amp; UMS charges_E'!$B$14:$B$45,MATCH($A117,'Annex 1 LV, HV &amp; UMS charges_E'!$A$14:$A$294,0)),INDEX('Annex 4 LDNO charges_E'!$B$14:$B$203,MATCH($A117,'Annex 4 LDNO charges_E'!$A$14:$A$203,0)))</f>
        <v>0</v>
      </c>
      <c r="C117" s="159">
        <f>IFERROR(INDEX('Annex 1 LV, HV &amp; UMS charges_E'!$C$14:$C$45,MATCH($A117,'Annex 1 LV, HV &amp; UMS charges_E'!$A$14:$A$294,0)),INDEX('Annex 4 LDNO charges_E'!$C$14:$C$203,MATCH($A117,'Annex 4 LDNO charges_E'!$A$14:$A$203,0)))</f>
        <v>0</v>
      </c>
      <c r="D117" s="227"/>
      <c r="E117" s="227"/>
      <c r="F117" s="276">
        <v>0.47039476132780506</v>
      </c>
    </row>
    <row r="118" spans="1:6" ht="27.75" customHeight="1">
      <c r="A118" s="160" t="s">
        <v>647</v>
      </c>
      <c r="B118" s="42">
        <f>IFERROR(INDEX('Annex 1 LV, HV &amp; UMS charges_E'!$B$14:$B$45,MATCH($A118,'Annex 1 LV, HV &amp; UMS charges_E'!$A$14:$A$294,0)),INDEX('Annex 4 LDNO charges_E'!$B$14:$B$203,MATCH($A118,'Annex 4 LDNO charges_E'!$A$14:$A$203,0)))</f>
        <v>0</v>
      </c>
      <c r="C118" s="159">
        <f>IFERROR(INDEX('Annex 1 LV, HV &amp; UMS charges_E'!$C$14:$C$45,MATCH($A118,'Annex 1 LV, HV &amp; UMS charges_E'!$A$14:$A$294,0)),INDEX('Annex 4 LDNO charges_E'!$C$14:$C$203,MATCH($A118,'Annex 4 LDNO charges_E'!$A$14:$A$203,0)))</f>
        <v>0</v>
      </c>
      <c r="D118" s="227"/>
      <c r="E118" s="227"/>
      <c r="F118" s="276">
        <v>0.47039476132780506</v>
      </c>
    </row>
    <row r="119" spans="1:6" ht="27.75" customHeight="1">
      <c r="A119" s="160" t="s">
        <v>648</v>
      </c>
      <c r="B119" s="42">
        <f>IFERROR(INDEX('Annex 1 LV, HV &amp; UMS charges_E'!$B$14:$B$45,MATCH($A119,'Annex 1 LV, HV &amp; UMS charges_E'!$A$14:$A$294,0)),INDEX('Annex 4 LDNO charges_E'!$B$14:$B$203,MATCH($A119,'Annex 4 LDNO charges_E'!$A$14:$A$203,0)))</f>
        <v>0</v>
      </c>
      <c r="C119" s="159">
        <f>IFERROR(INDEX('Annex 1 LV, HV &amp; UMS charges_E'!$C$14:$C$45,MATCH($A119,'Annex 1 LV, HV &amp; UMS charges_E'!$A$14:$A$294,0)),INDEX('Annex 4 LDNO charges_E'!$C$14:$C$203,MATCH($A119,'Annex 4 LDNO charges_E'!$A$14:$A$203,0)))</f>
        <v>0</v>
      </c>
      <c r="D119" s="227"/>
      <c r="E119" s="227"/>
      <c r="F119" s="276">
        <v>0.47039476132780506</v>
      </c>
    </row>
    <row r="120" spans="1:6" ht="27.75" customHeight="1">
      <c r="A120" s="160" t="s">
        <v>649</v>
      </c>
      <c r="B120" s="42">
        <f>IFERROR(INDEX('Annex 1 LV, HV &amp; UMS charges_E'!$B$14:$B$45,MATCH($A120,'Annex 1 LV, HV &amp; UMS charges_E'!$A$14:$A$294,0)),INDEX('Annex 4 LDNO charges_E'!$B$14:$B$203,MATCH($A120,'Annex 4 LDNO charges_E'!$A$14:$A$203,0)))</f>
        <v>0</v>
      </c>
      <c r="C120" s="159">
        <f>IFERROR(INDEX('Annex 1 LV, HV &amp; UMS charges_E'!$C$14:$C$45,MATCH($A120,'Annex 1 LV, HV &amp; UMS charges_E'!$A$14:$A$294,0)),INDEX('Annex 4 LDNO charges_E'!$C$14:$C$203,MATCH($A120,'Annex 4 LDNO charges_E'!$A$14:$A$203,0)))</f>
        <v>0</v>
      </c>
      <c r="D120" s="227"/>
      <c r="E120" s="227"/>
      <c r="F120" s="276">
        <v>0.47039476132780506</v>
      </c>
    </row>
    <row r="121" spans="1:6" ht="27.75" customHeight="1">
      <c r="A121" s="160" t="s">
        <v>656</v>
      </c>
      <c r="B121" s="42">
        <f>IFERROR(INDEX('Annex 1 LV, HV &amp; UMS charges_E'!$B$14:$B$45,MATCH($A121,'Annex 1 LV, HV &amp; UMS charges_E'!$A$14:$A$294,0)),INDEX('Annex 4 LDNO charges_E'!$B$14:$B$203,MATCH($A121,'Annex 4 LDNO charges_E'!$A$14:$A$203,0)))</f>
        <v>0</v>
      </c>
      <c r="C121" s="159" t="str">
        <f>IFERROR(INDEX('Annex 1 LV, HV &amp; UMS charges_E'!$C$14:$C$45,MATCH($A121,'Annex 1 LV, HV &amp; UMS charges_E'!$A$14:$A$294,0)),INDEX('Annex 4 LDNO charges_E'!$C$14:$C$203,MATCH($A121,'Annex 4 LDNO charges_E'!$A$14:$A$203,0)))</f>
        <v>0, 1, 2</v>
      </c>
      <c r="D121" s="276">
        <v>0.19043822914071118</v>
      </c>
      <c r="E121" s="276">
        <v>0</v>
      </c>
      <c r="F121" s="276">
        <v>0.47039476132780506</v>
      </c>
    </row>
    <row r="122" spans="1:6" ht="27.75" customHeight="1">
      <c r="A122" s="160" t="s">
        <v>658</v>
      </c>
      <c r="B122" s="42">
        <f>IFERROR(INDEX('Annex 1 LV, HV &amp; UMS charges_E'!$B$14:$B$45,MATCH($A122,'Annex 1 LV, HV &amp; UMS charges_E'!$A$14:$A$294,0)),INDEX('Annex 4 LDNO charges_E'!$B$14:$B$203,MATCH($A122,'Annex 4 LDNO charges_E'!$A$14:$A$203,0)))</f>
        <v>0</v>
      </c>
      <c r="C122" s="159" t="str">
        <f>IFERROR(INDEX('Annex 1 LV, HV &amp; UMS charges_E'!$C$14:$C$45,MATCH($A122,'Annex 1 LV, HV &amp; UMS charges_E'!$A$14:$A$294,0)),INDEX('Annex 4 LDNO charges_E'!$C$14:$C$203,MATCH($A122,'Annex 4 LDNO charges_E'!$A$14:$A$203,0)))</f>
        <v>0, 3, 4, 5-8</v>
      </c>
      <c r="D122" s="227"/>
      <c r="E122" s="227"/>
      <c r="F122" s="276">
        <v>0.47039476132780506</v>
      </c>
    </row>
    <row r="123" spans="1:6" ht="27.75" customHeight="1">
      <c r="A123" s="160" t="s">
        <v>659</v>
      </c>
      <c r="B123" s="42">
        <f>IFERROR(INDEX('Annex 1 LV, HV &amp; UMS charges_E'!$B$14:$B$45,MATCH($A123,'Annex 1 LV, HV &amp; UMS charges_E'!$A$14:$A$294,0)),INDEX('Annex 4 LDNO charges_E'!$B$14:$B$203,MATCH($A123,'Annex 4 LDNO charges_E'!$A$14:$A$203,0)))</f>
        <v>0</v>
      </c>
      <c r="C123" s="159" t="str">
        <f>IFERROR(INDEX('Annex 1 LV, HV &amp; UMS charges_E'!$C$14:$C$45,MATCH($A123,'Annex 1 LV, HV &amp; UMS charges_E'!$A$14:$A$294,0)),INDEX('Annex 4 LDNO charges_E'!$C$14:$C$203,MATCH($A123,'Annex 4 LDNO charges_E'!$A$14:$A$203,0)))</f>
        <v>0, 3, 4, 5-8</v>
      </c>
      <c r="D123" s="227"/>
      <c r="E123" s="227"/>
      <c r="F123" s="276">
        <v>0.47039476132780506</v>
      </c>
    </row>
    <row r="124" spans="1:6" ht="27.75" customHeight="1">
      <c r="A124" s="160" t="s">
        <v>660</v>
      </c>
      <c r="B124" s="42">
        <f>IFERROR(INDEX('Annex 1 LV, HV &amp; UMS charges_E'!$B$14:$B$45,MATCH($A124,'Annex 1 LV, HV &amp; UMS charges_E'!$A$14:$A$294,0)),INDEX('Annex 4 LDNO charges_E'!$B$14:$B$203,MATCH($A124,'Annex 4 LDNO charges_E'!$A$14:$A$203,0)))</f>
        <v>0</v>
      </c>
      <c r="C124" s="159" t="str">
        <f>IFERROR(INDEX('Annex 1 LV, HV &amp; UMS charges_E'!$C$14:$C$45,MATCH($A124,'Annex 1 LV, HV &amp; UMS charges_E'!$A$14:$A$294,0)),INDEX('Annex 4 LDNO charges_E'!$C$14:$C$203,MATCH($A124,'Annex 4 LDNO charges_E'!$A$14:$A$203,0)))</f>
        <v>0, 3, 4, 5-8</v>
      </c>
      <c r="D124" s="227"/>
      <c r="E124" s="227"/>
      <c r="F124" s="276">
        <v>0.47039476132780506</v>
      </c>
    </row>
    <row r="125" spans="1:6" ht="27.75" customHeight="1">
      <c r="A125" s="160" t="s">
        <v>661</v>
      </c>
      <c r="B125" s="42">
        <f>IFERROR(INDEX('Annex 1 LV, HV &amp; UMS charges_E'!$B$14:$B$45,MATCH($A125,'Annex 1 LV, HV &amp; UMS charges_E'!$A$14:$A$294,0)),INDEX('Annex 4 LDNO charges_E'!$B$14:$B$203,MATCH($A125,'Annex 4 LDNO charges_E'!$A$14:$A$203,0)))</f>
        <v>0</v>
      </c>
      <c r="C125" s="159" t="str">
        <f>IFERROR(INDEX('Annex 1 LV, HV &amp; UMS charges_E'!$C$14:$C$45,MATCH($A125,'Annex 1 LV, HV &amp; UMS charges_E'!$A$14:$A$294,0)),INDEX('Annex 4 LDNO charges_E'!$C$14:$C$203,MATCH($A125,'Annex 4 LDNO charges_E'!$A$14:$A$203,0)))</f>
        <v>0, 3, 4, 5-8</v>
      </c>
      <c r="D125" s="227"/>
      <c r="E125" s="227"/>
      <c r="F125" s="276">
        <v>0.47039476132780506</v>
      </c>
    </row>
    <row r="126" spans="1:6" ht="27.75" customHeight="1">
      <c r="A126" s="160" t="s">
        <v>662</v>
      </c>
      <c r="B126" s="42">
        <f>IFERROR(INDEX('Annex 1 LV, HV &amp; UMS charges_E'!$B$14:$B$45,MATCH($A126,'Annex 1 LV, HV &amp; UMS charges_E'!$A$14:$A$294,0)),INDEX('Annex 4 LDNO charges_E'!$B$14:$B$203,MATCH($A126,'Annex 4 LDNO charges_E'!$A$14:$A$203,0)))</f>
        <v>0</v>
      </c>
      <c r="C126" s="159" t="str">
        <f>IFERROR(INDEX('Annex 1 LV, HV &amp; UMS charges_E'!$C$14:$C$45,MATCH($A126,'Annex 1 LV, HV &amp; UMS charges_E'!$A$14:$A$294,0)),INDEX('Annex 4 LDNO charges_E'!$C$14:$C$203,MATCH($A126,'Annex 4 LDNO charges_E'!$A$14:$A$203,0)))</f>
        <v>0, 3, 4, 5-8</v>
      </c>
      <c r="D126" s="227"/>
      <c r="E126" s="227"/>
      <c r="F126" s="276">
        <v>0.47039476132780506</v>
      </c>
    </row>
    <row r="127" spans="1:6" ht="27.75" customHeight="1">
      <c r="A127" s="160" t="s">
        <v>664</v>
      </c>
      <c r="B127" s="42">
        <f>IFERROR(INDEX('Annex 1 LV, HV &amp; UMS charges_E'!$B$14:$B$45,MATCH($A127,'Annex 1 LV, HV &amp; UMS charges_E'!$A$14:$A$294,0)),INDEX('Annex 4 LDNO charges_E'!$B$14:$B$203,MATCH($A127,'Annex 4 LDNO charges_E'!$A$14:$A$203,0)))</f>
        <v>0</v>
      </c>
      <c r="C127" s="159">
        <f>IFERROR(INDEX('Annex 1 LV, HV &amp; UMS charges_E'!$C$14:$C$45,MATCH($A127,'Annex 1 LV, HV &amp; UMS charges_E'!$A$14:$A$294,0)),INDEX('Annex 4 LDNO charges_E'!$C$14:$C$203,MATCH($A127,'Annex 4 LDNO charges_E'!$A$14:$A$203,0)))</f>
        <v>0</v>
      </c>
      <c r="D127" s="227"/>
      <c r="E127" s="227"/>
      <c r="F127" s="276">
        <v>0.47039476132780506</v>
      </c>
    </row>
    <row r="128" spans="1:6" ht="27.75" customHeight="1">
      <c r="A128" s="160" t="s">
        <v>665</v>
      </c>
      <c r="B128" s="42">
        <f>IFERROR(INDEX('Annex 1 LV, HV &amp; UMS charges_E'!$B$14:$B$45,MATCH($A128,'Annex 1 LV, HV &amp; UMS charges_E'!$A$14:$A$294,0)),INDEX('Annex 4 LDNO charges_E'!$B$14:$B$203,MATCH($A128,'Annex 4 LDNO charges_E'!$A$14:$A$203,0)))</f>
        <v>0</v>
      </c>
      <c r="C128" s="159">
        <f>IFERROR(INDEX('Annex 1 LV, HV &amp; UMS charges_E'!$C$14:$C$45,MATCH($A128,'Annex 1 LV, HV &amp; UMS charges_E'!$A$14:$A$294,0)),INDEX('Annex 4 LDNO charges_E'!$C$14:$C$203,MATCH($A128,'Annex 4 LDNO charges_E'!$A$14:$A$203,0)))</f>
        <v>0</v>
      </c>
      <c r="D128" s="227"/>
      <c r="E128" s="227"/>
      <c r="F128" s="276">
        <v>0.47039476132780506</v>
      </c>
    </row>
    <row r="129" spans="1:6" ht="27.75" customHeight="1">
      <c r="A129" s="160" t="s">
        <v>666</v>
      </c>
      <c r="B129" s="42">
        <f>IFERROR(INDEX('Annex 1 LV, HV &amp; UMS charges_E'!$B$14:$B$45,MATCH($A129,'Annex 1 LV, HV &amp; UMS charges_E'!$A$14:$A$294,0)),INDEX('Annex 4 LDNO charges_E'!$B$14:$B$203,MATCH($A129,'Annex 4 LDNO charges_E'!$A$14:$A$203,0)))</f>
        <v>0</v>
      </c>
      <c r="C129" s="159">
        <f>IFERROR(INDEX('Annex 1 LV, HV &amp; UMS charges_E'!$C$14:$C$45,MATCH($A129,'Annex 1 LV, HV &amp; UMS charges_E'!$A$14:$A$294,0)),INDEX('Annex 4 LDNO charges_E'!$C$14:$C$203,MATCH($A129,'Annex 4 LDNO charges_E'!$A$14:$A$203,0)))</f>
        <v>0</v>
      </c>
      <c r="D129" s="227"/>
      <c r="E129" s="227"/>
      <c r="F129" s="276">
        <v>0.47039476132780506</v>
      </c>
    </row>
    <row r="130" spans="1:6" ht="27.75" customHeight="1">
      <c r="A130" s="160" t="s">
        <v>667</v>
      </c>
      <c r="B130" s="42">
        <f>IFERROR(INDEX('Annex 1 LV, HV &amp; UMS charges_E'!$B$14:$B$45,MATCH($A130,'Annex 1 LV, HV &amp; UMS charges_E'!$A$14:$A$294,0)),INDEX('Annex 4 LDNO charges_E'!$B$14:$B$203,MATCH($A130,'Annex 4 LDNO charges_E'!$A$14:$A$203,0)))</f>
        <v>0</v>
      </c>
      <c r="C130" s="159">
        <f>IFERROR(INDEX('Annex 1 LV, HV &amp; UMS charges_E'!$C$14:$C$45,MATCH($A130,'Annex 1 LV, HV &amp; UMS charges_E'!$A$14:$A$294,0)),INDEX('Annex 4 LDNO charges_E'!$C$14:$C$203,MATCH($A130,'Annex 4 LDNO charges_E'!$A$14:$A$203,0)))</f>
        <v>0</v>
      </c>
      <c r="D130" s="227"/>
      <c r="E130" s="227"/>
      <c r="F130" s="276">
        <v>0.47039476132780506</v>
      </c>
    </row>
    <row r="131" spans="1:6" ht="27.75" customHeight="1">
      <c r="A131" s="160" t="s">
        <v>668</v>
      </c>
      <c r="B131" s="42">
        <f>IFERROR(INDEX('Annex 1 LV, HV &amp; UMS charges_E'!$B$14:$B$45,MATCH($A131,'Annex 1 LV, HV &amp; UMS charges_E'!$A$14:$A$294,0)),INDEX('Annex 4 LDNO charges_E'!$B$14:$B$203,MATCH($A131,'Annex 4 LDNO charges_E'!$A$14:$A$203,0)))</f>
        <v>0</v>
      </c>
      <c r="C131" s="159">
        <f>IFERROR(INDEX('Annex 1 LV, HV &amp; UMS charges_E'!$C$14:$C$45,MATCH($A131,'Annex 1 LV, HV &amp; UMS charges_E'!$A$14:$A$294,0)),INDEX('Annex 4 LDNO charges_E'!$C$14:$C$203,MATCH($A131,'Annex 4 LDNO charges_E'!$A$14:$A$203,0)))</f>
        <v>0</v>
      </c>
      <c r="D131" s="227"/>
      <c r="E131" s="227"/>
      <c r="F131" s="276">
        <v>0.47039476132780506</v>
      </c>
    </row>
    <row r="132" spans="1:6" ht="27.75" customHeight="1">
      <c r="A132" s="160" t="s">
        <v>669</v>
      </c>
      <c r="B132" s="42">
        <f>IFERROR(INDEX('Annex 1 LV, HV &amp; UMS charges_E'!$B$14:$B$45,MATCH($A132,'Annex 1 LV, HV &amp; UMS charges_E'!$A$14:$A$294,0)),INDEX('Annex 4 LDNO charges_E'!$B$14:$B$203,MATCH($A132,'Annex 4 LDNO charges_E'!$A$14:$A$203,0)))</f>
        <v>0</v>
      </c>
      <c r="C132" s="159">
        <f>IFERROR(INDEX('Annex 1 LV, HV &amp; UMS charges_E'!$C$14:$C$45,MATCH($A132,'Annex 1 LV, HV &amp; UMS charges_E'!$A$14:$A$294,0)),INDEX('Annex 4 LDNO charges_E'!$C$14:$C$203,MATCH($A132,'Annex 4 LDNO charges_E'!$A$14:$A$203,0)))</f>
        <v>0</v>
      </c>
      <c r="D132" s="227"/>
      <c r="E132" s="227"/>
      <c r="F132" s="276">
        <v>0.47039476132780506</v>
      </c>
    </row>
    <row r="133" spans="1:6" ht="27.75" customHeight="1">
      <c r="A133" s="160" t="s">
        <v>670</v>
      </c>
      <c r="B133" s="42">
        <f>IFERROR(INDEX('Annex 1 LV, HV &amp; UMS charges_E'!$B$14:$B$45,MATCH($A133,'Annex 1 LV, HV &amp; UMS charges_E'!$A$14:$A$294,0)),INDEX('Annex 4 LDNO charges_E'!$B$14:$B$203,MATCH($A133,'Annex 4 LDNO charges_E'!$A$14:$A$203,0)))</f>
        <v>0</v>
      </c>
      <c r="C133" s="159">
        <f>IFERROR(INDEX('Annex 1 LV, HV &amp; UMS charges_E'!$C$14:$C$45,MATCH($A133,'Annex 1 LV, HV &amp; UMS charges_E'!$A$14:$A$294,0)),INDEX('Annex 4 LDNO charges_E'!$C$14:$C$203,MATCH($A133,'Annex 4 LDNO charges_E'!$A$14:$A$203,0)))</f>
        <v>0</v>
      </c>
      <c r="D133" s="227"/>
      <c r="E133" s="227"/>
      <c r="F133" s="276">
        <v>0.47039476132780506</v>
      </c>
    </row>
    <row r="134" spans="1:6" ht="27.75" customHeight="1">
      <c r="A134" s="160" t="s">
        <v>671</v>
      </c>
      <c r="B134" s="42">
        <f>IFERROR(INDEX('Annex 1 LV, HV &amp; UMS charges_E'!$B$14:$B$45,MATCH($A134,'Annex 1 LV, HV &amp; UMS charges_E'!$A$14:$A$294,0)),INDEX('Annex 4 LDNO charges_E'!$B$14:$B$203,MATCH($A134,'Annex 4 LDNO charges_E'!$A$14:$A$203,0)))</f>
        <v>0</v>
      </c>
      <c r="C134" s="159">
        <f>IFERROR(INDEX('Annex 1 LV, HV &amp; UMS charges_E'!$C$14:$C$45,MATCH($A134,'Annex 1 LV, HV &amp; UMS charges_E'!$A$14:$A$294,0)),INDEX('Annex 4 LDNO charges_E'!$C$14:$C$203,MATCH($A134,'Annex 4 LDNO charges_E'!$A$14:$A$203,0)))</f>
        <v>0</v>
      </c>
      <c r="D134" s="227"/>
      <c r="E134" s="227"/>
      <c r="F134" s="276">
        <v>0.47039476132780506</v>
      </c>
    </row>
    <row r="135" spans="1:6" ht="27.75" customHeight="1">
      <c r="A135" s="160" t="s">
        <v>672</v>
      </c>
      <c r="B135" s="42">
        <f>IFERROR(INDEX('Annex 1 LV, HV &amp; UMS charges_E'!$B$14:$B$45,MATCH($A135,'Annex 1 LV, HV &amp; UMS charges_E'!$A$14:$A$294,0)),INDEX('Annex 4 LDNO charges_E'!$B$14:$B$203,MATCH($A135,'Annex 4 LDNO charges_E'!$A$14:$A$203,0)))</f>
        <v>0</v>
      </c>
      <c r="C135" s="159">
        <f>IFERROR(INDEX('Annex 1 LV, HV &amp; UMS charges_E'!$C$14:$C$45,MATCH($A135,'Annex 1 LV, HV &amp; UMS charges_E'!$A$14:$A$294,0)),INDEX('Annex 4 LDNO charges_E'!$C$14:$C$203,MATCH($A135,'Annex 4 LDNO charges_E'!$A$14:$A$203,0)))</f>
        <v>0</v>
      </c>
      <c r="D135" s="227"/>
      <c r="E135" s="227"/>
      <c r="F135" s="276">
        <v>0.47039476132780506</v>
      </c>
    </row>
    <row r="136" spans="1:6" ht="27.75" customHeight="1">
      <c r="A136" s="160" t="s">
        <v>673</v>
      </c>
      <c r="B136" s="42">
        <f>IFERROR(INDEX('Annex 1 LV, HV &amp; UMS charges_E'!$B$14:$B$45,MATCH($A136,'Annex 1 LV, HV &amp; UMS charges_E'!$A$14:$A$294,0)),INDEX('Annex 4 LDNO charges_E'!$B$14:$B$203,MATCH($A136,'Annex 4 LDNO charges_E'!$A$14:$A$203,0)))</f>
        <v>0</v>
      </c>
      <c r="C136" s="159">
        <f>IFERROR(INDEX('Annex 1 LV, HV &amp; UMS charges_E'!$C$14:$C$45,MATCH($A136,'Annex 1 LV, HV &amp; UMS charges_E'!$A$14:$A$294,0)),INDEX('Annex 4 LDNO charges_E'!$C$14:$C$203,MATCH($A136,'Annex 4 LDNO charges_E'!$A$14:$A$203,0)))</f>
        <v>0</v>
      </c>
      <c r="D136" s="227"/>
      <c r="E136" s="227"/>
      <c r="F136" s="276">
        <v>0.47039476132780506</v>
      </c>
    </row>
    <row r="137" spans="1:6" ht="27.75" customHeight="1">
      <c r="A137" s="160" t="s">
        <v>674</v>
      </c>
      <c r="B137" s="42">
        <f>IFERROR(INDEX('Annex 1 LV, HV &amp; UMS charges_E'!$B$14:$B$45,MATCH($A137,'Annex 1 LV, HV &amp; UMS charges_E'!$A$14:$A$294,0)),INDEX('Annex 4 LDNO charges_E'!$B$14:$B$203,MATCH($A137,'Annex 4 LDNO charges_E'!$A$14:$A$203,0)))</f>
        <v>0</v>
      </c>
      <c r="C137" s="159">
        <f>IFERROR(INDEX('Annex 1 LV, HV &amp; UMS charges_E'!$C$14:$C$45,MATCH($A137,'Annex 1 LV, HV &amp; UMS charges_E'!$A$14:$A$294,0)),INDEX('Annex 4 LDNO charges_E'!$C$14:$C$203,MATCH($A137,'Annex 4 LDNO charges_E'!$A$14:$A$203,0)))</f>
        <v>0</v>
      </c>
      <c r="D137" s="227"/>
      <c r="E137" s="227"/>
      <c r="F137" s="276">
        <v>0.47039476132780506</v>
      </c>
    </row>
    <row r="138" spans="1:6" ht="27.75" customHeight="1">
      <c r="A138" s="160" t="s">
        <v>675</v>
      </c>
      <c r="B138" s="42">
        <f>IFERROR(INDEX('Annex 1 LV, HV &amp; UMS charges_E'!$B$14:$B$45,MATCH($A138,'Annex 1 LV, HV &amp; UMS charges_E'!$A$14:$A$294,0)),INDEX('Annex 4 LDNO charges_E'!$B$14:$B$203,MATCH($A138,'Annex 4 LDNO charges_E'!$A$14:$A$203,0)))</f>
        <v>0</v>
      </c>
      <c r="C138" s="159">
        <f>IFERROR(INDEX('Annex 1 LV, HV &amp; UMS charges_E'!$C$14:$C$45,MATCH($A138,'Annex 1 LV, HV &amp; UMS charges_E'!$A$14:$A$294,0)),INDEX('Annex 4 LDNO charges_E'!$C$14:$C$203,MATCH($A138,'Annex 4 LDNO charges_E'!$A$14:$A$203,0)))</f>
        <v>0</v>
      </c>
      <c r="D138" s="227"/>
      <c r="E138" s="227"/>
      <c r="F138" s="276">
        <v>0.47039476132780506</v>
      </c>
    </row>
    <row r="139" spans="1:6" ht="27.75" customHeight="1">
      <c r="A139" s="160" t="s">
        <v>676</v>
      </c>
      <c r="B139" s="42">
        <f>IFERROR(INDEX('Annex 1 LV, HV &amp; UMS charges_E'!$B$14:$B$45,MATCH($A139,'Annex 1 LV, HV &amp; UMS charges_E'!$A$14:$A$294,0)),INDEX('Annex 4 LDNO charges_E'!$B$14:$B$203,MATCH($A139,'Annex 4 LDNO charges_E'!$A$14:$A$203,0)))</f>
        <v>0</v>
      </c>
      <c r="C139" s="159">
        <f>IFERROR(INDEX('Annex 1 LV, HV &amp; UMS charges_E'!$C$14:$C$45,MATCH($A139,'Annex 1 LV, HV &amp; UMS charges_E'!$A$14:$A$294,0)),INDEX('Annex 4 LDNO charges_E'!$C$14:$C$203,MATCH($A139,'Annex 4 LDNO charges_E'!$A$14:$A$203,0)))</f>
        <v>0</v>
      </c>
      <c r="D139" s="227"/>
      <c r="E139" s="227"/>
      <c r="F139" s="276">
        <v>0.47039476132780506</v>
      </c>
    </row>
    <row r="140" spans="1:6" ht="27.75" customHeight="1">
      <c r="A140" s="160" t="s">
        <v>677</v>
      </c>
      <c r="B140" s="42">
        <f>IFERROR(INDEX('Annex 1 LV, HV &amp; UMS charges_E'!$B$14:$B$45,MATCH($A140,'Annex 1 LV, HV &amp; UMS charges_E'!$A$14:$A$294,0)),INDEX('Annex 4 LDNO charges_E'!$B$14:$B$203,MATCH($A140,'Annex 4 LDNO charges_E'!$A$14:$A$203,0)))</f>
        <v>0</v>
      </c>
      <c r="C140" s="159">
        <f>IFERROR(INDEX('Annex 1 LV, HV &amp; UMS charges_E'!$C$14:$C$45,MATCH($A140,'Annex 1 LV, HV &amp; UMS charges_E'!$A$14:$A$294,0)),INDEX('Annex 4 LDNO charges_E'!$C$14:$C$203,MATCH($A140,'Annex 4 LDNO charges_E'!$A$14:$A$203,0)))</f>
        <v>0</v>
      </c>
      <c r="D140" s="227"/>
      <c r="E140" s="227"/>
      <c r="F140" s="276">
        <v>0.47039476132780506</v>
      </c>
    </row>
    <row r="141" spans="1:6" ht="27.75" customHeight="1">
      <c r="A141" s="160" t="s">
        <v>678</v>
      </c>
      <c r="B141" s="42">
        <f>IFERROR(INDEX('Annex 1 LV, HV &amp; UMS charges_E'!$B$14:$B$45,MATCH($A141,'Annex 1 LV, HV &amp; UMS charges_E'!$A$14:$A$294,0)),INDEX('Annex 4 LDNO charges_E'!$B$14:$B$203,MATCH($A141,'Annex 4 LDNO charges_E'!$A$14:$A$203,0)))</f>
        <v>0</v>
      </c>
      <c r="C141" s="159">
        <f>IFERROR(INDEX('Annex 1 LV, HV &amp; UMS charges_E'!$C$14:$C$45,MATCH($A141,'Annex 1 LV, HV &amp; UMS charges_E'!$A$14:$A$294,0)),INDEX('Annex 4 LDNO charges_E'!$C$14:$C$203,MATCH($A141,'Annex 4 LDNO charges_E'!$A$14:$A$203,0)))</f>
        <v>0</v>
      </c>
      <c r="D141" s="227"/>
      <c r="E141" s="227"/>
      <c r="F141" s="276">
        <v>0.47039476132780506</v>
      </c>
    </row>
    <row r="142" spans="1:6" ht="27.75" customHeight="1">
      <c r="A142" s="160" t="s">
        <v>685</v>
      </c>
      <c r="B142" s="42">
        <f>IFERROR(INDEX('Annex 1 LV, HV &amp; UMS charges_E'!$B$14:$B$45,MATCH($A142,'Annex 1 LV, HV &amp; UMS charges_E'!$A$14:$A$294,0)),INDEX('Annex 4 LDNO charges_E'!$B$14:$B$203,MATCH($A142,'Annex 4 LDNO charges_E'!$A$14:$A$203,0)))</f>
        <v>0</v>
      </c>
      <c r="C142" s="159" t="str">
        <f>IFERROR(INDEX('Annex 1 LV, HV &amp; UMS charges_E'!$C$14:$C$45,MATCH($A142,'Annex 1 LV, HV &amp; UMS charges_E'!$A$14:$A$294,0)),INDEX('Annex 4 LDNO charges_E'!$C$14:$C$203,MATCH($A142,'Annex 4 LDNO charges_E'!$A$14:$A$203,0)))</f>
        <v>0, 1, 2</v>
      </c>
      <c r="D142" s="276">
        <v>0.19043822914071118</v>
      </c>
      <c r="E142" s="276">
        <v>0</v>
      </c>
      <c r="F142" s="276">
        <v>0.47039476132780506</v>
      </c>
    </row>
    <row r="143" spans="1:6" ht="27.75" customHeight="1">
      <c r="A143" s="160" t="s">
        <v>687</v>
      </c>
      <c r="B143" s="42">
        <f>IFERROR(INDEX('Annex 1 LV, HV &amp; UMS charges_E'!$B$14:$B$45,MATCH($A143,'Annex 1 LV, HV &amp; UMS charges_E'!$A$14:$A$294,0)),INDEX('Annex 4 LDNO charges_E'!$B$14:$B$203,MATCH($A143,'Annex 4 LDNO charges_E'!$A$14:$A$203,0)))</f>
        <v>0</v>
      </c>
      <c r="C143" s="159" t="str">
        <f>IFERROR(INDEX('Annex 1 LV, HV &amp; UMS charges_E'!$C$14:$C$45,MATCH($A143,'Annex 1 LV, HV &amp; UMS charges_E'!$A$14:$A$294,0)),INDEX('Annex 4 LDNO charges_E'!$C$14:$C$203,MATCH($A143,'Annex 4 LDNO charges_E'!$A$14:$A$203,0)))</f>
        <v>0, 3, 4, 5-8</v>
      </c>
      <c r="D143" s="227"/>
      <c r="E143" s="227"/>
      <c r="F143" s="276">
        <v>0.47039476132780506</v>
      </c>
    </row>
    <row r="144" spans="1:6" ht="27.75" customHeight="1">
      <c r="A144" s="160" t="s">
        <v>688</v>
      </c>
      <c r="B144" s="42">
        <f>IFERROR(INDEX('Annex 1 LV, HV &amp; UMS charges_E'!$B$14:$B$45,MATCH($A144,'Annex 1 LV, HV &amp; UMS charges_E'!$A$14:$A$294,0)),INDEX('Annex 4 LDNO charges_E'!$B$14:$B$203,MATCH($A144,'Annex 4 LDNO charges_E'!$A$14:$A$203,0)))</f>
        <v>0</v>
      </c>
      <c r="C144" s="159" t="str">
        <f>IFERROR(INDEX('Annex 1 LV, HV &amp; UMS charges_E'!$C$14:$C$45,MATCH($A144,'Annex 1 LV, HV &amp; UMS charges_E'!$A$14:$A$294,0)),INDEX('Annex 4 LDNO charges_E'!$C$14:$C$203,MATCH($A144,'Annex 4 LDNO charges_E'!$A$14:$A$203,0)))</f>
        <v>0, 3, 4, 5-8</v>
      </c>
      <c r="D144" s="227"/>
      <c r="E144" s="227"/>
      <c r="F144" s="276">
        <v>0.47039476132780506</v>
      </c>
    </row>
    <row r="145" spans="1:6" ht="27.75" customHeight="1">
      <c r="A145" s="160" t="s">
        <v>689</v>
      </c>
      <c r="B145" s="42">
        <f>IFERROR(INDEX('Annex 1 LV, HV &amp; UMS charges_E'!$B$14:$B$45,MATCH($A145,'Annex 1 LV, HV &amp; UMS charges_E'!$A$14:$A$294,0)),INDEX('Annex 4 LDNO charges_E'!$B$14:$B$203,MATCH($A145,'Annex 4 LDNO charges_E'!$A$14:$A$203,0)))</f>
        <v>0</v>
      </c>
      <c r="C145" s="159" t="str">
        <f>IFERROR(INDEX('Annex 1 LV, HV &amp; UMS charges_E'!$C$14:$C$45,MATCH($A145,'Annex 1 LV, HV &amp; UMS charges_E'!$A$14:$A$294,0)),INDEX('Annex 4 LDNO charges_E'!$C$14:$C$203,MATCH($A145,'Annex 4 LDNO charges_E'!$A$14:$A$203,0)))</f>
        <v>0, 3, 4, 5-8</v>
      </c>
      <c r="D145" s="227"/>
      <c r="E145" s="227"/>
      <c r="F145" s="276">
        <v>0.47039476132780506</v>
      </c>
    </row>
    <row r="146" spans="1:6" ht="27.75" customHeight="1">
      <c r="A146" s="160" t="s">
        <v>690</v>
      </c>
      <c r="B146" s="42">
        <f>IFERROR(INDEX('Annex 1 LV, HV &amp; UMS charges_E'!$B$14:$B$45,MATCH($A146,'Annex 1 LV, HV &amp; UMS charges_E'!$A$14:$A$294,0)),INDEX('Annex 4 LDNO charges_E'!$B$14:$B$203,MATCH($A146,'Annex 4 LDNO charges_E'!$A$14:$A$203,0)))</f>
        <v>0</v>
      </c>
      <c r="C146" s="159" t="str">
        <f>IFERROR(INDEX('Annex 1 LV, HV &amp; UMS charges_E'!$C$14:$C$45,MATCH($A146,'Annex 1 LV, HV &amp; UMS charges_E'!$A$14:$A$294,0)),INDEX('Annex 4 LDNO charges_E'!$C$14:$C$203,MATCH($A146,'Annex 4 LDNO charges_E'!$A$14:$A$203,0)))</f>
        <v>0, 3, 4, 5-8</v>
      </c>
      <c r="D146" s="227"/>
      <c r="E146" s="227"/>
      <c r="F146" s="276">
        <v>0.47039476132780506</v>
      </c>
    </row>
    <row r="147" spans="1:6" ht="27.75" customHeight="1">
      <c r="A147" s="160" t="s">
        <v>691</v>
      </c>
      <c r="B147" s="42">
        <f>IFERROR(INDEX('Annex 1 LV, HV &amp; UMS charges_E'!$B$14:$B$45,MATCH($A147,'Annex 1 LV, HV &amp; UMS charges_E'!$A$14:$A$294,0)),INDEX('Annex 4 LDNO charges_E'!$B$14:$B$203,MATCH($A147,'Annex 4 LDNO charges_E'!$A$14:$A$203,0)))</f>
        <v>0</v>
      </c>
      <c r="C147" s="159" t="str">
        <f>IFERROR(INDEX('Annex 1 LV, HV &amp; UMS charges_E'!$C$14:$C$45,MATCH($A147,'Annex 1 LV, HV &amp; UMS charges_E'!$A$14:$A$294,0)),INDEX('Annex 4 LDNO charges_E'!$C$14:$C$203,MATCH($A147,'Annex 4 LDNO charges_E'!$A$14:$A$203,0)))</f>
        <v>0, 3, 4, 5-8</v>
      </c>
      <c r="D147" s="227"/>
      <c r="E147" s="227"/>
      <c r="F147" s="276">
        <v>0.47039476132780506</v>
      </c>
    </row>
    <row r="148" spans="1:6" ht="27.75" customHeight="1">
      <c r="A148" s="160" t="s">
        <v>693</v>
      </c>
      <c r="B148" s="42">
        <f>IFERROR(INDEX('Annex 1 LV, HV &amp; UMS charges_E'!$B$14:$B$45,MATCH($A148,'Annex 1 LV, HV &amp; UMS charges_E'!$A$14:$A$294,0)),INDEX('Annex 4 LDNO charges_E'!$B$14:$B$203,MATCH($A148,'Annex 4 LDNO charges_E'!$A$14:$A$203,0)))</f>
        <v>0</v>
      </c>
      <c r="C148" s="159">
        <f>IFERROR(INDEX('Annex 1 LV, HV &amp; UMS charges_E'!$C$14:$C$45,MATCH($A148,'Annex 1 LV, HV &amp; UMS charges_E'!$A$14:$A$294,0)),INDEX('Annex 4 LDNO charges_E'!$C$14:$C$203,MATCH($A148,'Annex 4 LDNO charges_E'!$A$14:$A$203,0)))</f>
        <v>0</v>
      </c>
      <c r="D148" s="227"/>
      <c r="E148" s="227"/>
      <c r="F148" s="276">
        <v>0.47039476132780506</v>
      </c>
    </row>
    <row r="149" spans="1:6" ht="27.75" customHeight="1">
      <c r="A149" s="160" t="s">
        <v>694</v>
      </c>
      <c r="B149" s="42">
        <f>IFERROR(INDEX('Annex 1 LV, HV &amp; UMS charges_E'!$B$14:$B$45,MATCH($A149,'Annex 1 LV, HV &amp; UMS charges_E'!$A$14:$A$294,0)),INDEX('Annex 4 LDNO charges_E'!$B$14:$B$203,MATCH($A149,'Annex 4 LDNO charges_E'!$A$14:$A$203,0)))</f>
        <v>0</v>
      </c>
      <c r="C149" s="159">
        <f>IFERROR(INDEX('Annex 1 LV, HV &amp; UMS charges_E'!$C$14:$C$45,MATCH($A149,'Annex 1 LV, HV &amp; UMS charges_E'!$A$14:$A$294,0)),INDEX('Annex 4 LDNO charges_E'!$C$14:$C$203,MATCH($A149,'Annex 4 LDNO charges_E'!$A$14:$A$203,0)))</f>
        <v>0</v>
      </c>
      <c r="D149" s="227"/>
      <c r="E149" s="227"/>
      <c r="F149" s="276">
        <v>0.47039476132780506</v>
      </c>
    </row>
    <row r="150" spans="1:6" ht="27.75" customHeight="1">
      <c r="A150" s="160" t="s">
        <v>695</v>
      </c>
      <c r="B150" s="42">
        <f>IFERROR(INDEX('Annex 1 LV, HV &amp; UMS charges_E'!$B$14:$B$45,MATCH($A150,'Annex 1 LV, HV &amp; UMS charges_E'!$A$14:$A$294,0)),INDEX('Annex 4 LDNO charges_E'!$B$14:$B$203,MATCH($A150,'Annex 4 LDNO charges_E'!$A$14:$A$203,0)))</f>
        <v>0</v>
      </c>
      <c r="C150" s="159">
        <f>IFERROR(INDEX('Annex 1 LV, HV &amp; UMS charges_E'!$C$14:$C$45,MATCH($A150,'Annex 1 LV, HV &amp; UMS charges_E'!$A$14:$A$294,0)),INDEX('Annex 4 LDNO charges_E'!$C$14:$C$203,MATCH($A150,'Annex 4 LDNO charges_E'!$A$14:$A$203,0)))</f>
        <v>0</v>
      </c>
      <c r="D150" s="227"/>
      <c r="E150" s="227"/>
      <c r="F150" s="276">
        <v>0.47039476132780506</v>
      </c>
    </row>
    <row r="151" spans="1:6" ht="27.75" customHeight="1">
      <c r="A151" s="160" t="s">
        <v>696</v>
      </c>
      <c r="B151" s="42">
        <f>IFERROR(INDEX('Annex 1 LV, HV &amp; UMS charges_E'!$B$14:$B$45,MATCH($A151,'Annex 1 LV, HV &amp; UMS charges_E'!$A$14:$A$294,0)),INDEX('Annex 4 LDNO charges_E'!$B$14:$B$203,MATCH($A151,'Annex 4 LDNO charges_E'!$A$14:$A$203,0)))</f>
        <v>0</v>
      </c>
      <c r="C151" s="159">
        <f>IFERROR(INDEX('Annex 1 LV, HV &amp; UMS charges_E'!$C$14:$C$45,MATCH($A151,'Annex 1 LV, HV &amp; UMS charges_E'!$A$14:$A$294,0)),INDEX('Annex 4 LDNO charges_E'!$C$14:$C$203,MATCH($A151,'Annex 4 LDNO charges_E'!$A$14:$A$203,0)))</f>
        <v>0</v>
      </c>
      <c r="D151" s="227"/>
      <c r="E151" s="227"/>
      <c r="F151" s="276">
        <v>0.47039476132780506</v>
      </c>
    </row>
    <row r="152" spans="1:6" ht="27.75" customHeight="1">
      <c r="A152" s="160" t="s">
        <v>697</v>
      </c>
      <c r="B152" s="42">
        <f>IFERROR(INDEX('Annex 1 LV, HV &amp; UMS charges_E'!$B$14:$B$45,MATCH($A152,'Annex 1 LV, HV &amp; UMS charges_E'!$A$14:$A$294,0)),INDEX('Annex 4 LDNO charges_E'!$B$14:$B$203,MATCH($A152,'Annex 4 LDNO charges_E'!$A$14:$A$203,0)))</f>
        <v>0</v>
      </c>
      <c r="C152" s="159">
        <f>IFERROR(INDEX('Annex 1 LV, HV &amp; UMS charges_E'!$C$14:$C$45,MATCH($A152,'Annex 1 LV, HV &amp; UMS charges_E'!$A$14:$A$294,0)),INDEX('Annex 4 LDNO charges_E'!$C$14:$C$203,MATCH($A152,'Annex 4 LDNO charges_E'!$A$14:$A$203,0)))</f>
        <v>0</v>
      </c>
      <c r="D152" s="227"/>
      <c r="E152" s="227"/>
      <c r="F152" s="276">
        <v>0.47039476132780506</v>
      </c>
    </row>
    <row r="153" spans="1:6" ht="27.75" customHeight="1">
      <c r="A153" s="160" t="s">
        <v>698</v>
      </c>
      <c r="B153" s="42">
        <f>IFERROR(INDEX('Annex 1 LV, HV &amp; UMS charges_E'!$B$14:$B$45,MATCH($A153,'Annex 1 LV, HV &amp; UMS charges_E'!$A$14:$A$294,0)),INDEX('Annex 4 LDNO charges_E'!$B$14:$B$203,MATCH($A153,'Annex 4 LDNO charges_E'!$A$14:$A$203,0)))</f>
        <v>0</v>
      </c>
      <c r="C153" s="159">
        <f>IFERROR(INDEX('Annex 1 LV, HV &amp; UMS charges_E'!$C$14:$C$45,MATCH($A153,'Annex 1 LV, HV &amp; UMS charges_E'!$A$14:$A$294,0)),INDEX('Annex 4 LDNO charges_E'!$C$14:$C$203,MATCH($A153,'Annex 4 LDNO charges_E'!$A$14:$A$203,0)))</f>
        <v>0</v>
      </c>
      <c r="D153" s="227"/>
      <c r="E153" s="227"/>
      <c r="F153" s="276">
        <v>0.47039476132780506</v>
      </c>
    </row>
    <row r="154" spans="1:6" ht="27.75" customHeight="1">
      <c r="A154" s="160" t="s">
        <v>699</v>
      </c>
      <c r="B154" s="42">
        <f>IFERROR(INDEX('Annex 1 LV, HV &amp; UMS charges_E'!$B$14:$B$45,MATCH($A154,'Annex 1 LV, HV &amp; UMS charges_E'!$A$14:$A$294,0)),INDEX('Annex 4 LDNO charges_E'!$B$14:$B$203,MATCH($A154,'Annex 4 LDNO charges_E'!$A$14:$A$203,0)))</f>
        <v>0</v>
      </c>
      <c r="C154" s="159">
        <f>IFERROR(INDEX('Annex 1 LV, HV &amp; UMS charges_E'!$C$14:$C$45,MATCH($A154,'Annex 1 LV, HV &amp; UMS charges_E'!$A$14:$A$294,0)),INDEX('Annex 4 LDNO charges_E'!$C$14:$C$203,MATCH($A154,'Annex 4 LDNO charges_E'!$A$14:$A$203,0)))</f>
        <v>0</v>
      </c>
      <c r="D154" s="227"/>
      <c r="E154" s="227"/>
      <c r="F154" s="276">
        <v>0.47039476132780506</v>
      </c>
    </row>
    <row r="155" spans="1:6" ht="27.75" customHeight="1">
      <c r="A155" s="160" t="s">
        <v>700</v>
      </c>
      <c r="B155" s="42">
        <f>IFERROR(INDEX('Annex 1 LV, HV &amp; UMS charges_E'!$B$14:$B$45,MATCH($A155,'Annex 1 LV, HV &amp; UMS charges_E'!$A$14:$A$294,0)),INDEX('Annex 4 LDNO charges_E'!$B$14:$B$203,MATCH($A155,'Annex 4 LDNO charges_E'!$A$14:$A$203,0)))</f>
        <v>0</v>
      </c>
      <c r="C155" s="159">
        <f>IFERROR(INDEX('Annex 1 LV, HV &amp; UMS charges_E'!$C$14:$C$45,MATCH($A155,'Annex 1 LV, HV &amp; UMS charges_E'!$A$14:$A$294,0)),INDEX('Annex 4 LDNO charges_E'!$C$14:$C$203,MATCH($A155,'Annex 4 LDNO charges_E'!$A$14:$A$203,0)))</f>
        <v>0</v>
      </c>
      <c r="D155" s="227"/>
      <c r="E155" s="227"/>
      <c r="F155" s="276">
        <v>0.47039476132780506</v>
      </c>
    </row>
    <row r="156" spans="1:6" ht="27.75" customHeight="1">
      <c r="A156" s="160" t="s">
        <v>701</v>
      </c>
      <c r="B156" s="42">
        <f>IFERROR(INDEX('Annex 1 LV, HV &amp; UMS charges_E'!$B$14:$B$45,MATCH($A156,'Annex 1 LV, HV &amp; UMS charges_E'!$A$14:$A$294,0)),INDEX('Annex 4 LDNO charges_E'!$B$14:$B$203,MATCH($A156,'Annex 4 LDNO charges_E'!$A$14:$A$203,0)))</f>
        <v>0</v>
      </c>
      <c r="C156" s="159">
        <f>IFERROR(INDEX('Annex 1 LV, HV &amp; UMS charges_E'!$C$14:$C$45,MATCH($A156,'Annex 1 LV, HV &amp; UMS charges_E'!$A$14:$A$294,0)),INDEX('Annex 4 LDNO charges_E'!$C$14:$C$203,MATCH($A156,'Annex 4 LDNO charges_E'!$A$14:$A$203,0)))</f>
        <v>0</v>
      </c>
      <c r="D156" s="227"/>
      <c r="E156" s="227"/>
      <c r="F156" s="276">
        <v>0.47039476132780506</v>
      </c>
    </row>
    <row r="157" spans="1:6" ht="27.75" customHeight="1">
      <c r="A157" s="160" t="s">
        <v>702</v>
      </c>
      <c r="B157" s="42">
        <f>IFERROR(INDEX('Annex 1 LV, HV &amp; UMS charges_E'!$B$14:$B$45,MATCH($A157,'Annex 1 LV, HV &amp; UMS charges_E'!$A$14:$A$294,0)),INDEX('Annex 4 LDNO charges_E'!$B$14:$B$203,MATCH($A157,'Annex 4 LDNO charges_E'!$A$14:$A$203,0)))</f>
        <v>0</v>
      </c>
      <c r="C157" s="159">
        <f>IFERROR(INDEX('Annex 1 LV, HV &amp; UMS charges_E'!$C$14:$C$45,MATCH($A157,'Annex 1 LV, HV &amp; UMS charges_E'!$A$14:$A$294,0)),INDEX('Annex 4 LDNO charges_E'!$C$14:$C$203,MATCH($A157,'Annex 4 LDNO charges_E'!$A$14:$A$203,0)))</f>
        <v>0</v>
      </c>
      <c r="D157" s="227"/>
      <c r="E157" s="227"/>
      <c r="F157" s="276">
        <v>0.47039476132780506</v>
      </c>
    </row>
    <row r="158" spans="1:6" ht="27.75" customHeight="1">
      <c r="A158" s="160" t="s">
        <v>703</v>
      </c>
      <c r="B158" s="42">
        <f>IFERROR(INDEX('Annex 1 LV, HV &amp; UMS charges_E'!$B$14:$B$45,MATCH($A158,'Annex 1 LV, HV &amp; UMS charges_E'!$A$14:$A$294,0)),INDEX('Annex 4 LDNO charges_E'!$B$14:$B$203,MATCH($A158,'Annex 4 LDNO charges_E'!$A$14:$A$203,0)))</f>
        <v>0</v>
      </c>
      <c r="C158" s="159">
        <f>IFERROR(INDEX('Annex 1 LV, HV &amp; UMS charges_E'!$C$14:$C$45,MATCH($A158,'Annex 1 LV, HV &amp; UMS charges_E'!$A$14:$A$294,0)),INDEX('Annex 4 LDNO charges_E'!$C$14:$C$203,MATCH($A158,'Annex 4 LDNO charges_E'!$A$14:$A$203,0)))</f>
        <v>0</v>
      </c>
      <c r="D158" s="227"/>
      <c r="E158" s="227"/>
      <c r="F158" s="276">
        <v>0.47039476132780506</v>
      </c>
    </row>
    <row r="159" spans="1:6" ht="27.75" customHeight="1">
      <c r="A159" s="160" t="s">
        <v>704</v>
      </c>
      <c r="B159" s="42">
        <f>IFERROR(INDEX('Annex 1 LV, HV &amp; UMS charges_E'!$B$14:$B$45,MATCH($A159,'Annex 1 LV, HV &amp; UMS charges_E'!$A$14:$A$294,0)),INDEX('Annex 4 LDNO charges_E'!$B$14:$B$203,MATCH($A159,'Annex 4 LDNO charges_E'!$A$14:$A$203,0)))</f>
        <v>0</v>
      </c>
      <c r="C159" s="159">
        <f>IFERROR(INDEX('Annex 1 LV, HV &amp; UMS charges_E'!$C$14:$C$45,MATCH($A159,'Annex 1 LV, HV &amp; UMS charges_E'!$A$14:$A$294,0)),INDEX('Annex 4 LDNO charges_E'!$C$14:$C$203,MATCH($A159,'Annex 4 LDNO charges_E'!$A$14:$A$203,0)))</f>
        <v>0</v>
      </c>
      <c r="D159" s="227"/>
      <c r="E159" s="227"/>
      <c r="F159" s="276">
        <v>0.47039476132780506</v>
      </c>
    </row>
    <row r="160" spans="1:6" ht="27.75" customHeight="1">
      <c r="A160" s="160" t="s">
        <v>705</v>
      </c>
      <c r="B160" s="42">
        <f>IFERROR(INDEX('Annex 1 LV, HV &amp; UMS charges_E'!$B$14:$B$45,MATCH($A160,'Annex 1 LV, HV &amp; UMS charges_E'!$A$14:$A$294,0)),INDEX('Annex 4 LDNO charges_E'!$B$14:$B$203,MATCH($A160,'Annex 4 LDNO charges_E'!$A$14:$A$203,0)))</f>
        <v>0</v>
      </c>
      <c r="C160" s="159">
        <f>IFERROR(INDEX('Annex 1 LV, HV &amp; UMS charges_E'!$C$14:$C$45,MATCH($A160,'Annex 1 LV, HV &amp; UMS charges_E'!$A$14:$A$294,0)),INDEX('Annex 4 LDNO charges_E'!$C$14:$C$203,MATCH($A160,'Annex 4 LDNO charges_E'!$A$14:$A$203,0)))</f>
        <v>0</v>
      </c>
      <c r="D160" s="227"/>
      <c r="E160" s="227"/>
      <c r="F160" s="276">
        <v>0.47039476132780506</v>
      </c>
    </row>
    <row r="161" spans="1:6" ht="27.75" customHeight="1">
      <c r="A161" s="160" t="s">
        <v>706</v>
      </c>
      <c r="B161" s="42">
        <f>IFERROR(INDEX('Annex 1 LV, HV &amp; UMS charges_E'!$B$14:$B$45,MATCH($A161,'Annex 1 LV, HV &amp; UMS charges_E'!$A$14:$A$294,0)),INDEX('Annex 4 LDNO charges_E'!$B$14:$B$203,MATCH($A161,'Annex 4 LDNO charges_E'!$A$14:$A$203,0)))</f>
        <v>0</v>
      </c>
      <c r="C161" s="159">
        <f>IFERROR(INDEX('Annex 1 LV, HV &amp; UMS charges_E'!$C$14:$C$45,MATCH($A161,'Annex 1 LV, HV &amp; UMS charges_E'!$A$14:$A$294,0)),INDEX('Annex 4 LDNO charges_E'!$C$14:$C$203,MATCH($A161,'Annex 4 LDNO charges_E'!$A$14:$A$203,0)))</f>
        <v>0</v>
      </c>
      <c r="D161" s="227"/>
      <c r="E161" s="227"/>
      <c r="F161" s="276">
        <v>0.47039476132780506</v>
      </c>
    </row>
    <row r="162" spans="1:6" ht="27.75" customHeight="1">
      <c r="A162" s="160" t="s">
        <v>707</v>
      </c>
      <c r="B162" s="42">
        <f>IFERROR(INDEX('Annex 1 LV, HV &amp; UMS charges_E'!$B$14:$B$45,MATCH($A162,'Annex 1 LV, HV &amp; UMS charges_E'!$A$14:$A$294,0)),INDEX('Annex 4 LDNO charges_E'!$B$14:$B$203,MATCH($A162,'Annex 4 LDNO charges_E'!$A$14:$A$203,0)))</f>
        <v>0</v>
      </c>
      <c r="C162" s="159">
        <f>IFERROR(INDEX('Annex 1 LV, HV &amp; UMS charges_E'!$C$14:$C$45,MATCH($A162,'Annex 1 LV, HV &amp; UMS charges_E'!$A$14:$A$294,0)),INDEX('Annex 4 LDNO charges_E'!$C$14:$C$203,MATCH($A162,'Annex 4 LDNO charges_E'!$A$14:$A$203,0)))</f>
        <v>0</v>
      </c>
      <c r="D162" s="227"/>
      <c r="E162" s="227"/>
      <c r="F162" s="276">
        <v>0.47039476132780506</v>
      </c>
    </row>
  </sheetData>
  <mergeCells count="2">
    <mergeCell ref="B1:C1"/>
    <mergeCell ref="A2:F2"/>
  </mergeCells>
  <hyperlinks>
    <hyperlink ref="A1" location="Overview!A1" display="Back to Overview" xr:uid="{00000000-0004-0000-2C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NPG Northeast Area (GSP Group _F)"</f>
        <v>Southern Electric Power Distribution plc - Effective from 1 April 2024 - Final Supplier of Last Resort and Eligible Bad Debt Pass-Through Costs in NPG Northeast Area (GSP Group _F)</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42">
      <c r="A5" s="16" t="s">
        <v>68</v>
      </c>
      <c r="B5" s="42" t="str">
        <f>IFERROR(INDEX('Annex 1 LV, HV &amp; UMS charges_F'!$B$14:$B$45,MATCH($A5,'Annex 1 LV, HV &amp; UMS charges_F'!$A$14:$A$294,0)),INDEX('Annex 4 LDNO charges_F'!$B$14:$B$203,MATCH($A5,'Annex 4 LDNO charges_F'!$A$14:$A$203,0)))</f>
        <v>177, 179, 251-252, 351-352, 428-429, 514, 751-752, FA3, SA0</v>
      </c>
      <c r="C5" s="159" t="str">
        <f>IFERROR(INDEX('Annex 1 LV, HV &amp; UMS charges_F'!$C$14:$C$45,MATCH($A5,'Annex 1 LV, HV &amp; UMS charges_F'!$A$14:$A$294,0)),INDEX('Annex 4 LDNO charges_F'!$C$14:$C$203,MATCH($A5,'Annex 4 LDNO charges_F'!$A$14:$A$203,0)))</f>
        <v>0, 1, 2</v>
      </c>
      <c r="D5" s="223">
        <v>0.19658774765496592</v>
      </c>
      <c r="E5" s="223"/>
      <c r="F5" s="223">
        <v>0.48764440485178118</v>
      </c>
    </row>
    <row r="6" spans="1:6" ht="70">
      <c r="A6" s="16" t="s">
        <v>73</v>
      </c>
      <c r="B6" s="42" t="str">
        <f>IFERROR(INDEX('Annex 1 LV, HV &amp; UMS charges_F'!$B$14:$B$45,MATCH($A6,'Annex 1 LV, HV &amp; UMS charges_F'!$A$14:$A$294,0)),INDEX('Annex 4 LDNO charges_F'!$B$14:$B$203,MATCH($A6,'Annex 4 LDNO charges_F'!$A$14:$A$203,0)))</f>
        <v>F05, F15, F20, F25, F35, F45, F50, F55, F65, F70, F75, F80, F85, R40, S05, S15, S20, S25, S35, FA4, SA1</v>
      </c>
      <c r="C6" s="159" t="str">
        <f>IFERROR(INDEX('Annex 1 LV, HV &amp; UMS charges_F'!$C$14:$C$45,MATCH($A6,'Annex 1 LV, HV &amp; UMS charges_F'!$A$14:$A$294,0)),INDEX('Annex 4 LDNO charges_F'!$C$14:$C$203,MATCH($A6,'Annex 4 LDNO charges_F'!$A$14:$A$203,0)))</f>
        <v>0, 3, 4, 5-8</v>
      </c>
      <c r="D6" s="227">
        <v>0</v>
      </c>
      <c r="E6" s="227"/>
      <c r="F6" s="223">
        <v>0.48764440485178118</v>
      </c>
    </row>
    <row r="7" spans="1:6" ht="27.75" customHeight="1">
      <c r="A7" s="16" t="s">
        <v>76</v>
      </c>
      <c r="B7" s="42" t="str">
        <f>IFERROR(INDEX('Annex 1 LV, HV &amp; UMS charges_F'!$B$14:$B$45,MATCH($A7,'Annex 1 LV, HV &amp; UMS charges_F'!$A$14:$A$294,0)),INDEX('Annex 4 LDNO charges_F'!$B$14:$B$203,MATCH($A7,'Annex 4 LDNO charges_F'!$A$14:$A$203,0)))</f>
        <v>F06, F16, F21, F26, F36, F46, F51, F56, F66, F71, F76, F81, F86, R41, S06, S16, S21, S26, S36, FA5, SA2</v>
      </c>
      <c r="C7" s="159" t="str">
        <f>IFERROR(INDEX('Annex 1 LV, HV &amp; UMS charges_F'!$C$14:$C$45,MATCH($A7,'Annex 1 LV, HV &amp; UMS charges_F'!$A$14:$A$294,0)),INDEX('Annex 4 LDNO charges_F'!$C$14:$C$203,MATCH($A7,'Annex 4 LDNO charges_F'!$A$14:$A$203,0)))</f>
        <v>0, 3, 4, 5-8</v>
      </c>
      <c r="D7" s="227">
        <v>0</v>
      </c>
      <c r="E7" s="227"/>
      <c r="F7" s="223">
        <v>0.48764440485178118</v>
      </c>
    </row>
    <row r="8" spans="1:6" ht="27.75" customHeight="1">
      <c r="A8" s="16" t="s">
        <v>78</v>
      </c>
      <c r="B8" s="42" t="str">
        <f>IFERROR(INDEX('Annex 1 LV, HV &amp; UMS charges_F'!$B$14:$B$45,MATCH($A8,'Annex 1 LV, HV &amp; UMS charges_F'!$A$14:$A$294,0)),INDEX('Annex 4 LDNO charges_F'!$B$14:$B$203,MATCH($A8,'Annex 4 LDNO charges_F'!$A$14:$A$203,0)))</f>
        <v>F07, F17, F22, F27, F37, F47, F52, F57, F67, F72, F77, F82, F87, R42, S07, S17, S22, S27, S37, FA6, SA3</v>
      </c>
      <c r="C8" s="159" t="str">
        <f>IFERROR(INDEX('Annex 1 LV, HV &amp; UMS charges_F'!$C$14:$C$45,MATCH($A8,'Annex 1 LV, HV &amp; UMS charges_F'!$A$14:$A$294,0)),INDEX('Annex 4 LDNO charges_F'!$C$14:$C$203,MATCH($A8,'Annex 4 LDNO charges_F'!$A$14:$A$203,0)))</f>
        <v>0, 3, 4, 5-8</v>
      </c>
      <c r="D8" s="227">
        <v>0</v>
      </c>
      <c r="E8" s="227"/>
      <c r="F8" s="223">
        <v>0.48764440485178118</v>
      </c>
    </row>
    <row r="9" spans="1:6" ht="27.75" customHeight="1">
      <c r="A9" s="16" t="s">
        <v>80</v>
      </c>
      <c r="B9" s="42" t="str">
        <f>IFERROR(INDEX('Annex 1 LV, HV &amp; UMS charges_F'!$B$14:$B$45,MATCH($A9,'Annex 1 LV, HV &amp; UMS charges_F'!$A$14:$A$294,0)),INDEX('Annex 4 LDNO charges_F'!$B$14:$B$203,MATCH($A9,'Annex 4 LDNO charges_F'!$A$14:$A$203,0)))</f>
        <v>F08, F18, F23, F28, F38, F48, F53, F58, F68, F73, F78, F83, F88, R43, S08, S18, S23, S28, S38, FA7, SA4</v>
      </c>
      <c r="C9" s="159" t="str">
        <f>IFERROR(INDEX('Annex 1 LV, HV &amp; UMS charges_F'!$C$14:$C$45,MATCH($A9,'Annex 1 LV, HV &amp; UMS charges_F'!$A$14:$A$294,0)),INDEX('Annex 4 LDNO charges_F'!$C$14:$C$203,MATCH($A9,'Annex 4 LDNO charges_F'!$A$14:$A$203,0)))</f>
        <v>0, 3, 4, 5-8</v>
      </c>
      <c r="D9" s="227">
        <v>0</v>
      </c>
      <c r="E9" s="227"/>
      <c r="F9" s="223">
        <v>0.48764440485178118</v>
      </c>
    </row>
    <row r="10" spans="1:6" ht="27.75" customHeight="1">
      <c r="A10" s="16" t="s">
        <v>82</v>
      </c>
      <c r="B10" s="42" t="str">
        <f>IFERROR(INDEX('Annex 1 LV, HV &amp; UMS charges_F'!$B$14:$B$45,MATCH($A10,'Annex 1 LV, HV &amp; UMS charges_F'!$A$14:$A$294,0)),INDEX('Annex 4 LDNO charges_F'!$B$14:$B$203,MATCH($A10,'Annex 4 LDNO charges_F'!$A$14:$A$203,0)))</f>
        <v>F09, F19, F24, F29, F39, F49, F54, F59, F69, F74, F79, F84, F89, R44, S09, S19, S24, S29, S39, FA8, SA5</v>
      </c>
      <c r="C10" s="159" t="str">
        <f>IFERROR(INDEX('Annex 1 LV, HV &amp; UMS charges_F'!$C$14:$C$45,MATCH($A10,'Annex 1 LV, HV &amp; UMS charges_F'!$A$14:$A$294,0)),INDEX('Annex 4 LDNO charges_F'!$C$14:$C$203,MATCH($A10,'Annex 4 LDNO charges_F'!$A$14:$A$203,0)))</f>
        <v>0, 3, 4, 5-8</v>
      </c>
      <c r="D10" s="227">
        <v>0</v>
      </c>
      <c r="E10" s="227"/>
      <c r="F10" s="223">
        <v>0.48764440485178118</v>
      </c>
    </row>
    <row r="11" spans="1:6" ht="27.75" customHeight="1">
      <c r="A11" s="160" t="s">
        <v>86</v>
      </c>
      <c r="B11" s="42" t="str">
        <f>IFERROR(INDEX('Annex 1 LV, HV &amp; UMS charges_F'!$B$14:$B$45,MATCH($A11,'Annex 1 LV, HV &amp; UMS charges_F'!$A$14:$A$294,0)),INDEX('Annex 4 LDNO charges_F'!$B$14:$B$203,MATCH($A11,'Annex 4 LDNO charges_F'!$A$14:$A$203,0)))</f>
        <v>F10, F40, F90, S10</v>
      </c>
      <c r="C11" s="159">
        <f>IFERROR(INDEX('Annex 1 LV, HV &amp; UMS charges_F'!$C$14:$C$45,MATCH($A11,'Annex 1 LV, HV &amp; UMS charges_F'!$A$14:$A$294,0)),INDEX('Annex 4 LDNO charges_F'!$C$14:$C$203,MATCH($A11,'Annex 4 LDNO charges_F'!$A$14:$A$203,0)))</f>
        <v>0</v>
      </c>
      <c r="D11" s="227">
        <v>0</v>
      </c>
      <c r="E11" s="227"/>
      <c r="F11" s="223">
        <v>0.48764440485178118</v>
      </c>
    </row>
    <row r="12" spans="1:6" ht="27.75" customHeight="1">
      <c r="A12" s="160" t="s">
        <v>88</v>
      </c>
      <c r="B12" s="42" t="str">
        <f>IFERROR(INDEX('Annex 1 LV, HV &amp; UMS charges_F'!$B$14:$B$45,MATCH($A12,'Annex 1 LV, HV &amp; UMS charges_F'!$A$14:$A$294,0)),INDEX('Annex 4 LDNO charges_F'!$B$14:$B$203,MATCH($A12,'Annex 4 LDNO charges_F'!$A$14:$A$203,0)))</f>
        <v>F11, F41, F91, S11</v>
      </c>
      <c r="C12" s="159">
        <f>IFERROR(INDEX('Annex 1 LV, HV &amp; UMS charges_F'!$C$14:$C$45,MATCH($A12,'Annex 1 LV, HV &amp; UMS charges_F'!$A$14:$A$294,0)),INDEX('Annex 4 LDNO charges_F'!$C$14:$C$203,MATCH($A12,'Annex 4 LDNO charges_F'!$A$14:$A$203,0)))</f>
        <v>0</v>
      </c>
      <c r="D12" s="227">
        <v>0</v>
      </c>
      <c r="E12" s="227"/>
      <c r="F12" s="223">
        <v>0.48764440485178118</v>
      </c>
    </row>
    <row r="13" spans="1:6" ht="27.75" customHeight="1">
      <c r="A13" s="160" t="s">
        <v>90</v>
      </c>
      <c r="B13" s="42" t="str">
        <f>IFERROR(INDEX('Annex 1 LV, HV &amp; UMS charges_F'!$B$14:$B$45,MATCH($A13,'Annex 1 LV, HV &amp; UMS charges_F'!$A$14:$A$294,0)),INDEX('Annex 4 LDNO charges_F'!$B$14:$B$203,MATCH($A13,'Annex 4 LDNO charges_F'!$A$14:$A$203,0)))</f>
        <v>F12, F42, F92, S12</v>
      </c>
      <c r="C13" s="159">
        <f>IFERROR(INDEX('Annex 1 LV, HV &amp; UMS charges_F'!$C$14:$C$45,MATCH($A13,'Annex 1 LV, HV &amp; UMS charges_F'!$A$14:$A$294,0)),INDEX('Annex 4 LDNO charges_F'!$C$14:$C$203,MATCH($A13,'Annex 4 LDNO charges_F'!$A$14:$A$203,0)))</f>
        <v>0</v>
      </c>
      <c r="D13" s="227">
        <v>0</v>
      </c>
      <c r="E13" s="227"/>
      <c r="F13" s="223">
        <v>0.48764440485178118</v>
      </c>
    </row>
    <row r="14" spans="1:6" ht="27.75" customHeight="1">
      <c r="A14" s="160" t="s">
        <v>92</v>
      </c>
      <c r="B14" s="42" t="str">
        <f>IFERROR(INDEX('Annex 1 LV, HV &amp; UMS charges_F'!$B$14:$B$45,MATCH($A14,'Annex 1 LV, HV &amp; UMS charges_F'!$A$14:$A$294,0)),INDEX('Annex 4 LDNO charges_F'!$B$14:$B$203,MATCH($A14,'Annex 4 LDNO charges_F'!$A$14:$A$203,0)))</f>
        <v>F13, F43, F93, S13</v>
      </c>
      <c r="C14" s="159">
        <f>IFERROR(INDEX('Annex 1 LV, HV &amp; UMS charges_F'!$C$14:$C$45,MATCH($A14,'Annex 1 LV, HV &amp; UMS charges_F'!$A$14:$A$294,0)),INDEX('Annex 4 LDNO charges_F'!$C$14:$C$203,MATCH($A14,'Annex 4 LDNO charges_F'!$A$14:$A$203,0)))</f>
        <v>0</v>
      </c>
      <c r="D14" s="227">
        <v>0</v>
      </c>
      <c r="E14" s="227"/>
      <c r="F14" s="223">
        <v>0.48764440485178118</v>
      </c>
    </row>
    <row r="15" spans="1:6" ht="27.75" customHeight="1">
      <c r="A15" s="164" t="s">
        <v>94</v>
      </c>
      <c r="B15" s="42" t="str">
        <f>IFERROR(INDEX('Annex 1 LV, HV &amp; UMS charges_F'!$B$14:$B$45,MATCH($A15,'Annex 1 LV, HV &amp; UMS charges_F'!$A$14:$A$294,0)),INDEX('Annex 4 LDNO charges_F'!$B$14:$B$203,MATCH($A15,'Annex 4 LDNO charges_F'!$A$14:$A$203,0)))</f>
        <v>F14, F44, F94, S14</v>
      </c>
      <c r="C15" s="159">
        <f>IFERROR(INDEX('Annex 1 LV, HV &amp; UMS charges_F'!$C$14:$C$45,MATCH($A15,'Annex 1 LV, HV &amp; UMS charges_F'!$A$14:$A$294,0)),INDEX('Annex 4 LDNO charges_F'!$C$14:$C$203,MATCH($A15,'Annex 4 LDNO charges_F'!$A$14:$A$203,0)))</f>
        <v>0</v>
      </c>
      <c r="D15" s="227">
        <v>0</v>
      </c>
      <c r="E15" s="227"/>
      <c r="F15" s="223">
        <v>0.48764440485178118</v>
      </c>
    </row>
    <row r="16" spans="1:6" ht="27.75" customHeight="1">
      <c r="A16" s="164" t="s">
        <v>96</v>
      </c>
      <c r="B16" s="42" t="str">
        <f>IFERROR(INDEX('Annex 1 LV, HV &amp; UMS charges_F'!$B$14:$B$45,MATCH($A16,'Annex 1 LV, HV &amp; UMS charges_F'!$A$14:$A$294,0)),INDEX('Annex 4 LDNO charges_F'!$B$14:$B$203,MATCH($A16,'Annex 4 LDNO charges_F'!$A$14:$A$203,0)))</f>
        <v>S00</v>
      </c>
      <c r="C16" s="159">
        <f>IFERROR(INDEX('Annex 1 LV, HV &amp; UMS charges_F'!$C$14:$C$45,MATCH($A16,'Annex 1 LV, HV &amp; UMS charges_F'!$A$14:$A$294,0)),INDEX('Annex 4 LDNO charges_F'!$C$14:$C$203,MATCH($A16,'Annex 4 LDNO charges_F'!$A$14:$A$203,0)))</f>
        <v>0</v>
      </c>
      <c r="D16" s="227">
        <v>0</v>
      </c>
      <c r="E16" s="227"/>
      <c r="F16" s="223">
        <v>0.48764440485178118</v>
      </c>
    </row>
    <row r="17" spans="1:6" ht="27.75" customHeight="1">
      <c r="A17" s="164" t="s">
        <v>98</v>
      </c>
      <c r="B17" s="42" t="str">
        <f>IFERROR(INDEX('Annex 1 LV, HV &amp; UMS charges_F'!$B$14:$B$45,MATCH($A17,'Annex 1 LV, HV &amp; UMS charges_F'!$A$14:$A$294,0)),INDEX('Annex 4 LDNO charges_F'!$B$14:$B$203,MATCH($A17,'Annex 4 LDNO charges_F'!$A$14:$A$203,0)))</f>
        <v>S01</v>
      </c>
      <c r="C17" s="159">
        <f>IFERROR(INDEX('Annex 1 LV, HV &amp; UMS charges_F'!$C$14:$C$45,MATCH($A17,'Annex 1 LV, HV &amp; UMS charges_F'!$A$14:$A$294,0)),INDEX('Annex 4 LDNO charges_F'!$C$14:$C$203,MATCH($A17,'Annex 4 LDNO charges_F'!$A$14:$A$203,0)))</f>
        <v>0</v>
      </c>
      <c r="D17" s="227">
        <v>0</v>
      </c>
      <c r="E17" s="227"/>
      <c r="F17" s="223">
        <v>0.48764440485178118</v>
      </c>
    </row>
    <row r="18" spans="1:6" ht="27.75" customHeight="1">
      <c r="A18" s="164" t="s">
        <v>100</v>
      </c>
      <c r="B18" s="42" t="str">
        <f>IFERROR(INDEX('Annex 1 LV, HV &amp; UMS charges_F'!$B$14:$B$45,MATCH($A18,'Annex 1 LV, HV &amp; UMS charges_F'!$A$14:$A$294,0)),INDEX('Annex 4 LDNO charges_F'!$B$14:$B$203,MATCH($A18,'Annex 4 LDNO charges_F'!$A$14:$A$203,0)))</f>
        <v>S02</v>
      </c>
      <c r="C18" s="159">
        <f>IFERROR(INDEX('Annex 1 LV, HV &amp; UMS charges_F'!$C$14:$C$45,MATCH($A18,'Annex 1 LV, HV &amp; UMS charges_F'!$A$14:$A$294,0)),INDEX('Annex 4 LDNO charges_F'!$C$14:$C$203,MATCH($A18,'Annex 4 LDNO charges_F'!$A$14:$A$203,0)))</f>
        <v>0</v>
      </c>
      <c r="D18" s="227">
        <v>0</v>
      </c>
      <c r="E18" s="227"/>
      <c r="F18" s="223">
        <v>0.48764440485178118</v>
      </c>
    </row>
    <row r="19" spans="1:6" ht="27.75" customHeight="1">
      <c r="A19" s="164" t="s">
        <v>102</v>
      </c>
      <c r="B19" s="42" t="str">
        <f>IFERROR(INDEX('Annex 1 LV, HV &amp; UMS charges_F'!$B$14:$B$45,MATCH($A19,'Annex 1 LV, HV &amp; UMS charges_F'!$A$14:$A$294,0)),INDEX('Annex 4 LDNO charges_F'!$B$14:$B$203,MATCH($A19,'Annex 4 LDNO charges_F'!$A$14:$A$203,0)))</f>
        <v>S03</v>
      </c>
      <c r="C19" s="159">
        <f>IFERROR(INDEX('Annex 1 LV, HV &amp; UMS charges_F'!$C$14:$C$45,MATCH($A19,'Annex 1 LV, HV &amp; UMS charges_F'!$A$14:$A$294,0)),INDEX('Annex 4 LDNO charges_F'!$C$14:$C$203,MATCH($A19,'Annex 4 LDNO charges_F'!$A$14:$A$203,0)))</f>
        <v>0</v>
      </c>
      <c r="D19" s="227">
        <v>0</v>
      </c>
      <c r="E19" s="227"/>
      <c r="F19" s="223">
        <v>0.48764440485178118</v>
      </c>
    </row>
    <row r="20" spans="1:6" ht="27.75" customHeight="1">
      <c r="A20" s="164" t="s">
        <v>104</v>
      </c>
      <c r="B20" s="42" t="str">
        <f>IFERROR(INDEX('Annex 1 LV, HV &amp; UMS charges_F'!$B$14:$B$45,MATCH($A20,'Annex 1 LV, HV &amp; UMS charges_F'!$A$14:$A$294,0)),INDEX('Annex 4 LDNO charges_F'!$B$14:$B$203,MATCH($A20,'Annex 4 LDNO charges_F'!$A$14:$A$203,0)))</f>
        <v>S04</v>
      </c>
      <c r="C20" s="159">
        <f>IFERROR(INDEX('Annex 1 LV, HV &amp; UMS charges_F'!$C$14:$C$45,MATCH($A20,'Annex 1 LV, HV &amp; UMS charges_F'!$A$14:$A$294,0)),INDEX('Annex 4 LDNO charges_F'!$C$14:$C$203,MATCH($A20,'Annex 4 LDNO charges_F'!$A$14:$A$203,0)))</f>
        <v>0</v>
      </c>
      <c r="D20" s="227">
        <v>0</v>
      </c>
      <c r="E20" s="227"/>
      <c r="F20" s="223">
        <v>0.48764440485178118</v>
      </c>
    </row>
    <row r="21" spans="1:6" ht="27.75" customHeight="1">
      <c r="A21" s="164" t="s">
        <v>106</v>
      </c>
      <c r="B21" s="42" t="str">
        <f>IFERROR(INDEX('Annex 1 LV, HV &amp; UMS charges_F'!$B$14:$B$45,MATCH($A21,'Annex 1 LV, HV &amp; UMS charges_F'!$A$14:$A$294,0)),INDEX('Annex 4 LDNO charges_F'!$B$14:$B$203,MATCH($A21,'Annex 4 LDNO charges_F'!$A$14:$A$203,0)))</f>
        <v>F30, F60, F95, S30</v>
      </c>
      <c r="C21" s="159">
        <f>IFERROR(INDEX('Annex 1 LV, HV &amp; UMS charges_F'!$C$14:$C$45,MATCH($A21,'Annex 1 LV, HV &amp; UMS charges_F'!$A$14:$A$294,0)),INDEX('Annex 4 LDNO charges_F'!$C$14:$C$203,MATCH($A21,'Annex 4 LDNO charges_F'!$A$14:$A$203,0)))</f>
        <v>0</v>
      </c>
      <c r="D21" s="227">
        <v>0</v>
      </c>
      <c r="E21" s="227"/>
      <c r="F21" s="223">
        <v>0.48764440485178118</v>
      </c>
    </row>
    <row r="22" spans="1:6" ht="27.75" customHeight="1">
      <c r="A22" s="164" t="s">
        <v>108</v>
      </c>
      <c r="B22" s="42" t="str">
        <f>IFERROR(INDEX('Annex 1 LV, HV &amp; UMS charges_F'!$B$14:$B$45,MATCH($A22,'Annex 1 LV, HV &amp; UMS charges_F'!$A$14:$A$294,0)),INDEX('Annex 4 LDNO charges_F'!$B$14:$B$203,MATCH($A22,'Annex 4 LDNO charges_F'!$A$14:$A$203,0)))</f>
        <v>F31, F61, F96, S31</v>
      </c>
      <c r="C22" s="159">
        <f>IFERROR(INDEX('Annex 1 LV, HV &amp; UMS charges_F'!$C$14:$C$45,MATCH($A22,'Annex 1 LV, HV &amp; UMS charges_F'!$A$14:$A$294,0)),INDEX('Annex 4 LDNO charges_F'!$C$14:$C$203,MATCH($A22,'Annex 4 LDNO charges_F'!$A$14:$A$203,0)))</f>
        <v>0</v>
      </c>
      <c r="D22" s="227">
        <v>0</v>
      </c>
      <c r="E22" s="227"/>
      <c r="F22" s="223">
        <v>0.48764440485178118</v>
      </c>
    </row>
    <row r="23" spans="1:6" ht="27.75" customHeight="1">
      <c r="A23" s="160" t="s">
        <v>110</v>
      </c>
      <c r="B23" s="42" t="str">
        <f>IFERROR(INDEX('Annex 1 LV, HV &amp; UMS charges_F'!$B$14:$B$45,MATCH($A23,'Annex 1 LV, HV &amp; UMS charges_F'!$A$14:$A$294,0)),INDEX('Annex 4 LDNO charges_F'!$B$14:$B$203,MATCH($A23,'Annex 4 LDNO charges_F'!$A$14:$A$203,0)))</f>
        <v>F32, F62, F97, S32</v>
      </c>
      <c r="C23" s="159">
        <f>IFERROR(INDEX('Annex 1 LV, HV &amp; UMS charges_F'!$C$14:$C$45,MATCH($A23,'Annex 1 LV, HV &amp; UMS charges_F'!$A$14:$A$294,0)),INDEX('Annex 4 LDNO charges_F'!$C$14:$C$203,MATCH($A23,'Annex 4 LDNO charges_F'!$A$14:$A$203,0)))</f>
        <v>0</v>
      </c>
      <c r="D23" s="227">
        <v>0</v>
      </c>
      <c r="E23" s="227"/>
      <c r="F23" s="223">
        <v>0.48764440485178118</v>
      </c>
    </row>
    <row r="24" spans="1:6" ht="27.75" customHeight="1">
      <c r="A24" s="160" t="s">
        <v>112</v>
      </c>
      <c r="B24" s="42" t="str">
        <f>IFERROR(INDEX('Annex 1 LV, HV &amp; UMS charges_F'!$B$14:$B$45,MATCH($A24,'Annex 1 LV, HV &amp; UMS charges_F'!$A$14:$A$294,0)),INDEX('Annex 4 LDNO charges_F'!$B$14:$B$203,MATCH($A24,'Annex 4 LDNO charges_F'!$A$14:$A$203,0)))</f>
        <v>F33, F63, F98, S33</v>
      </c>
      <c r="C24" s="159">
        <f>IFERROR(INDEX('Annex 1 LV, HV &amp; UMS charges_F'!$C$14:$C$45,MATCH($A24,'Annex 1 LV, HV &amp; UMS charges_F'!$A$14:$A$294,0)),INDEX('Annex 4 LDNO charges_F'!$C$14:$C$203,MATCH($A24,'Annex 4 LDNO charges_F'!$A$14:$A$203,0)))</f>
        <v>0</v>
      </c>
      <c r="D24" s="227">
        <v>0</v>
      </c>
      <c r="E24" s="227"/>
      <c r="F24" s="223">
        <v>0.48764440485178118</v>
      </c>
    </row>
    <row r="25" spans="1:6" ht="27.75" customHeight="1">
      <c r="A25" s="160" t="s">
        <v>114</v>
      </c>
      <c r="B25" s="42" t="str">
        <f>IFERROR(INDEX('Annex 1 LV, HV &amp; UMS charges_F'!$B$14:$B$45,MATCH($A25,'Annex 1 LV, HV &amp; UMS charges_F'!$A$14:$A$294,0)),INDEX('Annex 4 LDNO charges_F'!$B$14:$B$203,MATCH($A25,'Annex 4 LDNO charges_F'!$A$14:$A$203,0)))</f>
        <v>F34, F64, F99, S34</v>
      </c>
      <c r="C25" s="159">
        <f>IFERROR(INDEX('Annex 1 LV, HV &amp; UMS charges_F'!$C$14:$C$45,MATCH($A25,'Annex 1 LV, HV &amp; UMS charges_F'!$A$14:$A$294,0)),INDEX('Annex 4 LDNO charges_F'!$C$14:$C$203,MATCH($A25,'Annex 4 LDNO charges_F'!$A$14:$A$203,0)))</f>
        <v>0</v>
      </c>
      <c r="D25" s="227">
        <v>0</v>
      </c>
      <c r="E25" s="227"/>
      <c r="F25" s="223">
        <v>0.48764440485178118</v>
      </c>
    </row>
    <row r="26" spans="1:6" ht="27.75" customHeight="1">
      <c r="A26" s="160" t="s">
        <v>524</v>
      </c>
      <c r="B26" s="42">
        <f>IFERROR(INDEX('Annex 1 LV, HV &amp; UMS charges_F'!$B$14:$B$45,MATCH($A26,'Annex 1 LV, HV &amp; UMS charges_F'!$A$14:$A$294,0)),INDEX('Annex 4 LDNO charges_F'!$B$14:$B$203,MATCH($A26,'Annex 4 LDNO charges_F'!$A$14:$A$203,0)))</f>
        <v>0</v>
      </c>
      <c r="C26" s="159" t="str">
        <f>IFERROR(INDEX('Annex 1 LV, HV &amp; UMS charges_F'!$C$14:$C$45,MATCH($A26,'Annex 1 LV, HV &amp; UMS charges_F'!$A$14:$A$294,0)),INDEX('Annex 4 LDNO charges_F'!$C$14:$C$203,MATCH($A26,'Annex 4 LDNO charges_F'!$A$14:$A$203,0)))</f>
        <v>0, 1, 2</v>
      </c>
      <c r="D26" s="223">
        <v>0.19658774765496592</v>
      </c>
      <c r="E26" s="223"/>
      <c r="F26" s="223">
        <v>0.48764440485178118</v>
      </c>
    </row>
    <row r="27" spans="1:6" ht="27.75" customHeight="1">
      <c r="A27" s="160" t="s">
        <v>526</v>
      </c>
      <c r="B27" s="42">
        <f>IFERROR(INDEX('Annex 1 LV, HV &amp; UMS charges_F'!$B$14:$B$45,MATCH($A27,'Annex 1 LV, HV &amp; UMS charges_F'!$A$14:$A$294,0)),INDEX('Annex 4 LDNO charges_F'!$B$14:$B$203,MATCH($A27,'Annex 4 LDNO charges_F'!$A$14:$A$203,0)))</f>
        <v>0</v>
      </c>
      <c r="C27" s="159" t="str">
        <f>IFERROR(INDEX('Annex 1 LV, HV &amp; UMS charges_F'!$C$14:$C$45,MATCH($A27,'Annex 1 LV, HV &amp; UMS charges_F'!$A$14:$A$294,0)),INDEX('Annex 4 LDNO charges_F'!$C$14:$C$203,MATCH($A27,'Annex 4 LDNO charges_F'!$A$14:$A$203,0)))</f>
        <v>0, 3, 4, 5-8</v>
      </c>
      <c r="D27" s="227">
        <v>0</v>
      </c>
      <c r="E27" s="227"/>
      <c r="F27" s="223">
        <v>0.48764440485178118</v>
      </c>
    </row>
    <row r="28" spans="1:6" ht="27.75" customHeight="1">
      <c r="A28" s="160" t="s">
        <v>527</v>
      </c>
      <c r="B28" s="42">
        <f>IFERROR(INDEX('Annex 1 LV, HV &amp; UMS charges_F'!$B$14:$B$45,MATCH($A28,'Annex 1 LV, HV &amp; UMS charges_F'!$A$14:$A$294,0)),INDEX('Annex 4 LDNO charges_F'!$B$14:$B$203,MATCH($A28,'Annex 4 LDNO charges_F'!$A$14:$A$203,0)))</f>
        <v>0</v>
      </c>
      <c r="C28" s="159" t="str">
        <f>IFERROR(INDEX('Annex 1 LV, HV &amp; UMS charges_F'!$C$14:$C$45,MATCH($A28,'Annex 1 LV, HV &amp; UMS charges_F'!$A$14:$A$294,0)),INDEX('Annex 4 LDNO charges_F'!$C$14:$C$203,MATCH($A28,'Annex 4 LDNO charges_F'!$A$14:$A$203,0)))</f>
        <v>0, 3, 4, 5-8</v>
      </c>
      <c r="D28" s="227">
        <v>0</v>
      </c>
      <c r="E28" s="227"/>
      <c r="F28" s="223">
        <v>0.48764440485178118</v>
      </c>
    </row>
    <row r="29" spans="1:6" ht="27.75" customHeight="1">
      <c r="A29" s="160" t="s">
        <v>528</v>
      </c>
      <c r="B29" s="42">
        <f>IFERROR(INDEX('Annex 1 LV, HV &amp; UMS charges_F'!$B$14:$B$45,MATCH($A29,'Annex 1 LV, HV &amp; UMS charges_F'!$A$14:$A$294,0)),INDEX('Annex 4 LDNO charges_F'!$B$14:$B$203,MATCH($A29,'Annex 4 LDNO charges_F'!$A$14:$A$203,0)))</f>
        <v>0</v>
      </c>
      <c r="C29" s="159" t="str">
        <f>IFERROR(INDEX('Annex 1 LV, HV &amp; UMS charges_F'!$C$14:$C$45,MATCH($A29,'Annex 1 LV, HV &amp; UMS charges_F'!$A$14:$A$294,0)),INDEX('Annex 4 LDNO charges_F'!$C$14:$C$203,MATCH($A29,'Annex 4 LDNO charges_F'!$A$14:$A$203,0)))</f>
        <v>0, 3, 4, 5-8</v>
      </c>
      <c r="D29" s="227">
        <v>0</v>
      </c>
      <c r="E29" s="227"/>
      <c r="F29" s="223">
        <v>0.48764440485178118</v>
      </c>
    </row>
    <row r="30" spans="1:6" ht="27.75" customHeight="1">
      <c r="A30" s="160" t="s">
        <v>529</v>
      </c>
      <c r="B30" s="42">
        <f>IFERROR(INDEX('Annex 1 LV, HV &amp; UMS charges_F'!$B$14:$B$45,MATCH($A30,'Annex 1 LV, HV &amp; UMS charges_F'!$A$14:$A$294,0)),INDEX('Annex 4 LDNO charges_F'!$B$14:$B$203,MATCH($A30,'Annex 4 LDNO charges_F'!$A$14:$A$203,0)))</f>
        <v>0</v>
      </c>
      <c r="C30" s="159" t="str">
        <f>IFERROR(INDEX('Annex 1 LV, HV &amp; UMS charges_F'!$C$14:$C$45,MATCH($A30,'Annex 1 LV, HV &amp; UMS charges_F'!$A$14:$A$294,0)),INDEX('Annex 4 LDNO charges_F'!$C$14:$C$203,MATCH($A30,'Annex 4 LDNO charges_F'!$A$14:$A$203,0)))</f>
        <v>0, 3, 4, 5-8</v>
      </c>
      <c r="D30" s="227">
        <v>0</v>
      </c>
      <c r="E30" s="227"/>
      <c r="F30" s="223">
        <v>0.48764440485178118</v>
      </c>
    </row>
    <row r="31" spans="1:6" ht="27.75" customHeight="1">
      <c r="A31" s="160" t="s">
        <v>530</v>
      </c>
      <c r="B31" s="42">
        <f>IFERROR(INDEX('Annex 1 LV, HV &amp; UMS charges_F'!$B$14:$B$45,MATCH($A31,'Annex 1 LV, HV &amp; UMS charges_F'!$A$14:$A$294,0)),INDEX('Annex 4 LDNO charges_F'!$B$14:$B$203,MATCH($A31,'Annex 4 LDNO charges_F'!$A$14:$A$203,0)))</f>
        <v>0</v>
      </c>
      <c r="C31" s="159" t="str">
        <f>IFERROR(INDEX('Annex 1 LV, HV &amp; UMS charges_F'!$C$14:$C$45,MATCH($A31,'Annex 1 LV, HV &amp; UMS charges_F'!$A$14:$A$294,0)),INDEX('Annex 4 LDNO charges_F'!$C$14:$C$203,MATCH($A31,'Annex 4 LDNO charges_F'!$A$14:$A$203,0)))</f>
        <v>0, 3, 4, 5-8</v>
      </c>
      <c r="D31" s="227">
        <v>0</v>
      </c>
      <c r="E31" s="227"/>
      <c r="F31" s="223">
        <v>0.48764440485178118</v>
      </c>
    </row>
    <row r="32" spans="1:6" ht="27.75" customHeight="1">
      <c r="A32" s="160" t="s">
        <v>532</v>
      </c>
      <c r="B32" s="42">
        <f>IFERROR(INDEX('Annex 1 LV, HV &amp; UMS charges_F'!$B$14:$B$45,MATCH($A32,'Annex 1 LV, HV &amp; UMS charges_F'!$A$14:$A$294,0)),INDEX('Annex 4 LDNO charges_F'!$B$14:$B$203,MATCH($A32,'Annex 4 LDNO charges_F'!$A$14:$A$203,0)))</f>
        <v>0</v>
      </c>
      <c r="C32" s="159">
        <f>IFERROR(INDEX('Annex 1 LV, HV &amp; UMS charges_F'!$C$14:$C$45,MATCH($A32,'Annex 1 LV, HV &amp; UMS charges_F'!$A$14:$A$294,0)),INDEX('Annex 4 LDNO charges_F'!$C$14:$C$203,MATCH($A32,'Annex 4 LDNO charges_F'!$A$14:$A$203,0)))</f>
        <v>0</v>
      </c>
      <c r="D32" s="227">
        <v>0</v>
      </c>
      <c r="E32" s="227"/>
      <c r="F32" s="223">
        <v>0.48764440485178118</v>
      </c>
    </row>
    <row r="33" spans="1:6" ht="27.75" customHeight="1">
      <c r="A33" s="160" t="s">
        <v>533</v>
      </c>
      <c r="B33" s="42">
        <f>IFERROR(INDEX('Annex 1 LV, HV &amp; UMS charges_F'!$B$14:$B$45,MATCH($A33,'Annex 1 LV, HV &amp; UMS charges_F'!$A$14:$A$294,0)),INDEX('Annex 4 LDNO charges_F'!$B$14:$B$203,MATCH($A33,'Annex 4 LDNO charges_F'!$A$14:$A$203,0)))</f>
        <v>0</v>
      </c>
      <c r="C33" s="159">
        <f>IFERROR(INDEX('Annex 1 LV, HV &amp; UMS charges_F'!$C$14:$C$45,MATCH($A33,'Annex 1 LV, HV &amp; UMS charges_F'!$A$14:$A$294,0)),INDEX('Annex 4 LDNO charges_F'!$C$14:$C$203,MATCH($A33,'Annex 4 LDNO charges_F'!$A$14:$A$203,0)))</f>
        <v>0</v>
      </c>
      <c r="D33" s="227">
        <v>0</v>
      </c>
      <c r="E33" s="227"/>
      <c r="F33" s="223">
        <v>0.48764440485178118</v>
      </c>
    </row>
    <row r="34" spans="1:6" ht="27.75" customHeight="1">
      <c r="A34" s="160" t="s">
        <v>534</v>
      </c>
      <c r="B34" s="42">
        <f>IFERROR(INDEX('Annex 1 LV, HV &amp; UMS charges_F'!$B$14:$B$45,MATCH($A34,'Annex 1 LV, HV &amp; UMS charges_F'!$A$14:$A$294,0)),INDEX('Annex 4 LDNO charges_F'!$B$14:$B$203,MATCH($A34,'Annex 4 LDNO charges_F'!$A$14:$A$203,0)))</f>
        <v>0</v>
      </c>
      <c r="C34" s="159">
        <f>IFERROR(INDEX('Annex 1 LV, HV &amp; UMS charges_F'!$C$14:$C$45,MATCH($A34,'Annex 1 LV, HV &amp; UMS charges_F'!$A$14:$A$294,0)),INDEX('Annex 4 LDNO charges_F'!$C$14:$C$203,MATCH($A34,'Annex 4 LDNO charges_F'!$A$14:$A$203,0)))</f>
        <v>0</v>
      </c>
      <c r="D34" s="227">
        <v>0</v>
      </c>
      <c r="E34" s="227"/>
      <c r="F34" s="223">
        <v>0.48764440485178118</v>
      </c>
    </row>
    <row r="35" spans="1:6" ht="27.75" customHeight="1">
      <c r="A35" s="160" t="s">
        <v>535</v>
      </c>
      <c r="B35" s="42">
        <f>IFERROR(INDEX('Annex 1 LV, HV &amp; UMS charges_F'!$B$14:$B$45,MATCH($A35,'Annex 1 LV, HV &amp; UMS charges_F'!$A$14:$A$294,0)),INDEX('Annex 4 LDNO charges_F'!$B$14:$B$203,MATCH($A35,'Annex 4 LDNO charges_F'!$A$14:$A$203,0)))</f>
        <v>0</v>
      </c>
      <c r="C35" s="159">
        <f>IFERROR(INDEX('Annex 1 LV, HV &amp; UMS charges_F'!$C$14:$C$45,MATCH($A35,'Annex 1 LV, HV &amp; UMS charges_F'!$A$14:$A$294,0)),INDEX('Annex 4 LDNO charges_F'!$C$14:$C$203,MATCH($A35,'Annex 4 LDNO charges_F'!$A$14:$A$203,0)))</f>
        <v>0</v>
      </c>
      <c r="D35" s="227">
        <v>0</v>
      </c>
      <c r="E35" s="227"/>
      <c r="F35" s="223">
        <v>0.48764440485178118</v>
      </c>
    </row>
    <row r="36" spans="1:6" ht="27.75" customHeight="1">
      <c r="A36" s="160" t="s">
        <v>536</v>
      </c>
      <c r="B36" s="42">
        <f>IFERROR(INDEX('Annex 1 LV, HV &amp; UMS charges_F'!$B$14:$B$45,MATCH($A36,'Annex 1 LV, HV &amp; UMS charges_F'!$A$14:$A$294,0)),INDEX('Annex 4 LDNO charges_F'!$B$14:$B$203,MATCH($A36,'Annex 4 LDNO charges_F'!$A$14:$A$203,0)))</f>
        <v>0</v>
      </c>
      <c r="C36" s="159">
        <f>IFERROR(INDEX('Annex 1 LV, HV &amp; UMS charges_F'!$C$14:$C$45,MATCH($A36,'Annex 1 LV, HV &amp; UMS charges_F'!$A$14:$A$294,0)),INDEX('Annex 4 LDNO charges_F'!$C$14:$C$203,MATCH($A36,'Annex 4 LDNO charges_F'!$A$14:$A$203,0)))</f>
        <v>0</v>
      </c>
      <c r="D36" s="227">
        <v>0</v>
      </c>
      <c r="E36" s="227"/>
      <c r="F36" s="223">
        <v>0.48764440485178118</v>
      </c>
    </row>
    <row r="37" spans="1:6" ht="27.75" customHeight="1">
      <c r="A37" s="164" t="s">
        <v>540</v>
      </c>
      <c r="B37" s="42">
        <f>IFERROR(INDEX('Annex 1 LV, HV &amp; UMS charges_F'!$B$14:$B$45,MATCH($A37,'Annex 1 LV, HV &amp; UMS charges_F'!$A$14:$A$294,0)),INDEX('Annex 4 LDNO charges_F'!$B$14:$B$203,MATCH($A37,'Annex 4 LDNO charges_F'!$A$14:$A$203,0)))</f>
        <v>0</v>
      </c>
      <c r="C37" s="159" t="str">
        <f>IFERROR(INDEX('Annex 1 LV, HV &amp; UMS charges_F'!$C$14:$C$45,MATCH($A37,'Annex 1 LV, HV &amp; UMS charges_F'!$A$14:$A$294,0)),INDEX('Annex 4 LDNO charges_F'!$C$14:$C$203,MATCH($A37,'Annex 4 LDNO charges_F'!$A$14:$A$203,0)))</f>
        <v>0, 1, 2</v>
      </c>
      <c r="D37" s="223">
        <v>0.19658774765496592</v>
      </c>
      <c r="E37" s="223"/>
      <c r="F37" s="223">
        <v>0.48764440485178118</v>
      </c>
    </row>
    <row r="38" spans="1:6" ht="27.75" customHeight="1">
      <c r="A38" s="160" t="s">
        <v>542</v>
      </c>
      <c r="B38" s="42">
        <f>IFERROR(INDEX('Annex 1 LV, HV &amp; UMS charges_F'!$B$14:$B$45,MATCH($A38,'Annex 1 LV, HV &amp; UMS charges_F'!$A$14:$A$294,0)),INDEX('Annex 4 LDNO charges_F'!$B$14:$B$203,MATCH($A38,'Annex 4 LDNO charges_F'!$A$14:$A$203,0)))</f>
        <v>0</v>
      </c>
      <c r="C38" s="159" t="str">
        <f>IFERROR(INDEX('Annex 1 LV, HV &amp; UMS charges_F'!$C$14:$C$45,MATCH($A38,'Annex 1 LV, HV &amp; UMS charges_F'!$A$14:$A$294,0)),INDEX('Annex 4 LDNO charges_F'!$C$14:$C$203,MATCH($A38,'Annex 4 LDNO charges_F'!$A$14:$A$203,0)))</f>
        <v>0, 3, 4, 5-8</v>
      </c>
      <c r="D38" s="227">
        <v>0</v>
      </c>
      <c r="E38" s="227"/>
      <c r="F38" s="223">
        <v>0.48764440485178118</v>
      </c>
    </row>
    <row r="39" spans="1:6" ht="27.75" customHeight="1">
      <c r="A39" s="160" t="s">
        <v>543</v>
      </c>
      <c r="B39" s="42">
        <f>IFERROR(INDEX('Annex 1 LV, HV &amp; UMS charges_F'!$B$14:$B$45,MATCH($A39,'Annex 1 LV, HV &amp; UMS charges_F'!$A$14:$A$294,0)),INDEX('Annex 4 LDNO charges_F'!$B$14:$B$203,MATCH($A39,'Annex 4 LDNO charges_F'!$A$14:$A$203,0)))</f>
        <v>0</v>
      </c>
      <c r="C39" s="159" t="str">
        <f>IFERROR(INDEX('Annex 1 LV, HV &amp; UMS charges_F'!$C$14:$C$45,MATCH($A39,'Annex 1 LV, HV &amp; UMS charges_F'!$A$14:$A$294,0)),INDEX('Annex 4 LDNO charges_F'!$C$14:$C$203,MATCH($A39,'Annex 4 LDNO charges_F'!$A$14:$A$203,0)))</f>
        <v>0, 3, 4, 5-8</v>
      </c>
      <c r="D39" s="227">
        <v>0</v>
      </c>
      <c r="E39" s="227"/>
      <c r="F39" s="223">
        <v>0.48764440485178118</v>
      </c>
    </row>
    <row r="40" spans="1:6" ht="27.75" customHeight="1">
      <c r="A40" s="160" t="s">
        <v>544</v>
      </c>
      <c r="B40" s="42">
        <f>IFERROR(INDEX('Annex 1 LV, HV &amp; UMS charges_F'!$B$14:$B$45,MATCH($A40,'Annex 1 LV, HV &amp; UMS charges_F'!$A$14:$A$294,0)),INDEX('Annex 4 LDNO charges_F'!$B$14:$B$203,MATCH($A40,'Annex 4 LDNO charges_F'!$A$14:$A$203,0)))</f>
        <v>0</v>
      </c>
      <c r="C40" s="159" t="str">
        <f>IFERROR(INDEX('Annex 1 LV, HV &amp; UMS charges_F'!$C$14:$C$45,MATCH($A40,'Annex 1 LV, HV &amp; UMS charges_F'!$A$14:$A$294,0)),INDEX('Annex 4 LDNO charges_F'!$C$14:$C$203,MATCH($A40,'Annex 4 LDNO charges_F'!$A$14:$A$203,0)))</f>
        <v>0, 3, 4, 5-8</v>
      </c>
      <c r="D40" s="227">
        <v>0</v>
      </c>
      <c r="E40" s="227"/>
      <c r="F40" s="223">
        <v>0.48764440485178118</v>
      </c>
    </row>
    <row r="41" spans="1:6" ht="27.75" customHeight="1">
      <c r="A41" s="160" t="s">
        <v>545</v>
      </c>
      <c r="B41" s="42">
        <f>IFERROR(INDEX('Annex 1 LV, HV &amp; UMS charges_F'!$B$14:$B$45,MATCH($A41,'Annex 1 LV, HV &amp; UMS charges_F'!$A$14:$A$294,0)),INDEX('Annex 4 LDNO charges_F'!$B$14:$B$203,MATCH($A41,'Annex 4 LDNO charges_F'!$A$14:$A$203,0)))</f>
        <v>0</v>
      </c>
      <c r="C41" s="159" t="str">
        <f>IFERROR(INDEX('Annex 1 LV, HV &amp; UMS charges_F'!$C$14:$C$45,MATCH($A41,'Annex 1 LV, HV &amp; UMS charges_F'!$A$14:$A$294,0)),INDEX('Annex 4 LDNO charges_F'!$C$14:$C$203,MATCH($A41,'Annex 4 LDNO charges_F'!$A$14:$A$203,0)))</f>
        <v>0, 3, 4, 5-8</v>
      </c>
      <c r="D41" s="227">
        <v>0</v>
      </c>
      <c r="E41" s="227"/>
      <c r="F41" s="223">
        <v>0.48764440485178118</v>
      </c>
    </row>
    <row r="42" spans="1:6" ht="27.75" customHeight="1">
      <c r="A42" s="160" t="s">
        <v>546</v>
      </c>
      <c r="B42" s="42">
        <f>IFERROR(INDEX('Annex 1 LV, HV &amp; UMS charges_F'!$B$14:$B$45,MATCH($A42,'Annex 1 LV, HV &amp; UMS charges_F'!$A$14:$A$294,0)),INDEX('Annex 4 LDNO charges_F'!$B$14:$B$203,MATCH($A42,'Annex 4 LDNO charges_F'!$A$14:$A$203,0)))</f>
        <v>0</v>
      </c>
      <c r="C42" s="159" t="str">
        <f>IFERROR(INDEX('Annex 1 LV, HV &amp; UMS charges_F'!$C$14:$C$45,MATCH($A42,'Annex 1 LV, HV &amp; UMS charges_F'!$A$14:$A$294,0)),INDEX('Annex 4 LDNO charges_F'!$C$14:$C$203,MATCH($A42,'Annex 4 LDNO charges_F'!$A$14:$A$203,0)))</f>
        <v>0, 3, 4, 5-8</v>
      </c>
      <c r="D42" s="227">
        <v>0</v>
      </c>
      <c r="E42" s="227"/>
      <c r="F42" s="223">
        <v>0.48764440485178118</v>
      </c>
    </row>
    <row r="43" spans="1:6" ht="27.75" customHeight="1">
      <c r="A43" s="160" t="s">
        <v>548</v>
      </c>
      <c r="B43" s="42">
        <f>IFERROR(INDEX('Annex 1 LV, HV &amp; UMS charges_F'!$B$14:$B$45,MATCH($A43,'Annex 1 LV, HV &amp; UMS charges_F'!$A$14:$A$294,0)),INDEX('Annex 4 LDNO charges_F'!$B$14:$B$203,MATCH($A43,'Annex 4 LDNO charges_F'!$A$14:$A$203,0)))</f>
        <v>0</v>
      </c>
      <c r="C43" s="159">
        <f>IFERROR(INDEX('Annex 1 LV, HV &amp; UMS charges_F'!$C$14:$C$45,MATCH($A43,'Annex 1 LV, HV &amp; UMS charges_F'!$A$14:$A$294,0)),INDEX('Annex 4 LDNO charges_F'!$C$14:$C$203,MATCH($A43,'Annex 4 LDNO charges_F'!$A$14:$A$203,0)))</f>
        <v>0</v>
      </c>
      <c r="D43" s="227">
        <v>0</v>
      </c>
      <c r="E43" s="227"/>
      <c r="F43" s="223">
        <v>0.48764440485178118</v>
      </c>
    </row>
    <row r="44" spans="1:6" ht="27.75" customHeight="1">
      <c r="A44" s="160" t="s">
        <v>549</v>
      </c>
      <c r="B44" s="42">
        <f>IFERROR(INDEX('Annex 1 LV, HV &amp; UMS charges_F'!$B$14:$B$45,MATCH($A44,'Annex 1 LV, HV &amp; UMS charges_F'!$A$14:$A$294,0)),INDEX('Annex 4 LDNO charges_F'!$B$14:$B$203,MATCH($A44,'Annex 4 LDNO charges_F'!$A$14:$A$203,0)))</f>
        <v>0</v>
      </c>
      <c r="C44" s="159">
        <f>IFERROR(INDEX('Annex 1 LV, HV &amp; UMS charges_F'!$C$14:$C$45,MATCH($A44,'Annex 1 LV, HV &amp; UMS charges_F'!$A$14:$A$294,0)),INDEX('Annex 4 LDNO charges_F'!$C$14:$C$203,MATCH($A44,'Annex 4 LDNO charges_F'!$A$14:$A$203,0)))</f>
        <v>0</v>
      </c>
      <c r="D44" s="227">
        <v>0</v>
      </c>
      <c r="E44" s="227"/>
      <c r="F44" s="223">
        <v>0.48764440485178118</v>
      </c>
    </row>
    <row r="45" spans="1:6" ht="27.75" customHeight="1">
      <c r="A45" s="160" t="s">
        <v>550</v>
      </c>
      <c r="B45" s="42">
        <f>IFERROR(INDEX('Annex 1 LV, HV &amp; UMS charges_F'!$B$14:$B$45,MATCH($A45,'Annex 1 LV, HV &amp; UMS charges_F'!$A$14:$A$294,0)),INDEX('Annex 4 LDNO charges_F'!$B$14:$B$203,MATCH($A45,'Annex 4 LDNO charges_F'!$A$14:$A$203,0)))</f>
        <v>0</v>
      </c>
      <c r="C45" s="159">
        <f>IFERROR(INDEX('Annex 1 LV, HV &amp; UMS charges_F'!$C$14:$C$45,MATCH($A45,'Annex 1 LV, HV &amp; UMS charges_F'!$A$14:$A$294,0)),INDEX('Annex 4 LDNO charges_F'!$C$14:$C$203,MATCH($A45,'Annex 4 LDNO charges_F'!$A$14:$A$203,0)))</f>
        <v>0</v>
      </c>
      <c r="D45" s="227">
        <v>0</v>
      </c>
      <c r="E45" s="227"/>
      <c r="F45" s="223">
        <v>0.48764440485178118</v>
      </c>
    </row>
    <row r="46" spans="1:6" ht="27.75" customHeight="1">
      <c r="A46" s="160" t="s">
        <v>551</v>
      </c>
      <c r="B46" s="42">
        <f>IFERROR(INDEX('Annex 1 LV, HV &amp; UMS charges_F'!$B$14:$B$45,MATCH($A46,'Annex 1 LV, HV &amp; UMS charges_F'!$A$14:$A$294,0)),INDEX('Annex 4 LDNO charges_F'!$B$14:$B$203,MATCH($A46,'Annex 4 LDNO charges_F'!$A$14:$A$203,0)))</f>
        <v>0</v>
      </c>
      <c r="C46" s="159">
        <f>IFERROR(INDEX('Annex 1 LV, HV &amp; UMS charges_F'!$C$14:$C$45,MATCH($A46,'Annex 1 LV, HV &amp; UMS charges_F'!$A$14:$A$294,0)),INDEX('Annex 4 LDNO charges_F'!$C$14:$C$203,MATCH($A46,'Annex 4 LDNO charges_F'!$A$14:$A$203,0)))</f>
        <v>0</v>
      </c>
      <c r="D46" s="227">
        <v>0</v>
      </c>
      <c r="E46" s="227"/>
      <c r="F46" s="223">
        <v>0.48764440485178118</v>
      </c>
    </row>
    <row r="47" spans="1:6" ht="27.75" customHeight="1">
      <c r="A47" s="160" t="s">
        <v>552</v>
      </c>
      <c r="B47" s="42">
        <f>IFERROR(INDEX('Annex 1 LV, HV &amp; UMS charges_F'!$B$14:$B$45,MATCH($A47,'Annex 1 LV, HV &amp; UMS charges_F'!$A$14:$A$294,0)),INDEX('Annex 4 LDNO charges_F'!$B$14:$B$203,MATCH($A47,'Annex 4 LDNO charges_F'!$A$14:$A$203,0)))</f>
        <v>0</v>
      </c>
      <c r="C47" s="159">
        <f>IFERROR(INDEX('Annex 1 LV, HV &amp; UMS charges_F'!$C$14:$C$45,MATCH($A47,'Annex 1 LV, HV &amp; UMS charges_F'!$A$14:$A$294,0)),INDEX('Annex 4 LDNO charges_F'!$C$14:$C$203,MATCH($A47,'Annex 4 LDNO charges_F'!$A$14:$A$203,0)))</f>
        <v>0</v>
      </c>
      <c r="D47" s="227">
        <v>0</v>
      </c>
      <c r="E47" s="227"/>
      <c r="F47" s="223">
        <v>0.48764440485178118</v>
      </c>
    </row>
    <row r="48" spans="1:6" ht="27.75" customHeight="1">
      <c r="A48" s="160" t="s">
        <v>553</v>
      </c>
      <c r="B48" s="42">
        <f>IFERROR(INDEX('Annex 1 LV, HV &amp; UMS charges_F'!$B$14:$B$45,MATCH($A48,'Annex 1 LV, HV &amp; UMS charges_F'!$A$14:$A$294,0)),INDEX('Annex 4 LDNO charges_F'!$B$14:$B$203,MATCH($A48,'Annex 4 LDNO charges_F'!$A$14:$A$203,0)))</f>
        <v>0</v>
      </c>
      <c r="C48" s="159">
        <f>IFERROR(INDEX('Annex 1 LV, HV &amp; UMS charges_F'!$C$14:$C$45,MATCH($A48,'Annex 1 LV, HV &amp; UMS charges_F'!$A$14:$A$294,0)),INDEX('Annex 4 LDNO charges_F'!$C$14:$C$203,MATCH($A48,'Annex 4 LDNO charges_F'!$A$14:$A$203,0)))</f>
        <v>0</v>
      </c>
      <c r="D48" s="227">
        <v>0</v>
      </c>
      <c r="E48" s="227"/>
      <c r="F48" s="223">
        <v>0.48764440485178118</v>
      </c>
    </row>
    <row r="49" spans="1:6" ht="27.75" customHeight="1">
      <c r="A49" s="160" t="s">
        <v>554</v>
      </c>
      <c r="B49" s="42">
        <f>IFERROR(INDEX('Annex 1 LV, HV &amp; UMS charges_F'!$B$14:$B$45,MATCH($A49,'Annex 1 LV, HV &amp; UMS charges_F'!$A$14:$A$294,0)),INDEX('Annex 4 LDNO charges_F'!$B$14:$B$203,MATCH($A49,'Annex 4 LDNO charges_F'!$A$14:$A$203,0)))</f>
        <v>0</v>
      </c>
      <c r="C49" s="159">
        <f>IFERROR(INDEX('Annex 1 LV, HV &amp; UMS charges_F'!$C$14:$C$45,MATCH($A49,'Annex 1 LV, HV &amp; UMS charges_F'!$A$14:$A$294,0)),INDEX('Annex 4 LDNO charges_F'!$C$14:$C$203,MATCH($A49,'Annex 4 LDNO charges_F'!$A$14:$A$203,0)))</f>
        <v>0</v>
      </c>
      <c r="D49" s="227">
        <v>0</v>
      </c>
      <c r="E49" s="227"/>
      <c r="F49" s="223">
        <v>0.48764440485178118</v>
      </c>
    </row>
    <row r="50" spans="1:6" ht="27.75" customHeight="1">
      <c r="A50" s="160" t="s">
        <v>555</v>
      </c>
      <c r="B50" s="42">
        <f>IFERROR(INDEX('Annex 1 LV, HV &amp; UMS charges_F'!$B$14:$B$45,MATCH($A50,'Annex 1 LV, HV &amp; UMS charges_F'!$A$14:$A$294,0)),INDEX('Annex 4 LDNO charges_F'!$B$14:$B$203,MATCH($A50,'Annex 4 LDNO charges_F'!$A$14:$A$203,0)))</f>
        <v>0</v>
      </c>
      <c r="C50" s="159">
        <f>IFERROR(INDEX('Annex 1 LV, HV &amp; UMS charges_F'!$C$14:$C$45,MATCH($A50,'Annex 1 LV, HV &amp; UMS charges_F'!$A$14:$A$294,0)),INDEX('Annex 4 LDNO charges_F'!$C$14:$C$203,MATCH($A50,'Annex 4 LDNO charges_F'!$A$14:$A$203,0)))</f>
        <v>0</v>
      </c>
      <c r="D50" s="227">
        <v>0</v>
      </c>
      <c r="E50" s="227"/>
      <c r="F50" s="223">
        <v>0.48764440485178118</v>
      </c>
    </row>
    <row r="51" spans="1:6" ht="27.75" customHeight="1">
      <c r="A51" s="160" t="s">
        <v>556</v>
      </c>
      <c r="B51" s="42">
        <f>IFERROR(INDEX('Annex 1 LV, HV &amp; UMS charges_F'!$B$14:$B$45,MATCH($A51,'Annex 1 LV, HV &amp; UMS charges_F'!$A$14:$A$294,0)),INDEX('Annex 4 LDNO charges_F'!$B$14:$B$203,MATCH($A51,'Annex 4 LDNO charges_F'!$A$14:$A$203,0)))</f>
        <v>0</v>
      </c>
      <c r="C51" s="159">
        <f>IFERROR(INDEX('Annex 1 LV, HV &amp; UMS charges_F'!$C$14:$C$45,MATCH($A51,'Annex 1 LV, HV &amp; UMS charges_F'!$A$14:$A$294,0)),INDEX('Annex 4 LDNO charges_F'!$C$14:$C$203,MATCH($A51,'Annex 4 LDNO charges_F'!$A$14:$A$203,0)))</f>
        <v>0</v>
      </c>
      <c r="D51" s="227">
        <v>0</v>
      </c>
      <c r="E51" s="227"/>
      <c r="F51" s="223">
        <v>0.48764440485178118</v>
      </c>
    </row>
    <row r="52" spans="1:6" ht="27.75" customHeight="1">
      <c r="A52" s="160" t="s">
        <v>557</v>
      </c>
      <c r="B52" s="42">
        <f>IFERROR(INDEX('Annex 1 LV, HV &amp; UMS charges_F'!$B$14:$B$45,MATCH($A52,'Annex 1 LV, HV &amp; UMS charges_F'!$A$14:$A$294,0)),INDEX('Annex 4 LDNO charges_F'!$B$14:$B$203,MATCH($A52,'Annex 4 LDNO charges_F'!$A$14:$A$203,0)))</f>
        <v>0</v>
      </c>
      <c r="C52" s="159">
        <f>IFERROR(INDEX('Annex 1 LV, HV &amp; UMS charges_F'!$C$14:$C$45,MATCH($A52,'Annex 1 LV, HV &amp; UMS charges_F'!$A$14:$A$294,0)),INDEX('Annex 4 LDNO charges_F'!$C$14:$C$203,MATCH($A52,'Annex 4 LDNO charges_F'!$A$14:$A$203,0)))</f>
        <v>0</v>
      </c>
      <c r="D52" s="227">
        <v>0</v>
      </c>
      <c r="E52" s="227"/>
      <c r="F52" s="223">
        <v>0.48764440485178118</v>
      </c>
    </row>
    <row r="53" spans="1:6" ht="27.75" customHeight="1">
      <c r="A53" s="160" t="s">
        <v>558</v>
      </c>
      <c r="B53" s="42">
        <f>IFERROR(INDEX('Annex 1 LV, HV &amp; UMS charges_F'!$B$14:$B$45,MATCH($A53,'Annex 1 LV, HV &amp; UMS charges_F'!$A$14:$A$294,0)),INDEX('Annex 4 LDNO charges_F'!$B$14:$B$203,MATCH($A53,'Annex 4 LDNO charges_F'!$A$14:$A$203,0)))</f>
        <v>0</v>
      </c>
      <c r="C53" s="159">
        <f>IFERROR(INDEX('Annex 1 LV, HV &amp; UMS charges_F'!$C$14:$C$45,MATCH($A53,'Annex 1 LV, HV &amp; UMS charges_F'!$A$14:$A$294,0)),INDEX('Annex 4 LDNO charges_F'!$C$14:$C$203,MATCH($A53,'Annex 4 LDNO charges_F'!$A$14:$A$203,0)))</f>
        <v>0</v>
      </c>
      <c r="D53" s="227">
        <v>0</v>
      </c>
      <c r="E53" s="227"/>
      <c r="F53" s="223">
        <v>0.48764440485178118</v>
      </c>
    </row>
    <row r="54" spans="1:6" ht="27.75" customHeight="1">
      <c r="A54" s="160" t="s">
        <v>559</v>
      </c>
      <c r="B54" s="42">
        <f>IFERROR(INDEX('Annex 1 LV, HV &amp; UMS charges_F'!$B$14:$B$45,MATCH($A54,'Annex 1 LV, HV &amp; UMS charges_F'!$A$14:$A$294,0)),INDEX('Annex 4 LDNO charges_F'!$B$14:$B$203,MATCH($A54,'Annex 4 LDNO charges_F'!$A$14:$A$203,0)))</f>
        <v>0</v>
      </c>
      <c r="C54" s="159">
        <f>IFERROR(INDEX('Annex 1 LV, HV &amp; UMS charges_F'!$C$14:$C$45,MATCH($A54,'Annex 1 LV, HV &amp; UMS charges_F'!$A$14:$A$294,0)),INDEX('Annex 4 LDNO charges_F'!$C$14:$C$203,MATCH($A54,'Annex 4 LDNO charges_F'!$A$14:$A$203,0)))</f>
        <v>0</v>
      </c>
      <c r="D54" s="227">
        <v>0</v>
      </c>
      <c r="E54" s="227"/>
      <c r="F54" s="223">
        <v>0.48764440485178118</v>
      </c>
    </row>
    <row r="55" spans="1:6" ht="27.75" customHeight="1">
      <c r="A55" s="160" t="s">
        <v>560</v>
      </c>
      <c r="B55" s="42">
        <f>IFERROR(INDEX('Annex 1 LV, HV &amp; UMS charges_F'!$B$14:$B$45,MATCH($A55,'Annex 1 LV, HV &amp; UMS charges_F'!$A$14:$A$294,0)),INDEX('Annex 4 LDNO charges_F'!$B$14:$B$203,MATCH($A55,'Annex 4 LDNO charges_F'!$A$14:$A$203,0)))</f>
        <v>0</v>
      </c>
      <c r="C55" s="159">
        <f>IFERROR(INDEX('Annex 1 LV, HV &amp; UMS charges_F'!$C$14:$C$45,MATCH($A55,'Annex 1 LV, HV &amp; UMS charges_F'!$A$14:$A$294,0)),INDEX('Annex 4 LDNO charges_F'!$C$14:$C$203,MATCH($A55,'Annex 4 LDNO charges_F'!$A$14:$A$203,0)))</f>
        <v>0</v>
      </c>
      <c r="D55" s="227">
        <v>0</v>
      </c>
      <c r="E55" s="227"/>
      <c r="F55" s="223">
        <v>0.48764440485178118</v>
      </c>
    </row>
    <row r="56" spans="1:6" ht="27.75" customHeight="1">
      <c r="A56" s="160" t="s">
        <v>561</v>
      </c>
      <c r="B56" s="42">
        <f>IFERROR(INDEX('Annex 1 LV, HV &amp; UMS charges_F'!$B$14:$B$45,MATCH($A56,'Annex 1 LV, HV &amp; UMS charges_F'!$A$14:$A$294,0)),INDEX('Annex 4 LDNO charges_F'!$B$14:$B$203,MATCH($A56,'Annex 4 LDNO charges_F'!$A$14:$A$203,0)))</f>
        <v>0</v>
      </c>
      <c r="C56" s="159">
        <f>IFERROR(INDEX('Annex 1 LV, HV &amp; UMS charges_F'!$C$14:$C$45,MATCH($A56,'Annex 1 LV, HV &amp; UMS charges_F'!$A$14:$A$294,0)),INDEX('Annex 4 LDNO charges_F'!$C$14:$C$203,MATCH($A56,'Annex 4 LDNO charges_F'!$A$14:$A$203,0)))</f>
        <v>0</v>
      </c>
      <c r="D56" s="227">
        <v>0</v>
      </c>
      <c r="E56" s="227"/>
      <c r="F56" s="223">
        <v>0.48764440485178118</v>
      </c>
    </row>
    <row r="57" spans="1:6" ht="27.75" customHeight="1">
      <c r="A57" s="160" t="s">
        <v>562</v>
      </c>
      <c r="B57" s="42">
        <f>IFERROR(INDEX('Annex 1 LV, HV &amp; UMS charges_F'!$B$14:$B$45,MATCH($A57,'Annex 1 LV, HV &amp; UMS charges_F'!$A$14:$A$294,0)),INDEX('Annex 4 LDNO charges_F'!$B$14:$B$203,MATCH($A57,'Annex 4 LDNO charges_F'!$A$14:$A$203,0)))</f>
        <v>0</v>
      </c>
      <c r="C57" s="159">
        <f>IFERROR(INDEX('Annex 1 LV, HV &amp; UMS charges_F'!$C$14:$C$45,MATCH($A57,'Annex 1 LV, HV &amp; UMS charges_F'!$A$14:$A$294,0)),INDEX('Annex 4 LDNO charges_F'!$C$14:$C$203,MATCH($A57,'Annex 4 LDNO charges_F'!$A$14:$A$203,0)))</f>
        <v>0</v>
      </c>
      <c r="D57" s="227">
        <v>0</v>
      </c>
      <c r="E57" s="227"/>
      <c r="F57" s="223">
        <v>0.48764440485178118</v>
      </c>
    </row>
    <row r="58" spans="1:6" ht="27.75" customHeight="1">
      <c r="A58" s="160" t="s">
        <v>569</v>
      </c>
      <c r="B58" s="42">
        <f>IFERROR(INDEX('Annex 1 LV, HV &amp; UMS charges_F'!$B$14:$B$45,MATCH($A58,'Annex 1 LV, HV &amp; UMS charges_F'!$A$14:$A$294,0)),INDEX('Annex 4 LDNO charges_F'!$B$14:$B$203,MATCH($A58,'Annex 4 LDNO charges_F'!$A$14:$A$203,0)))</f>
        <v>0</v>
      </c>
      <c r="C58" s="159" t="str">
        <f>IFERROR(INDEX('Annex 1 LV, HV &amp; UMS charges_F'!$C$14:$C$45,MATCH($A58,'Annex 1 LV, HV &amp; UMS charges_F'!$A$14:$A$294,0)),INDEX('Annex 4 LDNO charges_F'!$C$14:$C$203,MATCH($A58,'Annex 4 LDNO charges_F'!$A$14:$A$203,0)))</f>
        <v>0, 1, 2</v>
      </c>
      <c r="D58" s="223">
        <v>0.19658774765496592</v>
      </c>
      <c r="E58" s="223"/>
      <c r="F58" s="223">
        <v>0.48764440485178118</v>
      </c>
    </row>
    <row r="59" spans="1:6" ht="27.75" customHeight="1">
      <c r="A59" s="160" t="s">
        <v>571</v>
      </c>
      <c r="B59" s="42">
        <f>IFERROR(INDEX('Annex 1 LV, HV &amp; UMS charges_F'!$B$14:$B$45,MATCH($A59,'Annex 1 LV, HV &amp; UMS charges_F'!$A$14:$A$294,0)),INDEX('Annex 4 LDNO charges_F'!$B$14:$B$203,MATCH($A59,'Annex 4 LDNO charges_F'!$A$14:$A$203,0)))</f>
        <v>0</v>
      </c>
      <c r="C59" s="159" t="str">
        <f>IFERROR(INDEX('Annex 1 LV, HV &amp; UMS charges_F'!$C$14:$C$45,MATCH($A59,'Annex 1 LV, HV &amp; UMS charges_F'!$A$14:$A$294,0)),INDEX('Annex 4 LDNO charges_F'!$C$14:$C$203,MATCH($A59,'Annex 4 LDNO charges_F'!$A$14:$A$203,0)))</f>
        <v>0, 3, 4, 5-8</v>
      </c>
      <c r="D59" s="227">
        <v>0</v>
      </c>
      <c r="E59" s="227"/>
      <c r="F59" s="223">
        <v>0.48764440485178118</v>
      </c>
    </row>
    <row r="60" spans="1:6" ht="27.75" customHeight="1">
      <c r="A60" s="160" t="s">
        <v>572</v>
      </c>
      <c r="B60" s="42">
        <f>IFERROR(INDEX('Annex 1 LV, HV &amp; UMS charges_F'!$B$14:$B$45,MATCH($A60,'Annex 1 LV, HV &amp; UMS charges_F'!$A$14:$A$294,0)),INDEX('Annex 4 LDNO charges_F'!$B$14:$B$203,MATCH($A60,'Annex 4 LDNO charges_F'!$A$14:$A$203,0)))</f>
        <v>0</v>
      </c>
      <c r="C60" s="159" t="str">
        <f>IFERROR(INDEX('Annex 1 LV, HV &amp; UMS charges_F'!$C$14:$C$45,MATCH($A60,'Annex 1 LV, HV &amp; UMS charges_F'!$A$14:$A$294,0)),INDEX('Annex 4 LDNO charges_F'!$C$14:$C$203,MATCH($A60,'Annex 4 LDNO charges_F'!$A$14:$A$203,0)))</f>
        <v>0, 3, 4, 5-8</v>
      </c>
      <c r="D60" s="227">
        <v>0</v>
      </c>
      <c r="E60" s="227"/>
      <c r="F60" s="223">
        <v>0.48764440485178118</v>
      </c>
    </row>
    <row r="61" spans="1:6" ht="27.75" customHeight="1">
      <c r="A61" s="160" t="s">
        <v>573</v>
      </c>
      <c r="B61" s="42">
        <f>IFERROR(INDEX('Annex 1 LV, HV &amp; UMS charges_F'!$B$14:$B$45,MATCH($A61,'Annex 1 LV, HV &amp; UMS charges_F'!$A$14:$A$294,0)),INDEX('Annex 4 LDNO charges_F'!$B$14:$B$203,MATCH($A61,'Annex 4 LDNO charges_F'!$A$14:$A$203,0)))</f>
        <v>0</v>
      </c>
      <c r="C61" s="159" t="str">
        <f>IFERROR(INDEX('Annex 1 LV, HV &amp; UMS charges_F'!$C$14:$C$45,MATCH($A61,'Annex 1 LV, HV &amp; UMS charges_F'!$A$14:$A$294,0)),INDEX('Annex 4 LDNO charges_F'!$C$14:$C$203,MATCH($A61,'Annex 4 LDNO charges_F'!$A$14:$A$203,0)))</f>
        <v>0, 3, 4, 5-8</v>
      </c>
      <c r="D61" s="227">
        <v>0</v>
      </c>
      <c r="E61" s="227"/>
      <c r="F61" s="223">
        <v>0.48764440485178118</v>
      </c>
    </row>
    <row r="62" spans="1:6" ht="27.75" customHeight="1">
      <c r="A62" s="160" t="s">
        <v>574</v>
      </c>
      <c r="B62" s="42">
        <f>IFERROR(INDEX('Annex 1 LV, HV &amp; UMS charges_F'!$B$14:$B$45,MATCH($A62,'Annex 1 LV, HV &amp; UMS charges_F'!$A$14:$A$294,0)),INDEX('Annex 4 LDNO charges_F'!$B$14:$B$203,MATCH($A62,'Annex 4 LDNO charges_F'!$A$14:$A$203,0)))</f>
        <v>0</v>
      </c>
      <c r="C62" s="159" t="str">
        <f>IFERROR(INDEX('Annex 1 LV, HV &amp; UMS charges_F'!$C$14:$C$45,MATCH($A62,'Annex 1 LV, HV &amp; UMS charges_F'!$A$14:$A$294,0)),INDEX('Annex 4 LDNO charges_F'!$C$14:$C$203,MATCH($A62,'Annex 4 LDNO charges_F'!$A$14:$A$203,0)))</f>
        <v>0, 3, 4, 5-8</v>
      </c>
      <c r="D62" s="227">
        <v>0</v>
      </c>
      <c r="E62" s="227"/>
      <c r="F62" s="223">
        <v>0.48764440485178118</v>
      </c>
    </row>
    <row r="63" spans="1:6" ht="27.75" customHeight="1">
      <c r="A63" s="160" t="s">
        <v>575</v>
      </c>
      <c r="B63" s="42">
        <f>IFERROR(INDEX('Annex 1 LV, HV &amp; UMS charges_F'!$B$14:$B$45,MATCH($A63,'Annex 1 LV, HV &amp; UMS charges_F'!$A$14:$A$294,0)),INDEX('Annex 4 LDNO charges_F'!$B$14:$B$203,MATCH($A63,'Annex 4 LDNO charges_F'!$A$14:$A$203,0)))</f>
        <v>0</v>
      </c>
      <c r="C63" s="159" t="str">
        <f>IFERROR(INDEX('Annex 1 LV, HV &amp; UMS charges_F'!$C$14:$C$45,MATCH($A63,'Annex 1 LV, HV &amp; UMS charges_F'!$A$14:$A$294,0)),INDEX('Annex 4 LDNO charges_F'!$C$14:$C$203,MATCH($A63,'Annex 4 LDNO charges_F'!$A$14:$A$203,0)))</f>
        <v>0, 3, 4, 5-8</v>
      </c>
      <c r="D63" s="227">
        <v>0</v>
      </c>
      <c r="E63" s="227"/>
      <c r="F63" s="223">
        <v>0.48764440485178118</v>
      </c>
    </row>
    <row r="64" spans="1:6" ht="27.75" customHeight="1">
      <c r="A64" s="160" t="s">
        <v>577</v>
      </c>
      <c r="B64" s="42">
        <f>IFERROR(INDEX('Annex 1 LV, HV &amp; UMS charges_F'!$B$14:$B$45,MATCH($A64,'Annex 1 LV, HV &amp; UMS charges_F'!$A$14:$A$294,0)),INDEX('Annex 4 LDNO charges_F'!$B$14:$B$203,MATCH($A64,'Annex 4 LDNO charges_F'!$A$14:$A$203,0)))</f>
        <v>0</v>
      </c>
      <c r="C64" s="159">
        <f>IFERROR(INDEX('Annex 1 LV, HV &amp; UMS charges_F'!$C$14:$C$45,MATCH($A64,'Annex 1 LV, HV &amp; UMS charges_F'!$A$14:$A$294,0)),INDEX('Annex 4 LDNO charges_F'!$C$14:$C$203,MATCH($A64,'Annex 4 LDNO charges_F'!$A$14:$A$203,0)))</f>
        <v>0</v>
      </c>
      <c r="D64" s="227">
        <v>0</v>
      </c>
      <c r="E64" s="227"/>
      <c r="F64" s="223">
        <v>0.48764440485178118</v>
      </c>
    </row>
    <row r="65" spans="1:6" ht="27.75" customHeight="1">
      <c r="A65" s="160" t="s">
        <v>578</v>
      </c>
      <c r="B65" s="42">
        <f>IFERROR(INDEX('Annex 1 LV, HV &amp; UMS charges_F'!$B$14:$B$45,MATCH($A65,'Annex 1 LV, HV &amp; UMS charges_F'!$A$14:$A$294,0)),INDEX('Annex 4 LDNO charges_F'!$B$14:$B$203,MATCH($A65,'Annex 4 LDNO charges_F'!$A$14:$A$203,0)))</f>
        <v>0</v>
      </c>
      <c r="C65" s="159">
        <f>IFERROR(INDEX('Annex 1 LV, HV &amp; UMS charges_F'!$C$14:$C$45,MATCH($A65,'Annex 1 LV, HV &amp; UMS charges_F'!$A$14:$A$294,0)),INDEX('Annex 4 LDNO charges_F'!$C$14:$C$203,MATCH($A65,'Annex 4 LDNO charges_F'!$A$14:$A$203,0)))</f>
        <v>0</v>
      </c>
      <c r="D65" s="227">
        <v>0</v>
      </c>
      <c r="E65" s="227"/>
      <c r="F65" s="223">
        <v>0.48764440485178118</v>
      </c>
    </row>
    <row r="66" spans="1:6" ht="27.75" customHeight="1">
      <c r="A66" s="160" t="s">
        <v>579</v>
      </c>
      <c r="B66" s="42">
        <f>IFERROR(INDEX('Annex 1 LV, HV &amp; UMS charges_F'!$B$14:$B$45,MATCH($A66,'Annex 1 LV, HV &amp; UMS charges_F'!$A$14:$A$294,0)),INDEX('Annex 4 LDNO charges_F'!$B$14:$B$203,MATCH($A66,'Annex 4 LDNO charges_F'!$A$14:$A$203,0)))</f>
        <v>0</v>
      </c>
      <c r="C66" s="159">
        <f>IFERROR(INDEX('Annex 1 LV, HV &amp; UMS charges_F'!$C$14:$C$45,MATCH($A66,'Annex 1 LV, HV &amp; UMS charges_F'!$A$14:$A$294,0)),INDEX('Annex 4 LDNO charges_F'!$C$14:$C$203,MATCH($A66,'Annex 4 LDNO charges_F'!$A$14:$A$203,0)))</f>
        <v>0</v>
      </c>
      <c r="D66" s="227">
        <v>0</v>
      </c>
      <c r="E66" s="227"/>
      <c r="F66" s="223">
        <v>0.48764440485178118</v>
      </c>
    </row>
    <row r="67" spans="1:6" ht="27.75" customHeight="1">
      <c r="A67" s="160" t="s">
        <v>580</v>
      </c>
      <c r="B67" s="42">
        <f>IFERROR(INDEX('Annex 1 LV, HV &amp; UMS charges_F'!$B$14:$B$45,MATCH($A67,'Annex 1 LV, HV &amp; UMS charges_F'!$A$14:$A$294,0)),INDEX('Annex 4 LDNO charges_F'!$B$14:$B$203,MATCH($A67,'Annex 4 LDNO charges_F'!$A$14:$A$203,0)))</f>
        <v>0</v>
      </c>
      <c r="C67" s="159">
        <f>IFERROR(INDEX('Annex 1 LV, HV &amp; UMS charges_F'!$C$14:$C$45,MATCH($A67,'Annex 1 LV, HV &amp; UMS charges_F'!$A$14:$A$294,0)),INDEX('Annex 4 LDNO charges_F'!$C$14:$C$203,MATCH($A67,'Annex 4 LDNO charges_F'!$A$14:$A$203,0)))</f>
        <v>0</v>
      </c>
      <c r="D67" s="227">
        <v>0</v>
      </c>
      <c r="E67" s="227"/>
      <c r="F67" s="223">
        <v>0.48764440485178118</v>
      </c>
    </row>
    <row r="68" spans="1:6" ht="27.75" customHeight="1">
      <c r="A68" s="160" t="s">
        <v>581</v>
      </c>
      <c r="B68" s="42">
        <f>IFERROR(INDEX('Annex 1 LV, HV &amp; UMS charges_F'!$B$14:$B$45,MATCH($A68,'Annex 1 LV, HV &amp; UMS charges_F'!$A$14:$A$294,0)),INDEX('Annex 4 LDNO charges_F'!$B$14:$B$203,MATCH($A68,'Annex 4 LDNO charges_F'!$A$14:$A$203,0)))</f>
        <v>0</v>
      </c>
      <c r="C68" s="159">
        <f>IFERROR(INDEX('Annex 1 LV, HV &amp; UMS charges_F'!$C$14:$C$45,MATCH($A68,'Annex 1 LV, HV &amp; UMS charges_F'!$A$14:$A$294,0)),INDEX('Annex 4 LDNO charges_F'!$C$14:$C$203,MATCH($A68,'Annex 4 LDNO charges_F'!$A$14:$A$203,0)))</f>
        <v>0</v>
      </c>
      <c r="D68" s="227">
        <v>0</v>
      </c>
      <c r="E68" s="227"/>
      <c r="F68" s="223">
        <v>0.48764440485178118</v>
      </c>
    </row>
    <row r="69" spans="1:6" ht="27.75" customHeight="1">
      <c r="A69" s="160" t="s">
        <v>582</v>
      </c>
      <c r="B69" s="42">
        <f>IFERROR(INDEX('Annex 1 LV, HV &amp; UMS charges_F'!$B$14:$B$45,MATCH($A69,'Annex 1 LV, HV &amp; UMS charges_F'!$A$14:$A$294,0)),INDEX('Annex 4 LDNO charges_F'!$B$14:$B$203,MATCH($A69,'Annex 4 LDNO charges_F'!$A$14:$A$203,0)))</f>
        <v>0</v>
      </c>
      <c r="C69" s="159">
        <f>IFERROR(INDEX('Annex 1 LV, HV &amp; UMS charges_F'!$C$14:$C$45,MATCH($A69,'Annex 1 LV, HV &amp; UMS charges_F'!$A$14:$A$294,0)),INDEX('Annex 4 LDNO charges_F'!$C$14:$C$203,MATCH($A69,'Annex 4 LDNO charges_F'!$A$14:$A$203,0)))</f>
        <v>0</v>
      </c>
      <c r="D69" s="227">
        <v>0</v>
      </c>
      <c r="E69" s="227"/>
      <c r="F69" s="223">
        <v>0.48764440485178118</v>
      </c>
    </row>
    <row r="70" spans="1:6" ht="27.75" customHeight="1">
      <c r="A70" s="160" t="s">
        <v>583</v>
      </c>
      <c r="B70" s="42">
        <f>IFERROR(INDEX('Annex 1 LV, HV &amp; UMS charges_F'!$B$14:$B$45,MATCH($A70,'Annex 1 LV, HV &amp; UMS charges_F'!$A$14:$A$294,0)),INDEX('Annex 4 LDNO charges_F'!$B$14:$B$203,MATCH($A70,'Annex 4 LDNO charges_F'!$A$14:$A$203,0)))</f>
        <v>0</v>
      </c>
      <c r="C70" s="159">
        <f>IFERROR(INDEX('Annex 1 LV, HV &amp; UMS charges_F'!$C$14:$C$45,MATCH($A70,'Annex 1 LV, HV &amp; UMS charges_F'!$A$14:$A$294,0)),INDEX('Annex 4 LDNO charges_F'!$C$14:$C$203,MATCH($A70,'Annex 4 LDNO charges_F'!$A$14:$A$203,0)))</f>
        <v>0</v>
      </c>
      <c r="D70" s="227">
        <v>0</v>
      </c>
      <c r="E70" s="227"/>
      <c r="F70" s="223">
        <v>0.48764440485178118</v>
      </c>
    </row>
    <row r="71" spans="1:6" ht="27.75" customHeight="1">
      <c r="A71" s="160" t="s">
        <v>584</v>
      </c>
      <c r="B71" s="42">
        <f>IFERROR(INDEX('Annex 1 LV, HV &amp; UMS charges_F'!$B$14:$B$45,MATCH($A71,'Annex 1 LV, HV &amp; UMS charges_F'!$A$14:$A$294,0)),INDEX('Annex 4 LDNO charges_F'!$B$14:$B$203,MATCH($A71,'Annex 4 LDNO charges_F'!$A$14:$A$203,0)))</f>
        <v>0</v>
      </c>
      <c r="C71" s="159">
        <f>IFERROR(INDEX('Annex 1 LV, HV &amp; UMS charges_F'!$C$14:$C$45,MATCH($A71,'Annex 1 LV, HV &amp; UMS charges_F'!$A$14:$A$294,0)),INDEX('Annex 4 LDNO charges_F'!$C$14:$C$203,MATCH($A71,'Annex 4 LDNO charges_F'!$A$14:$A$203,0)))</f>
        <v>0</v>
      </c>
      <c r="D71" s="227">
        <v>0</v>
      </c>
      <c r="E71" s="227"/>
      <c r="F71" s="223">
        <v>0.48764440485178118</v>
      </c>
    </row>
    <row r="72" spans="1:6" ht="27.75" customHeight="1">
      <c r="A72" s="160" t="s">
        <v>585</v>
      </c>
      <c r="B72" s="42">
        <f>IFERROR(INDEX('Annex 1 LV, HV &amp; UMS charges_F'!$B$14:$B$45,MATCH($A72,'Annex 1 LV, HV &amp; UMS charges_F'!$A$14:$A$294,0)),INDEX('Annex 4 LDNO charges_F'!$B$14:$B$203,MATCH($A72,'Annex 4 LDNO charges_F'!$A$14:$A$203,0)))</f>
        <v>0</v>
      </c>
      <c r="C72" s="159">
        <f>IFERROR(INDEX('Annex 1 LV, HV &amp; UMS charges_F'!$C$14:$C$45,MATCH($A72,'Annex 1 LV, HV &amp; UMS charges_F'!$A$14:$A$294,0)),INDEX('Annex 4 LDNO charges_F'!$C$14:$C$203,MATCH($A72,'Annex 4 LDNO charges_F'!$A$14:$A$203,0)))</f>
        <v>0</v>
      </c>
      <c r="D72" s="227">
        <v>0</v>
      </c>
      <c r="E72" s="227"/>
      <c r="F72" s="223">
        <v>0.48764440485178118</v>
      </c>
    </row>
    <row r="73" spans="1:6" ht="27.75" customHeight="1">
      <c r="A73" s="160" t="s">
        <v>586</v>
      </c>
      <c r="B73" s="42">
        <f>IFERROR(INDEX('Annex 1 LV, HV &amp; UMS charges_F'!$B$14:$B$45,MATCH($A73,'Annex 1 LV, HV &amp; UMS charges_F'!$A$14:$A$294,0)),INDEX('Annex 4 LDNO charges_F'!$B$14:$B$203,MATCH($A73,'Annex 4 LDNO charges_F'!$A$14:$A$203,0)))</f>
        <v>0</v>
      </c>
      <c r="C73" s="159">
        <f>IFERROR(INDEX('Annex 1 LV, HV &amp; UMS charges_F'!$C$14:$C$45,MATCH($A73,'Annex 1 LV, HV &amp; UMS charges_F'!$A$14:$A$294,0)),INDEX('Annex 4 LDNO charges_F'!$C$14:$C$203,MATCH($A73,'Annex 4 LDNO charges_F'!$A$14:$A$203,0)))</f>
        <v>0</v>
      </c>
      <c r="D73" s="227">
        <v>0</v>
      </c>
      <c r="E73" s="227"/>
      <c r="F73" s="223">
        <v>0.48764440485178118</v>
      </c>
    </row>
    <row r="74" spans="1:6" ht="27.75" customHeight="1">
      <c r="A74" s="160" t="s">
        <v>587</v>
      </c>
      <c r="B74" s="42">
        <f>IFERROR(INDEX('Annex 1 LV, HV &amp; UMS charges_F'!$B$14:$B$45,MATCH($A74,'Annex 1 LV, HV &amp; UMS charges_F'!$A$14:$A$294,0)),INDEX('Annex 4 LDNO charges_F'!$B$14:$B$203,MATCH($A74,'Annex 4 LDNO charges_F'!$A$14:$A$203,0)))</f>
        <v>0</v>
      </c>
      <c r="C74" s="159">
        <f>IFERROR(INDEX('Annex 1 LV, HV &amp; UMS charges_F'!$C$14:$C$45,MATCH($A74,'Annex 1 LV, HV &amp; UMS charges_F'!$A$14:$A$294,0)),INDEX('Annex 4 LDNO charges_F'!$C$14:$C$203,MATCH($A74,'Annex 4 LDNO charges_F'!$A$14:$A$203,0)))</f>
        <v>0</v>
      </c>
      <c r="D74" s="227">
        <v>0</v>
      </c>
      <c r="E74" s="227"/>
      <c r="F74" s="223">
        <v>0.48764440485178118</v>
      </c>
    </row>
    <row r="75" spans="1:6" ht="27.75" customHeight="1">
      <c r="A75" s="160" t="s">
        <v>588</v>
      </c>
      <c r="B75" s="42">
        <f>IFERROR(INDEX('Annex 1 LV, HV &amp; UMS charges_F'!$B$14:$B$45,MATCH($A75,'Annex 1 LV, HV &amp; UMS charges_F'!$A$14:$A$294,0)),INDEX('Annex 4 LDNO charges_F'!$B$14:$B$203,MATCH($A75,'Annex 4 LDNO charges_F'!$A$14:$A$203,0)))</f>
        <v>0</v>
      </c>
      <c r="C75" s="159">
        <f>IFERROR(INDEX('Annex 1 LV, HV &amp; UMS charges_F'!$C$14:$C$45,MATCH($A75,'Annex 1 LV, HV &amp; UMS charges_F'!$A$14:$A$294,0)),INDEX('Annex 4 LDNO charges_F'!$C$14:$C$203,MATCH($A75,'Annex 4 LDNO charges_F'!$A$14:$A$203,0)))</f>
        <v>0</v>
      </c>
      <c r="D75" s="227">
        <v>0</v>
      </c>
      <c r="E75" s="227"/>
      <c r="F75" s="223">
        <v>0.48764440485178118</v>
      </c>
    </row>
    <row r="76" spans="1:6" ht="27.75" customHeight="1">
      <c r="A76" s="160" t="s">
        <v>589</v>
      </c>
      <c r="B76" s="42">
        <f>IFERROR(INDEX('Annex 1 LV, HV &amp; UMS charges_F'!$B$14:$B$45,MATCH($A76,'Annex 1 LV, HV &amp; UMS charges_F'!$A$14:$A$294,0)),INDEX('Annex 4 LDNO charges_F'!$B$14:$B$203,MATCH($A76,'Annex 4 LDNO charges_F'!$A$14:$A$203,0)))</f>
        <v>0</v>
      </c>
      <c r="C76" s="159">
        <f>IFERROR(INDEX('Annex 1 LV, HV &amp; UMS charges_F'!$C$14:$C$45,MATCH($A76,'Annex 1 LV, HV &amp; UMS charges_F'!$A$14:$A$294,0)),INDEX('Annex 4 LDNO charges_F'!$C$14:$C$203,MATCH($A76,'Annex 4 LDNO charges_F'!$A$14:$A$203,0)))</f>
        <v>0</v>
      </c>
      <c r="D76" s="227">
        <v>0</v>
      </c>
      <c r="E76" s="227"/>
      <c r="F76" s="223">
        <v>0.48764440485178118</v>
      </c>
    </row>
    <row r="77" spans="1:6" ht="27.75" customHeight="1">
      <c r="A77" s="160" t="s">
        <v>590</v>
      </c>
      <c r="B77" s="42">
        <f>IFERROR(INDEX('Annex 1 LV, HV &amp; UMS charges_F'!$B$14:$B$45,MATCH($A77,'Annex 1 LV, HV &amp; UMS charges_F'!$A$14:$A$294,0)),INDEX('Annex 4 LDNO charges_F'!$B$14:$B$203,MATCH($A77,'Annex 4 LDNO charges_F'!$A$14:$A$203,0)))</f>
        <v>0</v>
      </c>
      <c r="C77" s="159">
        <f>IFERROR(INDEX('Annex 1 LV, HV &amp; UMS charges_F'!$C$14:$C$45,MATCH($A77,'Annex 1 LV, HV &amp; UMS charges_F'!$A$14:$A$294,0)),INDEX('Annex 4 LDNO charges_F'!$C$14:$C$203,MATCH($A77,'Annex 4 LDNO charges_F'!$A$14:$A$203,0)))</f>
        <v>0</v>
      </c>
      <c r="D77" s="227">
        <v>0</v>
      </c>
      <c r="E77" s="227"/>
      <c r="F77" s="223">
        <v>0.48764440485178118</v>
      </c>
    </row>
    <row r="78" spans="1:6" ht="27.75" customHeight="1">
      <c r="A78" s="160" t="s">
        <v>591</v>
      </c>
      <c r="B78" s="42">
        <f>IFERROR(INDEX('Annex 1 LV, HV &amp; UMS charges_F'!$B$14:$B$45,MATCH($A78,'Annex 1 LV, HV &amp; UMS charges_F'!$A$14:$A$294,0)),INDEX('Annex 4 LDNO charges_F'!$B$14:$B$203,MATCH($A78,'Annex 4 LDNO charges_F'!$A$14:$A$203,0)))</f>
        <v>0</v>
      </c>
      <c r="C78" s="159">
        <f>IFERROR(INDEX('Annex 1 LV, HV &amp; UMS charges_F'!$C$14:$C$45,MATCH($A78,'Annex 1 LV, HV &amp; UMS charges_F'!$A$14:$A$294,0)),INDEX('Annex 4 LDNO charges_F'!$C$14:$C$203,MATCH($A78,'Annex 4 LDNO charges_F'!$A$14:$A$203,0)))</f>
        <v>0</v>
      </c>
      <c r="D78" s="227">
        <v>0</v>
      </c>
      <c r="E78" s="227"/>
      <c r="F78" s="223">
        <v>0.48764440485178118</v>
      </c>
    </row>
    <row r="79" spans="1:6" ht="27.75" customHeight="1">
      <c r="A79" s="160" t="s">
        <v>598</v>
      </c>
      <c r="B79" s="42">
        <f>IFERROR(INDEX('Annex 1 LV, HV &amp; UMS charges_F'!$B$14:$B$45,MATCH($A79,'Annex 1 LV, HV &amp; UMS charges_F'!$A$14:$A$294,0)),INDEX('Annex 4 LDNO charges_F'!$B$14:$B$203,MATCH($A79,'Annex 4 LDNO charges_F'!$A$14:$A$203,0)))</f>
        <v>0</v>
      </c>
      <c r="C79" s="159" t="str">
        <f>IFERROR(INDEX('Annex 1 LV, HV &amp; UMS charges_F'!$C$14:$C$45,MATCH($A79,'Annex 1 LV, HV &amp; UMS charges_F'!$A$14:$A$294,0)),INDEX('Annex 4 LDNO charges_F'!$C$14:$C$203,MATCH($A79,'Annex 4 LDNO charges_F'!$A$14:$A$203,0)))</f>
        <v>0, 1, 2</v>
      </c>
      <c r="D79" s="223">
        <v>0.19658774765496592</v>
      </c>
      <c r="E79" s="223"/>
      <c r="F79" s="223">
        <v>0.48764440485178118</v>
      </c>
    </row>
    <row r="80" spans="1:6" ht="27.75" customHeight="1">
      <c r="A80" s="160" t="s">
        <v>600</v>
      </c>
      <c r="B80" s="42">
        <f>IFERROR(INDEX('Annex 1 LV, HV &amp; UMS charges_F'!$B$14:$B$45,MATCH($A80,'Annex 1 LV, HV &amp; UMS charges_F'!$A$14:$A$294,0)),INDEX('Annex 4 LDNO charges_F'!$B$14:$B$203,MATCH($A80,'Annex 4 LDNO charges_F'!$A$14:$A$203,0)))</f>
        <v>0</v>
      </c>
      <c r="C80" s="159" t="str">
        <f>IFERROR(INDEX('Annex 1 LV, HV &amp; UMS charges_F'!$C$14:$C$45,MATCH($A80,'Annex 1 LV, HV &amp; UMS charges_F'!$A$14:$A$294,0)),INDEX('Annex 4 LDNO charges_F'!$C$14:$C$203,MATCH($A80,'Annex 4 LDNO charges_F'!$A$14:$A$203,0)))</f>
        <v>0, 3, 4, 5-8</v>
      </c>
      <c r="D80" s="227">
        <v>0</v>
      </c>
      <c r="E80" s="227"/>
      <c r="F80" s="223">
        <v>0.48764440485178118</v>
      </c>
    </row>
    <row r="81" spans="1:6" ht="27.75" customHeight="1">
      <c r="A81" s="160" t="s">
        <v>601</v>
      </c>
      <c r="B81" s="42">
        <f>IFERROR(INDEX('Annex 1 LV, HV &amp; UMS charges_F'!$B$14:$B$45,MATCH($A81,'Annex 1 LV, HV &amp; UMS charges_F'!$A$14:$A$294,0)),INDEX('Annex 4 LDNO charges_F'!$B$14:$B$203,MATCH($A81,'Annex 4 LDNO charges_F'!$A$14:$A$203,0)))</f>
        <v>0</v>
      </c>
      <c r="C81" s="159" t="str">
        <f>IFERROR(INDEX('Annex 1 LV, HV &amp; UMS charges_F'!$C$14:$C$45,MATCH($A81,'Annex 1 LV, HV &amp; UMS charges_F'!$A$14:$A$294,0)),INDEX('Annex 4 LDNO charges_F'!$C$14:$C$203,MATCH($A81,'Annex 4 LDNO charges_F'!$A$14:$A$203,0)))</f>
        <v>0, 3, 4, 5-8</v>
      </c>
      <c r="D81" s="227">
        <v>0</v>
      </c>
      <c r="E81" s="227"/>
      <c r="F81" s="223">
        <v>0.48764440485178118</v>
      </c>
    </row>
    <row r="82" spans="1:6" ht="27.75" customHeight="1">
      <c r="A82" s="160" t="s">
        <v>602</v>
      </c>
      <c r="B82" s="42">
        <f>IFERROR(INDEX('Annex 1 LV, HV &amp; UMS charges_F'!$B$14:$B$45,MATCH($A82,'Annex 1 LV, HV &amp; UMS charges_F'!$A$14:$A$294,0)),INDEX('Annex 4 LDNO charges_F'!$B$14:$B$203,MATCH($A82,'Annex 4 LDNO charges_F'!$A$14:$A$203,0)))</f>
        <v>0</v>
      </c>
      <c r="C82" s="159" t="str">
        <f>IFERROR(INDEX('Annex 1 LV, HV &amp; UMS charges_F'!$C$14:$C$45,MATCH($A82,'Annex 1 LV, HV &amp; UMS charges_F'!$A$14:$A$294,0)),INDEX('Annex 4 LDNO charges_F'!$C$14:$C$203,MATCH($A82,'Annex 4 LDNO charges_F'!$A$14:$A$203,0)))</f>
        <v>0, 3, 4, 5-8</v>
      </c>
      <c r="D82" s="227">
        <v>0</v>
      </c>
      <c r="E82" s="227"/>
      <c r="F82" s="223">
        <v>0.48764440485178118</v>
      </c>
    </row>
    <row r="83" spans="1:6" ht="27.75" customHeight="1">
      <c r="A83" s="160" t="s">
        <v>603</v>
      </c>
      <c r="B83" s="42">
        <f>IFERROR(INDEX('Annex 1 LV, HV &amp; UMS charges_F'!$B$14:$B$45,MATCH($A83,'Annex 1 LV, HV &amp; UMS charges_F'!$A$14:$A$294,0)),INDEX('Annex 4 LDNO charges_F'!$B$14:$B$203,MATCH($A83,'Annex 4 LDNO charges_F'!$A$14:$A$203,0)))</f>
        <v>0</v>
      </c>
      <c r="C83" s="159" t="str">
        <f>IFERROR(INDEX('Annex 1 LV, HV &amp; UMS charges_F'!$C$14:$C$45,MATCH($A83,'Annex 1 LV, HV &amp; UMS charges_F'!$A$14:$A$294,0)),INDEX('Annex 4 LDNO charges_F'!$C$14:$C$203,MATCH($A83,'Annex 4 LDNO charges_F'!$A$14:$A$203,0)))</f>
        <v>0, 3, 4, 5-8</v>
      </c>
      <c r="D83" s="227">
        <v>0</v>
      </c>
      <c r="E83" s="227"/>
      <c r="F83" s="223">
        <v>0.48764440485178118</v>
      </c>
    </row>
    <row r="84" spans="1:6" ht="27.75" customHeight="1">
      <c r="A84" s="160" t="s">
        <v>604</v>
      </c>
      <c r="B84" s="42">
        <f>IFERROR(INDEX('Annex 1 LV, HV &amp; UMS charges_F'!$B$14:$B$45,MATCH($A84,'Annex 1 LV, HV &amp; UMS charges_F'!$A$14:$A$294,0)),INDEX('Annex 4 LDNO charges_F'!$B$14:$B$203,MATCH($A84,'Annex 4 LDNO charges_F'!$A$14:$A$203,0)))</f>
        <v>0</v>
      </c>
      <c r="C84" s="159" t="str">
        <f>IFERROR(INDEX('Annex 1 LV, HV &amp; UMS charges_F'!$C$14:$C$45,MATCH($A84,'Annex 1 LV, HV &amp; UMS charges_F'!$A$14:$A$294,0)),INDEX('Annex 4 LDNO charges_F'!$C$14:$C$203,MATCH($A84,'Annex 4 LDNO charges_F'!$A$14:$A$203,0)))</f>
        <v>0, 3, 4, 5-8</v>
      </c>
      <c r="D84" s="227">
        <v>0</v>
      </c>
      <c r="E84" s="227"/>
      <c r="F84" s="223">
        <v>0.48764440485178118</v>
      </c>
    </row>
    <row r="85" spans="1:6" ht="27.75" customHeight="1">
      <c r="A85" s="160" t="s">
        <v>606</v>
      </c>
      <c r="B85" s="42">
        <f>IFERROR(INDEX('Annex 1 LV, HV &amp; UMS charges_F'!$B$14:$B$45,MATCH($A85,'Annex 1 LV, HV &amp; UMS charges_F'!$A$14:$A$294,0)),INDEX('Annex 4 LDNO charges_F'!$B$14:$B$203,MATCH($A85,'Annex 4 LDNO charges_F'!$A$14:$A$203,0)))</f>
        <v>0</v>
      </c>
      <c r="C85" s="159">
        <f>IFERROR(INDEX('Annex 1 LV, HV &amp; UMS charges_F'!$C$14:$C$45,MATCH($A85,'Annex 1 LV, HV &amp; UMS charges_F'!$A$14:$A$294,0)),INDEX('Annex 4 LDNO charges_F'!$C$14:$C$203,MATCH($A85,'Annex 4 LDNO charges_F'!$A$14:$A$203,0)))</f>
        <v>0</v>
      </c>
      <c r="D85" s="227">
        <v>0</v>
      </c>
      <c r="E85" s="227"/>
      <c r="F85" s="223">
        <v>0.48764440485178118</v>
      </c>
    </row>
    <row r="86" spans="1:6" ht="27.75" customHeight="1">
      <c r="A86" s="160" t="s">
        <v>607</v>
      </c>
      <c r="B86" s="42">
        <f>IFERROR(INDEX('Annex 1 LV, HV &amp; UMS charges_F'!$B$14:$B$45,MATCH($A86,'Annex 1 LV, HV &amp; UMS charges_F'!$A$14:$A$294,0)),INDEX('Annex 4 LDNO charges_F'!$B$14:$B$203,MATCH($A86,'Annex 4 LDNO charges_F'!$A$14:$A$203,0)))</f>
        <v>0</v>
      </c>
      <c r="C86" s="159">
        <f>IFERROR(INDEX('Annex 1 LV, HV &amp; UMS charges_F'!$C$14:$C$45,MATCH($A86,'Annex 1 LV, HV &amp; UMS charges_F'!$A$14:$A$294,0)),INDEX('Annex 4 LDNO charges_F'!$C$14:$C$203,MATCH($A86,'Annex 4 LDNO charges_F'!$A$14:$A$203,0)))</f>
        <v>0</v>
      </c>
      <c r="D86" s="227">
        <v>0</v>
      </c>
      <c r="E86" s="227"/>
      <c r="F86" s="223">
        <v>0.48764440485178118</v>
      </c>
    </row>
    <row r="87" spans="1:6" ht="27.75" customHeight="1">
      <c r="A87" s="160" t="s">
        <v>608</v>
      </c>
      <c r="B87" s="42">
        <f>IFERROR(INDEX('Annex 1 LV, HV &amp; UMS charges_F'!$B$14:$B$45,MATCH($A87,'Annex 1 LV, HV &amp; UMS charges_F'!$A$14:$A$294,0)),INDEX('Annex 4 LDNO charges_F'!$B$14:$B$203,MATCH($A87,'Annex 4 LDNO charges_F'!$A$14:$A$203,0)))</f>
        <v>0</v>
      </c>
      <c r="C87" s="159">
        <f>IFERROR(INDEX('Annex 1 LV, HV &amp; UMS charges_F'!$C$14:$C$45,MATCH($A87,'Annex 1 LV, HV &amp; UMS charges_F'!$A$14:$A$294,0)),INDEX('Annex 4 LDNO charges_F'!$C$14:$C$203,MATCH($A87,'Annex 4 LDNO charges_F'!$A$14:$A$203,0)))</f>
        <v>0</v>
      </c>
      <c r="D87" s="227">
        <v>0</v>
      </c>
      <c r="E87" s="227"/>
      <c r="F87" s="223">
        <v>0.48764440485178118</v>
      </c>
    </row>
    <row r="88" spans="1:6" ht="27.75" customHeight="1">
      <c r="A88" s="160" t="s">
        <v>609</v>
      </c>
      <c r="B88" s="42">
        <f>IFERROR(INDEX('Annex 1 LV, HV &amp; UMS charges_F'!$B$14:$B$45,MATCH($A88,'Annex 1 LV, HV &amp; UMS charges_F'!$A$14:$A$294,0)),INDEX('Annex 4 LDNO charges_F'!$B$14:$B$203,MATCH($A88,'Annex 4 LDNO charges_F'!$A$14:$A$203,0)))</f>
        <v>0</v>
      </c>
      <c r="C88" s="159">
        <f>IFERROR(INDEX('Annex 1 LV, HV &amp; UMS charges_F'!$C$14:$C$45,MATCH($A88,'Annex 1 LV, HV &amp; UMS charges_F'!$A$14:$A$294,0)),INDEX('Annex 4 LDNO charges_F'!$C$14:$C$203,MATCH($A88,'Annex 4 LDNO charges_F'!$A$14:$A$203,0)))</f>
        <v>0</v>
      </c>
      <c r="D88" s="227">
        <v>0</v>
      </c>
      <c r="E88" s="227"/>
      <c r="F88" s="223">
        <v>0.48764440485178118</v>
      </c>
    </row>
    <row r="89" spans="1:6" ht="27.75" customHeight="1">
      <c r="A89" s="160" t="s">
        <v>610</v>
      </c>
      <c r="B89" s="42">
        <f>IFERROR(INDEX('Annex 1 LV, HV &amp; UMS charges_F'!$B$14:$B$45,MATCH($A89,'Annex 1 LV, HV &amp; UMS charges_F'!$A$14:$A$294,0)),INDEX('Annex 4 LDNO charges_F'!$B$14:$B$203,MATCH($A89,'Annex 4 LDNO charges_F'!$A$14:$A$203,0)))</f>
        <v>0</v>
      </c>
      <c r="C89" s="159">
        <f>IFERROR(INDEX('Annex 1 LV, HV &amp; UMS charges_F'!$C$14:$C$45,MATCH($A89,'Annex 1 LV, HV &amp; UMS charges_F'!$A$14:$A$294,0)),INDEX('Annex 4 LDNO charges_F'!$C$14:$C$203,MATCH($A89,'Annex 4 LDNO charges_F'!$A$14:$A$203,0)))</f>
        <v>0</v>
      </c>
      <c r="D89" s="227">
        <v>0</v>
      </c>
      <c r="E89" s="227"/>
      <c r="F89" s="223">
        <v>0.48764440485178118</v>
      </c>
    </row>
    <row r="90" spans="1:6" ht="27.75" customHeight="1">
      <c r="A90" s="160" t="s">
        <v>611</v>
      </c>
      <c r="B90" s="42">
        <f>IFERROR(INDEX('Annex 1 LV, HV &amp; UMS charges_F'!$B$14:$B$45,MATCH($A90,'Annex 1 LV, HV &amp; UMS charges_F'!$A$14:$A$294,0)),INDEX('Annex 4 LDNO charges_F'!$B$14:$B$203,MATCH($A90,'Annex 4 LDNO charges_F'!$A$14:$A$203,0)))</f>
        <v>0</v>
      </c>
      <c r="C90" s="159">
        <f>IFERROR(INDEX('Annex 1 LV, HV &amp; UMS charges_F'!$C$14:$C$45,MATCH($A90,'Annex 1 LV, HV &amp; UMS charges_F'!$A$14:$A$294,0)),INDEX('Annex 4 LDNO charges_F'!$C$14:$C$203,MATCH($A90,'Annex 4 LDNO charges_F'!$A$14:$A$203,0)))</f>
        <v>0</v>
      </c>
      <c r="D90" s="227">
        <v>0</v>
      </c>
      <c r="E90" s="227"/>
      <c r="F90" s="223">
        <v>0.48764440485178118</v>
      </c>
    </row>
    <row r="91" spans="1:6" ht="27.75" customHeight="1">
      <c r="A91" s="160" t="s">
        <v>612</v>
      </c>
      <c r="B91" s="42">
        <f>IFERROR(INDEX('Annex 1 LV, HV &amp; UMS charges_F'!$B$14:$B$45,MATCH($A91,'Annex 1 LV, HV &amp; UMS charges_F'!$A$14:$A$294,0)),INDEX('Annex 4 LDNO charges_F'!$B$14:$B$203,MATCH($A91,'Annex 4 LDNO charges_F'!$A$14:$A$203,0)))</f>
        <v>0</v>
      </c>
      <c r="C91" s="159">
        <f>IFERROR(INDEX('Annex 1 LV, HV &amp; UMS charges_F'!$C$14:$C$45,MATCH($A91,'Annex 1 LV, HV &amp; UMS charges_F'!$A$14:$A$294,0)),INDEX('Annex 4 LDNO charges_F'!$C$14:$C$203,MATCH($A91,'Annex 4 LDNO charges_F'!$A$14:$A$203,0)))</f>
        <v>0</v>
      </c>
      <c r="D91" s="227">
        <v>0</v>
      </c>
      <c r="E91" s="227"/>
      <c r="F91" s="223">
        <v>0.48764440485178118</v>
      </c>
    </row>
    <row r="92" spans="1:6" ht="27.75" customHeight="1">
      <c r="A92" s="160" t="s">
        <v>613</v>
      </c>
      <c r="B92" s="42">
        <f>IFERROR(INDEX('Annex 1 LV, HV &amp; UMS charges_F'!$B$14:$B$45,MATCH($A92,'Annex 1 LV, HV &amp; UMS charges_F'!$A$14:$A$294,0)),INDEX('Annex 4 LDNO charges_F'!$B$14:$B$203,MATCH($A92,'Annex 4 LDNO charges_F'!$A$14:$A$203,0)))</f>
        <v>0</v>
      </c>
      <c r="C92" s="159">
        <f>IFERROR(INDEX('Annex 1 LV, HV &amp; UMS charges_F'!$C$14:$C$45,MATCH($A92,'Annex 1 LV, HV &amp; UMS charges_F'!$A$14:$A$294,0)),INDEX('Annex 4 LDNO charges_F'!$C$14:$C$203,MATCH($A92,'Annex 4 LDNO charges_F'!$A$14:$A$203,0)))</f>
        <v>0</v>
      </c>
      <c r="D92" s="227">
        <v>0</v>
      </c>
      <c r="E92" s="227"/>
      <c r="F92" s="223">
        <v>0.48764440485178118</v>
      </c>
    </row>
    <row r="93" spans="1:6" ht="27.75" customHeight="1">
      <c r="A93" s="160" t="s">
        <v>614</v>
      </c>
      <c r="B93" s="42">
        <f>IFERROR(INDEX('Annex 1 LV, HV &amp; UMS charges_F'!$B$14:$B$45,MATCH($A93,'Annex 1 LV, HV &amp; UMS charges_F'!$A$14:$A$294,0)),INDEX('Annex 4 LDNO charges_F'!$B$14:$B$203,MATCH($A93,'Annex 4 LDNO charges_F'!$A$14:$A$203,0)))</f>
        <v>0</v>
      </c>
      <c r="C93" s="159">
        <f>IFERROR(INDEX('Annex 1 LV, HV &amp; UMS charges_F'!$C$14:$C$45,MATCH($A93,'Annex 1 LV, HV &amp; UMS charges_F'!$A$14:$A$294,0)),INDEX('Annex 4 LDNO charges_F'!$C$14:$C$203,MATCH($A93,'Annex 4 LDNO charges_F'!$A$14:$A$203,0)))</f>
        <v>0</v>
      </c>
      <c r="D93" s="227">
        <v>0</v>
      </c>
      <c r="E93" s="227"/>
      <c r="F93" s="223">
        <v>0.48764440485178118</v>
      </c>
    </row>
    <row r="94" spans="1:6" ht="27.75" customHeight="1">
      <c r="A94" s="160" t="s">
        <v>615</v>
      </c>
      <c r="B94" s="42">
        <f>IFERROR(INDEX('Annex 1 LV, HV &amp; UMS charges_F'!$B$14:$B$45,MATCH($A94,'Annex 1 LV, HV &amp; UMS charges_F'!$A$14:$A$294,0)),INDEX('Annex 4 LDNO charges_F'!$B$14:$B$203,MATCH($A94,'Annex 4 LDNO charges_F'!$A$14:$A$203,0)))</f>
        <v>0</v>
      </c>
      <c r="C94" s="159">
        <f>IFERROR(INDEX('Annex 1 LV, HV &amp; UMS charges_F'!$C$14:$C$45,MATCH($A94,'Annex 1 LV, HV &amp; UMS charges_F'!$A$14:$A$294,0)),INDEX('Annex 4 LDNO charges_F'!$C$14:$C$203,MATCH($A94,'Annex 4 LDNO charges_F'!$A$14:$A$203,0)))</f>
        <v>0</v>
      </c>
      <c r="D94" s="227">
        <v>0</v>
      </c>
      <c r="E94" s="227"/>
      <c r="F94" s="223">
        <v>0.48764440485178118</v>
      </c>
    </row>
    <row r="95" spans="1:6" ht="27.75" customHeight="1">
      <c r="A95" s="160" t="s">
        <v>616</v>
      </c>
      <c r="B95" s="42">
        <f>IFERROR(INDEX('Annex 1 LV, HV &amp; UMS charges_F'!$B$14:$B$45,MATCH($A95,'Annex 1 LV, HV &amp; UMS charges_F'!$A$14:$A$294,0)),INDEX('Annex 4 LDNO charges_F'!$B$14:$B$203,MATCH($A95,'Annex 4 LDNO charges_F'!$A$14:$A$203,0)))</f>
        <v>0</v>
      </c>
      <c r="C95" s="159">
        <f>IFERROR(INDEX('Annex 1 LV, HV &amp; UMS charges_F'!$C$14:$C$45,MATCH($A95,'Annex 1 LV, HV &amp; UMS charges_F'!$A$14:$A$294,0)),INDEX('Annex 4 LDNO charges_F'!$C$14:$C$203,MATCH($A95,'Annex 4 LDNO charges_F'!$A$14:$A$203,0)))</f>
        <v>0</v>
      </c>
      <c r="D95" s="227">
        <v>0</v>
      </c>
      <c r="E95" s="227"/>
      <c r="F95" s="223">
        <v>0.48764440485178118</v>
      </c>
    </row>
    <row r="96" spans="1:6" ht="27.75" customHeight="1">
      <c r="A96" s="160" t="s">
        <v>617</v>
      </c>
      <c r="B96" s="42">
        <f>IFERROR(INDEX('Annex 1 LV, HV &amp; UMS charges_F'!$B$14:$B$45,MATCH($A96,'Annex 1 LV, HV &amp; UMS charges_F'!$A$14:$A$294,0)),INDEX('Annex 4 LDNO charges_F'!$B$14:$B$203,MATCH($A96,'Annex 4 LDNO charges_F'!$A$14:$A$203,0)))</f>
        <v>0</v>
      </c>
      <c r="C96" s="159">
        <f>IFERROR(INDEX('Annex 1 LV, HV &amp; UMS charges_F'!$C$14:$C$45,MATCH($A96,'Annex 1 LV, HV &amp; UMS charges_F'!$A$14:$A$294,0)),INDEX('Annex 4 LDNO charges_F'!$C$14:$C$203,MATCH($A96,'Annex 4 LDNO charges_F'!$A$14:$A$203,0)))</f>
        <v>0</v>
      </c>
      <c r="D96" s="227">
        <v>0</v>
      </c>
      <c r="E96" s="227"/>
      <c r="F96" s="223">
        <v>0.48764440485178118</v>
      </c>
    </row>
    <row r="97" spans="1:6" ht="27.75" customHeight="1">
      <c r="A97" s="160" t="s">
        <v>618</v>
      </c>
      <c r="B97" s="42">
        <f>IFERROR(INDEX('Annex 1 LV, HV &amp; UMS charges_F'!$B$14:$B$45,MATCH($A97,'Annex 1 LV, HV &amp; UMS charges_F'!$A$14:$A$294,0)),INDEX('Annex 4 LDNO charges_F'!$B$14:$B$203,MATCH($A97,'Annex 4 LDNO charges_F'!$A$14:$A$203,0)))</f>
        <v>0</v>
      </c>
      <c r="C97" s="159">
        <f>IFERROR(INDEX('Annex 1 LV, HV &amp; UMS charges_F'!$C$14:$C$45,MATCH($A97,'Annex 1 LV, HV &amp; UMS charges_F'!$A$14:$A$294,0)),INDEX('Annex 4 LDNO charges_F'!$C$14:$C$203,MATCH($A97,'Annex 4 LDNO charges_F'!$A$14:$A$203,0)))</f>
        <v>0</v>
      </c>
      <c r="D97" s="227">
        <v>0</v>
      </c>
      <c r="E97" s="227"/>
      <c r="F97" s="223">
        <v>0.48764440485178118</v>
      </c>
    </row>
    <row r="98" spans="1:6" ht="27.75" customHeight="1">
      <c r="A98" s="160" t="s">
        <v>619</v>
      </c>
      <c r="B98" s="42">
        <f>IFERROR(INDEX('Annex 1 LV, HV &amp; UMS charges_F'!$B$14:$B$45,MATCH($A98,'Annex 1 LV, HV &amp; UMS charges_F'!$A$14:$A$294,0)),INDEX('Annex 4 LDNO charges_F'!$B$14:$B$203,MATCH($A98,'Annex 4 LDNO charges_F'!$A$14:$A$203,0)))</f>
        <v>0</v>
      </c>
      <c r="C98" s="159">
        <f>IFERROR(INDEX('Annex 1 LV, HV &amp; UMS charges_F'!$C$14:$C$45,MATCH($A98,'Annex 1 LV, HV &amp; UMS charges_F'!$A$14:$A$294,0)),INDEX('Annex 4 LDNO charges_F'!$C$14:$C$203,MATCH($A98,'Annex 4 LDNO charges_F'!$A$14:$A$203,0)))</f>
        <v>0</v>
      </c>
      <c r="D98" s="227">
        <v>0</v>
      </c>
      <c r="E98" s="227"/>
      <c r="F98" s="223">
        <v>0.48764440485178118</v>
      </c>
    </row>
    <row r="99" spans="1:6" ht="27.75" customHeight="1">
      <c r="A99" s="160" t="s">
        <v>620</v>
      </c>
      <c r="B99" s="42">
        <f>IFERROR(INDEX('Annex 1 LV, HV &amp; UMS charges_F'!$B$14:$B$45,MATCH($A99,'Annex 1 LV, HV &amp; UMS charges_F'!$A$14:$A$294,0)),INDEX('Annex 4 LDNO charges_F'!$B$14:$B$203,MATCH($A99,'Annex 4 LDNO charges_F'!$A$14:$A$203,0)))</f>
        <v>0</v>
      </c>
      <c r="C99" s="159">
        <f>IFERROR(INDEX('Annex 1 LV, HV &amp; UMS charges_F'!$C$14:$C$45,MATCH($A99,'Annex 1 LV, HV &amp; UMS charges_F'!$A$14:$A$294,0)),INDEX('Annex 4 LDNO charges_F'!$C$14:$C$203,MATCH($A99,'Annex 4 LDNO charges_F'!$A$14:$A$203,0)))</f>
        <v>0</v>
      </c>
      <c r="D99" s="227">
        <v>0</v>
      </c>
      <c r="E99" s="227"/>
      <c r="F99" s="223">
        <v>0.48764440485178118</v>
      </c>
    </row>
    <row r="100" spans="1:6" ht="27.75" customHeight="1">
      <c r="A100" s="160" t="s">
        <v>627</v>
      </c>
      <c r="B100" s="42">
        <f>IFERROR(INDEX('Annex 1 LV, HV &amp; UMS charges_F'!$B$14:$B$45,MATCH($A100,'Annex 1 LV, HV &amp; UMS charges_F'!$A$14:$A$294,0)),INDEX('Annex 4 LDNO charges_F'!$B$14:$B$203,MATCH($A100,'Annex 4 LDNO charges_F'!$A$14:$A$203,0)))</f>
        <v>0</v>
      </c>
      <c r="C100" s="159" t="str">
        <f>IFERROR(INDEX('Annex 1 LV, HV &amp; UMS charges_F'!$C$14:$C$45,MATCH($A100,'Annex 1 LV, HV &amp; UMS charges_F'!$A$14:$A$294,0)),INDEX('Annex 4 LDNO charges_F'!$C$14:$C$203,MATCH($A100,'Annex 4 LDNO charges_F'!$A$14:$A$203,0)))</f>
        <v>0, 1, 2</v>
      </c>
      <c r="D100" s="223">
        <v>0.19658774765496592</v>
      </c>
      <c r="E100" s="223"/>
      <c r="F100" s="223">
        <v>0.48764440485178118</v>
      </c>
    </row>
    <row r="101" spans="1:6" ht="27.75" customHeight="1">
      <c r="A101" s="160" t="s">
        <v>629</v>
      </c>
      <c r="B101" s="42">
        <f>IFERROR(INDEX('Annex 1 LV, HV &amp; UMS charges_F'!$B$14:$B$45,MATCH($A101,'Annex 1 LV, HV &amp; UMS charges_F'!$A$14:$A$294,0)),INDEX('Annex 4 LDNO charges_F'!$B$14:$B$203,MATCH($A101,'Annex 4 LDNO charges_F'!$A$14:$A$203,0)))</f>
        <v>0</v>
      </c>
      <c r="C101" s="159" t="str">
        <f>IFERROR(INDEX('Annex 1 LV, HV &amp; UMS charges_F'!$C$14:$C$45,MATCH($A101,'Annex 1 LV, HV &amp; UMS charges_F'!$A$14:$A$294,0)),INDEX('Annex 4 LDNO charges_F'!$C$14:$C$203,MATCH($A101,'Annex 4 LDNO charges_F'!$A$14:$A$203,0)))</f>
        <v>0, 3, 4, 5-8</v>
      </c>
      <c r="D101" s="227">
        <v>0</v>
      </c>
      <c r="E101" s="227"/>
      <c r="F101" s="223">
        <v>0.48764440485178118</v>
      </c>
    </row>
    <row r="102" spans="1:6" ht="27.75" customHeight="1">
      <c r="A102" s="160" t="s">
        <v>630</v>
      </c>
      <c r="B102" s="42">
        <f>IFERROR(INDEX('Annex 1 LV, HV &amp; UMS charges_F'!$B$14:$B$45,MATCH($A102,'Annex 1 LV, HV &amp; UMS charges_F'!$A$14:$A$294,0)),INDEX('Annex 4 LDNO charges_F'!$B$14:$B$203,MATCH($A102,'Annex 4 LDNO charges_F'!$A$14:$A$203,0)))</f>
        <v>0</v>
      </c>
      <c r="C102" s="159" t="str">
        <f>IFERROR(INDEX('Annex 1 LV, HV &amp; UMS charges_F'!$C$14:$C$45,MATCH($A102,'Annex 1 LV, HV &amp; UMS charges_F'!$A$14:$A$294,0)),INDEX('Annex 4 LDNO charges_F'!$C$14:$C$203,MATCH($A102,'Annex 4 LDNO charges_F'!$A$14:$A$203,0)))</f>
        <v>0, 3, 4, 5-8</v>
      </c>
      <c r="D102" s="227">
        <v>0</v>
      </c>
      <c r="E102" s="227"/>
      <c r="F102" s="223">
        <v>0.48764440485178118</v>
      </c>
    </row>
    <row r="103" spans="1:6" ht="27.75" customHeight="1">
      <c r="A103" s="160" t="s">
        <v>631</v>
      </c>
      <c r="B103" s="42">
        <f>IFERROR(INDEX('Annex 1 LV, HV &amp; UMS charges_F'!$B$14:$B$45,MATCH($A103,'Annex 1 LV, HV &amp; UMS charges_F'!$A$14:$A$294,0)),INDEX('Annex 4 LDNO charges_F'!$B$14:$B$203,MATCH($A103,'Annex 4 LDNO charges_F'!$A$14:$A$203,0)))</f>
        <v>0</v>
      </c>
      <c r="C103" s="159" t="str">
        <f>IFERROR(INDEX('Annex 1 LV, HV &amp; UMS charges_F'!$C$14:$C$45,MATCH($A103,'Annex 1 LV, HV &amp; UMS charges_F'!$A$14:$A$294,0)),INDEX('Annex 4 LDNO charges_F'!$C$14:$C$203,MATCH($A103,'Annex 4 LDNO charges_F'!$A$14:$A$203,0)))</f>
        <v>0, 3, 4, 5-8</v>
      </c>
      <c r="D103" s="227">
        <v>0</v>
      </c>
      <c r="E103" s="227"/>
      <c r="F103" s="223">
        <v>0.48764440485178118</v>
      </c>
    </row>
    <row r="104" spans="1:6" ht="27.75" customHeight="1">
      <c r="A104" s="160" t="s">
        <v>632</v>
      </c>
      <c r="B104" s="42">
        <f>IFERROR(INDEX('Annex 1 LV, HV &amp; UMS charges_F'!$B$14:$B$45,MATCH($A104,'Annex 1 LV, HV &amp; UMS charges_F'!$A$14:$A$294,0)),INDEX('Annex 4 LDNO charges_F'!$B$14:$B$203,MATCH($A104,'Annex 4 LDNO charges_F'!$A$14:$A$203,0)))</f>
        <v>0</v>
      </c>
      <c r="C104" s="159" t="str">
        <f>IFERROR(INDEX('Annex 1 LV, HV &amp; UMS charges_F'!$C$14:$C$45,MATCH($A104,'Annex 1 LV, HV &amp; UMS charges_F'!$A$14:$A$294,0)),INDEX('Annex 4 LDNO charges_F'!$C$14:$C$203,MATCH($A104,'Annex 4 LDNO charges_F'!$A$14:$A$203,0)))</f>
        <v>0, 3, 4, 5-8</v>
      </c>
      <c r="D104" s="227">
        <v>0</v>
      </c>
      <c r="E104" s="227"/>
      <c r="F104" s="223">
        <v>0.48764440485178118</v>
      </c>
    </row>
    <row r="105" spans="1:6" ht="27.75" customHeight="1">
      <c r="A105" s="160" t="s">
        <v>633</v>
      </c>
      <c r="B105" s="42">
        <f>IFERROR(INDEX('Annex 1 LV, HV &amp; UMS charges_F'!$B$14:$B$45,MATCH($A105,'Annex 1 LV, HV &amp; UMS charges_F'!$A$14:$A$294,0)),INDEX('Annex 4 LDNO charges_F'!$B$14:$B$203,MATCH($A105,'Annex 4 LDNO charges_F'!$A$14:$A$203,0)))</f>
        <v>0</v>
      </c>
      <c r="C105" s="159" t="str">
        <f>IFERROR(INDEX('Annex 1 LV, HV &amp; UMS charges_F'!$C$14:$C$45,MATCH($A105,'Annex 1 LV, HV &amp; UMS charges_F'!$A$14:$A$294,0)),INDEX('Annex 4 LDNO charges_F'!$C$14:$C$203,MATCH($A105,'Annex 4 LDNO charges_F'!$A$14:$A$203,0)))</f>
        <v>0, 3, 4, 5-8</v>
      </c>
      <c r="D105" s="227">
        <v>0</v>
      </c>
      <c r="E105" s="227"/>
      <c r="F105" s="223">
        <v>0.48764440485178118</v>
      </c>
    </row>
    <row r="106" spans="1:6" ht="27.75" customHeight="1">
      <c r="A106" s="160" t="s">
        <v>635</v>
      </c>
      <c r="B106" s="42">
        <f>IFERROR(INDEX('Annex 1 LV, HV &amp; UMS charges_F'!$B$14:$B$45,MATCH($A106,'Annex 1 LV, HV &amp; UMS charges_F'!$A$14:$A$294,0)),INDEX('Annex 4 LDNO charges_F'!$B$14:$B$203,MATCH($A106,'Annex 4 LDNO charges_F'!$A$14:$A$203,0)))</f>
        <v>0</v>
      </c>
      <c r="C106" s="159">
        <f>IFERROR(INDEX('Annex 1 LV, HV &amp; UMS charges_F'!$C$14:$C$45,MATCH($A106,'Annex 1 LV, HV &amp; UMS charges_F'!$A$14:$A$294,0)),INDEX('Annex 4 LDNO charges_F'!$C$14:$C$203,MATCH($A106,'Annex 4 LDNO charges_F'!$A$14:$A$203,0)))</f>
        <v>0</v>
      </c>
      <c r="D106" s="227">
        <v>0</v>
      </c>
      <c r="E106" s="227"/>
      <c r="F106" s="223">
        <v>0.48764440485178118</v>
      </c>
    </row>
    <row r="107" spans="1:6" ht="27.75" customHeight="1">
      <c r="A107" s="160" t="s">
        <v>636</v>
      </c>
      <c r="B107" s="42">
        <f>IFERROR(INDEX('Annex 1 LV, HV &amp; UMS charges_F'!$B$14:$B$45,MATCH($A107,'Annex 1 LV, HV &amp; UMS charges_F'!$A$14:$A$294,0)),INDEX('Annex 4 LDNO charges_F'!$B$14:$B$203,MATCH($A107,'Annex 4 LDNO charges_F'!$A$14:$A$203,0)))</f>
        <v>0</v>
      </c>
      <c r="C107" s="159">
        <f>IFERROR(INDEX('Annex 1 LV, HV &amp; UMS charges_F'!$C$14:$C$45,MATCH($A107,'Annex 1 LV, HV &amp; UMS charges_F'!$A$14:$A$294,0)),INDEX('Annex 4 LDNO charges_F'!$C$14:$C$203,MATCH($A107,'Annex 4 LDNO charges_F'!$A$14:$A$203,0)))</f>
        <v>0</v>
      </c>
      <c r="D107" s="227">
        <v>0</v>
      </c>
      <c r="E107" s="227"/>
      <c r="F107" s="223">
        <v>0.48764440485178118</v>
      </c>
    </row>
    <row r="108" spans="1:6" ht="27.75" customHeight="1">
      <c r="A108" s="160" t="s">
        <v>637</v>
      </c>
      <c r="B108" s="42">
        <f>IFERROR(INDEX('Annex 1 LV, HV &amp; UMS charges_F'!$B$14:$B$45,MATCH($A108,'Annex 1 LV, HV &amp; UMS charges_F'!$A$14:$A$294,0)),INDEX('Annex 4 LDNO charges_F'!$B$14:$B$203,MATCH($A108,'Annex 4 LDNO charges_F'!$A$14:$A$203,0)))</f>
        <v>0</v>
      </c>
      <c r="C108" s="159">
        <f>IFERROR(INDEX('Annex 1 LV, HV &amp; UMS charges_F'!$C$14:$C$45,MATCH($A108,'Annex 1 LV, HV &amp; UMS charges_F'!$A$14:$A$294,0)),INDEX('Annex 4 LDNO charges_F'!$C$14:$C$203,MATCH($A108,'Annex 4 LDNO charges_F'!$A$14:$A$203,0)))</f>
        <v>0</v>
      </c>
      <c r="D108" s="227">
        <v>0</v>
      </c>
      <c r="E108" s="227"/>
      <c r="F108" s="223">
        <v>0.48764440485178118</v>
      </c>
    </row>
    <row r="109" spans="1:6" ht="27.75" customHeight="1">
      <c r="A109" s="160" t="s">
        <v>638</v>
      </c>
      <c r="B109" s="42">
        <f>IFERROR(INDEX('Annex 1 LV, HV &amp; UMS charges_F'!$B$14:$B$45,MATCH($A109,'Annex 1 LV, HV &amp; UMS charges_F'!$A$14:$A$294,0)),INDEX('Annex 4 LDNO charges_F'!$B$14:$B$203,MATCH($A109,'Annex 4 LDNO charges_F'!$A$14:$A$203,0)))</f>
        <v>0</v>
      </c>
      <c r="C109" s="159">
        <f>IFERROR(INDEX('Annex 1 LV, HV &amp; UMS charges_F'!$C$14:$C$45,MATCH($A109,'Annex 1 LV, HV &amp; UMS charges_F'!$A$14:$A$294,0)),INDEX('Annex 4 LDNO charges_F'!$C$14:$C$203,MATCH($A109,'Annex 4 LDNO charges_F'!$A$14:$A$203,0)))</f>
        <v>0</v>
      </c>
      <c r="D109" s="227">
        <v>0</v>
      </c>
      <c r="E109" s="227"/>
      <c r="F109" s="223">
        <v>0.48764440485178118</v>
      </c>
    </row>
    <row r="110" spans="1:6" ht="27.75" customHeight="1">
      <c r="A110" s="160" t="s">
        <v>639</v>
      </c>
      <c r="B110" s="42">
        <f>IFERROR(INDEX('Annex 1 LV, HV &amp; UMS charges_F'!$B$14:$B$45,MATCH($A110,'Annex 1 LV, HV &amp; UMS charges_F'!$A$14:$A$294,0)),INDEX('Annex 4 LDNO charges_F'!$B$14:$B$203,MATCH($A110,'Annex 4 LDNO charges_F'!$A$14:$A$203,0)))</f>
        <v>0</v>
      </c>
      <c r="C110" s="159">
        <f>IFERROR(INDEX('Annex 1 LV, HV &amp; UMS charges_F'!$C$14:$C$45,MATCH($A110,'Annex 1 LV, HV &amp; UMS charges_F'!$A$14:$A$294,0)),INDEX('Annex 4 LDNO charges_F'!$C$14:$C$203,MATCH($A110,'Annex 4 LDNO charges_F'!$A$14:$A$203,0)))</f>
        <v>0</v>
      </c>
      <c r="D110" s="227">
        <v>0</v>
      </c>
      <c r="E110" s="227"/>
      <c r="F110" s="223">
        <v>0.48764440485178118</v>
      </c>
    </row>
    <row r="111" spans="1:6" ht="27.75" customHeight="1">
      <c r="A111" s="160" t="s">
        <v>640</v>
      </c>
      <c r="B111" s="42">
        <f>IFERROR(INDEX('Annex 1 LV, HV &amp; UMS charges_F'!$B$14:$B$45,MATCH($A111,'Annex 1 LV, HV &amp; UMS charges_F'!$A$14:$A$294,0)),INDEX('Annex 4 LDNO charges_F'!$B$14:$B$203,MATCH($A111,'Annex 4 LDNO charges_F'!$A$14:$A$203,0)))</f>
        <v>0</v>
      </c>
      <c r="C111" s="159">
        <f>IFERROR(INDEX('Annex 1 LV, HV &amp; UMS charges_F'!$C$14:$C$45,MATCH($A111,'Annex 1 LV, HV &amp; UMS charges_F'!$A$14:$A$294,0)),INDEX('Annex 4 LDNO charges_F'!$C$14:$C$203,MATCH($A111,'Annex 4 LDNO charges_F'!$A$14:$A$203,0)))</f>
        <v>0</v>
      </c>
      <c r="D111" s="227">
        <v>0</v>
      </c>
      <c r="E111" s="227"/>
      <c r="F111" s="223">
        <v>0.48764440485178118</v>
      </c>
    </row>
    <row r="112" spans="1:6" ht="27.75" customHeight="1">
      <c r="A112" s="160" t="s">
        <v>641</v>
      </c>
      <c r="B112" s="42">
        <f>IFERROR(INDEX('Annex 1 LV, HV &amp; UMS charges_F'!$B$14:$B$45,MATCH($A112,'Annex 1 LV, HV &amp; UMS charges_F'!$A$14:$A$294,0)),INDEX('Annex 4 LDNO charges_F'!$B$14:$B$203,MATCH($A112,'Annex 4 LDNO charges_F'!$A$14:$A$203,0)))</f>
        <v>0</v>
      </c>
      <c r="C112" s="159">
        <f>IFERROR(INDEX('Annex 1 LV, HV &amp; UMS charges_F'!$C$14:$C$45,MATCH($A112,'Annex 1 LV, HV &amp; UMS charges_F'!$A$14:$A$294,0)),INDEX('Annex 4 LDNO charges_F'!$C$14:$C$203,MATCH($A112,'Annex 4 LDNO charges_F'!$A$14:$A$203,0)))</f>
        <v>0</v>
      </c>
      <c r="D112" s="227">
        <v>0</v>
      </c>
      <c r="E112" s="227"/>
      <c r="F112" s="223">
        <v>0.48764440485178118</v>
      </c>
    </row>
    <row r="113" spans="1:6" ht="27.75" customHeight="1">
      <c r="A113" s="160" t="s">
        <v>642</v>
      </c>
      <c r="B113" s="42">
        <f>IFERROR(INDEX('Annex 1 LV, HV &amp; UMS charges_F'!$B$14:$B$45,MATCH($A113,'Annex 1 LV, HV &amp; UMS charges_F'!$A$14:$A$294,0)),INDEX('Annex 4 LDNO charges_F'!$B$14:$B$203,MATCH($A113,'Annex 4 LDNO charges_F'!$A$14:$A$203,0)))</f>
        <v>0</v>
      </c>
      <c r="C113" s="159">
        <f>IFERROR(INDEX('Annex 1 LV, HV &amp; UMS charges_F'!$C$14:$C$45,MATCH($A113,'Annex 1 LV, HV &amp; UMS charges_F'!$A$14:$A$294,0)),INDEX('Annex 4 LDNO charges_F'!$C$14:$C$203,MATCH($A113,'Annex 4 LDNO charges_F'!$A$14:$A$203,0)))</f>
        <v>0</v>
      </c>
      <c r="D113" s="227">
        <v>0</v>
      </c>
      <c r="E113" s="227"/>
      <c r="F113" s="223">
        <v>0.48764440485178118</v>
      </c>
    </row>
    <row r="114" spans="1:6" ht="27.75" customHeight="1">
      <c r="A114" s="160" t="s">
        <v>643</v>
      </c>
      <c r="B114" s="42">
        <f>IFERROR(INDEX('Annex 1 LV, HV &amp; UMS charges_F'!$B$14:$B$45,MATCH($A114,'Annex 1 LV, HV &amp; UMS charges_F'!$A$14:$A$294,0)),INDEX('Annex 4 LDNO charges_F'!$B$14:$B$203,MATCH($A114,'Annex 4 LDNO charges_F'!$A$14:$A$203,0)))</f>
        <v>0</v>
      </c>
      <c r="C114" s="159">
        <f>IFERROR(INDEX('Annex 1 LV, HV &amp; UMS charges_F'!$C$14:$C$45,MATCH($A114,'Annex 1 LV, HV &amp; UMS charges_F'!$A$14:$A$294,0)),INDEX('Annex 4 LDNO charges_F'!$C$14:$C$203,MATCH($A114,'Annex 4 LDNO charges_F'!$A$14:$A$203,0)))</f>
        <v>0</v>
      </c>
      <c r="D114" s="227">
        <v>0</v>
      </c>
      <c r="E114" s="227"/>
      <c r="F114" s="223">
        <v>0.48764440485178118</v>
      </c>
    </row>
    <row r="115" spans="1:6" ht="27.75" customHeight="1">
      <c r="A115" s="160" t="s">
        <v>644</v>
      </c>
      <c r="B115" s="42">
        <f>IFERROR(INDEX('Annex 1 LV, HV &amp; UMS charges_F'!$B$14:$B$45,MATCH($A115,'Annex 1 LV, HV &amp; UMS charges_F'!$A$14:$A$294,0)),INDEX('Annex 4 LDNO charges_F'!$B$14:$B$203,MATCH($A115,'Annex 4 LDNO charges_F'!$A$14:$A$203,0)))</f>
        <v>0</v>
      </c>
      <c r="C115" s="159">
        <f>IFERROR(INDEX('Annex 1 LV, HV &amp; UMS charges_F'!$C$14:$C$45,MATCH($A115,'Annex 1 LV, HV &amp; UMS charges_F'!$A$14:$A$294,0)),INDEX('Annex 4 LDNO charges_F'!$C$14:$C$203,MATCH($A115,'Annex 4 LDNO charges_F'!$A$14:$A$203,0)))</f>
        <v>0</v>
      </c>
      <c r="D115" s="227">
        <v>0</v>
      </c>
      <c r="E115" s="227"/>
      <c r="F115" s="223">
        <v>0.48764440485178118</v>
      </c>
    </row>
    <row r="116" spans="1:6" ht="27.75" customHeight="1">
      <c r="A116" s="160" t="s">
        <v>645</v>
      </c>
      <c r="B116" s="42">
        <f>IFERROR(INDEX('Annex 1 LV, HV &amp; UMS charges_F'!$B$14:$B$45,MATCH($A116,'Annex 1 LV, HV &amp; UMS charges_F'!$A$14:$A$294,0)),INDEX('Annex 4 LDNO charges_F'!$B$14:$B$203,MATCH($A116,'Annex 4 LDNO charges_F'!$A$14:$A$203,0)))</f>
        <v>0</v>
      </c>
      <c r="C116" s="159">
        <f>IFERROR(INDEX('Annex 1 LV, HV &amp; UMS charges_F'!$C$14:$C$45,MATCH($A116,'Annex 1 LV, HV &amp; UMS charges_F'!$A$14:$A$294,0)),INDEX('Annex 4 LDNO charges_F'!$C$14:$C$203,MATCH($A116,'Annex 4 LDNO charges_F'!$A$14:$A$203,0)))</f>
        <v>0</v>
      </c>
      <c r="D116" s="227">
        <v>0</v>
      </c>
      <c r="E116" s="227"/>
      <c r="F116" s="223">
        <v>0.48764440485178118</v>
      </c>
    </row>
    <row r="117" spans="1:6" ht="27.75" customHeight="1">
      <c r="A117" s="160" t="s">
        <v>646</v>
      </c>
      <c r="B117" s="42">
        <f>IFERROR(INDEX('Annex 1 LV, HV &amp; UMS charges_F'!$B$14:$B$45,MATCH($A117,'Annex 1 LV, HV &amp; UMS charges_F'!$A$14:$A$294,0)),INDEX('Annex 4 LDNO charges_F'!$B$14:$B$203,MATCH($A117,'Annex 4 LDNO charges_F'!$A$14:$A$203,0)))</f>
        <v>0</v>
      </c>
      <c r="C117" s="159">
        <f>IFERROR(INDEX('Annex 1 LV, HV &amp; UMS charges_F'!$C$14:$C$45,MATCH($A117,'Annex 1 LV, HV &amp; UMS charges_F'!$A$14:$A$294,0)),INDEX('Annex 4 LDNO charges_F'!$C$14:$C$203,MATCH($A117,'Annex 4 LDNO charges_F'!$A$14:$A$203,0)))</f>
        <v>0</v>
      </c>
      <c r="D117" s="227">
        <v>0</v>
      </c>
      <c r="E117" s="227"/>
      <c r="F117" s="223">
        <v>0.48764440485178118</v>
      </c>
    </row>
    <row r="118" spans="1:6" ht="27.75" customHeight="1">
      <c r="A118" s="160" t="s">
        <v>647</v>
      </c>
      <c r="B118" s="42">
        <f>IFERROR(INDEX('Annex 1 LV, HV &amp; UMS charges_F'!$B$14:$B$45,MATCH($A118,'Annex 1 LV, HV &amp; UMS charges_F'!$A$14:$A$294,0)),INDEX('Annex 4 LDNO charges_F'!$B$14:$B$203,MATCH($A118,'Annex 4 LDNO charges_F'!$A$14:$A$203,0)))</f>
        <v>0</v>
      </c>
      <c r="C118" s="159">
        <f>IFERROR(INDEX('Annex 1 LV, HV &amp; UMS charges_F'!$C$14:$C$45,MATCH($A118,'Annex 1 LV, HV &amp; UMS charges_F'!$A$14:$A$294,0)),INDEX('Annex 4 LDNO charges_F'!$C$14:$C$203,MATCH($A118,'Annex 4 LDNO charges_F'!$A$14:$A$203,0)))</f>
        <v>0</v>
      </c>
      <c r="D118" s="227">
        <v>0</v>
      </c>
      <c r="E118" s="227"/>
      <c r="F118" s="223">
        <v>0.48764440485178118</v>
      </c>
    </row>
    <row r="119" spans="1:6" ht="27.75" customHeight="1">
      <c r="A119" s="160" t="s">
        <v>648</v>
      </c>
      <c r="B119" s="42">
        <f>IFERROR(INDEX('Annex 1 LV, HV &amp; UMS charges_F'!$B$14:$B$45,MATCH($A119,'Annex 1 LV, HV &amp; UMS charges_F'!$A$14:$A$294,0)),INDEX('Annex 4 LDNO charges_F'!$B$14:$B$203,MATCH($A119,'Annex 4 LDNO charges_F'!$A$14:$A$203,0)))</f>
        <v>0</v>
      </c>
      <c r="C119" s="159">
        <f>IFERROR(INDEX('Annex 1 LV, HV &amp; UMS charges_F'!$C$14:$C$45,MATCH($A119,'Annex 1 LV, HV &amp; UMS charges_F'!$A$14:$A$294,0)),INDEX('Annex 4 LDNO charges_F'!$C$14:$C$203,MATCH($A119,'Annex 4 LDNO charges_F'!$A$14:$A$203,0)))</f>
        <v>0</v>
      </c>
      <c r="D119" s="227">
        <v>0</v>
      </c>
      <c r="E119" s="227"/>
      <c r="F119" s="223">
        <v>0.48764440485178118</v>
      </c>
    </row>
    <row r="120" spans="1:6" ht="27.75" customHeight="1">
      <c r="A120" s="160" t="s">
        <v>649</v>
      </c>
      <c r="B120" s="42">
        <f>IFERROR(INDEX('Annex 1 LV, HV &amp; UMS charges_F'!$B$14:$B$45,MATCH($A120,'Annex 1 LV, HV &amp; UMS charges_F'!$A$14:$A$294,0)),INDEX('Annex 4 LDNO charges_F'!$B$14:$B$203,MATCH($A120,'Annex 4 LDNO charges_F'!$A$14:$A$203,0)))</f>
        <v>0</v>
      </c>
      <c r="C120" s="159">
        <f>IFERROR(INDEX('Annex 1 LV, HV &amp; UMS charges_F'!$C$14:$C$45,MATCH($A120,'Annex 1 LV, HV &amp; UMS charges_F'!$A$14:$A$294,0)),INDEX('Annex 4 LDNO charges_F'!$C$14:$C$203,MATCH($A120,'Annex 4 LDNO charges_F'!$A$14:$A$203,0)))</f>
        <v>0</v>
      </c>
      <c r="D120" s="227">
        <v>0</v>
      </c>
      <c r="E120" s="227"/>
      <c r="F120" s="223">
        <v>0.48764440485178118</v>
      </c>
    </row>
    <row r="121" spans="1:6" ht="27.75" customHeight="1">
      <c r="A121" s="160" t="s">
        <v>656</v>
      </c>
      <c r="B121" s="42">
        <f>IFERROR(INDEX('Annex 1 LV, HV &amp; UMS charges_F'!$B$14:$B$45,MATCH($A121,'Annex 1 LV, HV &amp; UMS charges_F'!$A$14:$A$294,0)),INDEX('Annex 4 LDNO charges_F'!$B$14:$B$203,MATCH($A121,'Annex 4 LDNO charges_F'!$A$14:$A$203,0)))</f>
        <v>0</v>
      </c>
      <c r="C121" s="159" t="str">
        <f>IFERROR(INDEX('Annex 1 LV, HV &amp; UMS charges_F'!$C$14:$C$45,MATCH($A121,'Annex 1 LV, HV &amp; UMS charges_F'!$A$14:$A$294,0)),INDEX('Annex 4 LDNO charges_F'!$C$14:$C$203,MATCH($A121,'Annex 4 LDNO charges_F'!$A$14:$A$203,0)))</f>
        <v>0, 1, 2</v>
      </c>
      <c r="D121" s="223">
        <v>0.19658774765496592</v>
      </c>
      <c r="E121" s="223"/>
      <c r="F121" s="223">
        <v>0.48764440485178118</v>
      </c>
    </row>
    <row r="122" spans="1:6" ht="27.75" customHeight="1">
      <c r="A122" s="160" t="s">
        <v>658</v>
      </c>
      <c r="B122" s="42">
        <f>IFERROR(INDEX('Annex 1 LV, HV &amp; UMS charges_F'!$B$14:$B$45,MATCH($A122,'Annex 1 LV, HV &amp; UMS charges_F'!$A$14:$A$294,0)),INDEX('Annex 4 LDNO charges_F'!$B$14:$B$203,MATCH($A122,'Annex 4 LDNO charges_F'!$A$14:$A$203,0)))</f>
        <v>0</v>
      </c>
      <c r="C122" s="159" t="str">
        <f>IFERROR(INDEX('Annex 1 LV, HV &amp; UMS charges_F'!$C$14:$C$45,MATCH($A122,'Annex 1 LV, HV &amp; UMS charges_F'!$A$14:$A$294,0)),INDEX('Annex 4 LDNO charges_F'!$C$14:$C$203,MATCH($A122,'Annex 4 LDNO charges_F'!$A$14:$A$203,0)))</f>
        <v>0, 3, 4, 5-8</v>
      </c>
      <c r="D122" s="227">
        <v>0</v>
      </c>
      <c r="E122" s="227"/>
      <c r="F122" s="223">
        <v>0.48764440485178118</v>
      </c>
    </row>
    <row r="123" spans="1:6" ht="27.75" customHeight="1">
      <c r="A123" s="160" t="s">
        <v>659</v>
      </c>
      <c r="B123" s="42">
        <f>IFERROR(INDEX('Annex 1 LV, HV &amp; UMS charges_F'!$B$14:$B$45,MATCH($A123,'Annex 1 LV, HV &amp; UMS charges_F'!$A$14:$A$294,0)),INDEX('Annex 4 LDNO charges_F'!$B$14:$B$203,MATCH($A123,'Annex 4 LDNO charges_F'!$A$14:$A$203,0)))</f>
        <v>0</v>
      </c>
      <c r="C123" s="159" t="str">
        <f>IFERROR(INDEX('Annex 1 LV, HV &amp; UMS charges_F'!$C$14:$C$45,MATCH($A123,'Annex 1 LV, HV &amp; UMS charges_F'!$A$14:$A$294,0)),INDEX('Annex 4 LDNO charges_F'!$C$14:$C$203,MATCH($A123,'Annex 4 LDNO charges_F'!$A$14:$A$203,0)))</f>
        <v>0, 3, 4, 5-8</v>
      </c>
      <c r="D123" s="227">
        <v>0</v>
      </c>
      <c r="E123" s="227"/>
      <c r="F123" s="223">
        <v>0.48764440485178118</v>
      </c>
    </row>
    <row r="124" spans="1:6" ht="27.75" customHeight="1">
      <c r="A124" s="160" t="s">
        <v>660</v>
      </c>
      <c r="B124" s="42">
        <f>IFERROR(INDEX('Annex 1 LV, HV &amp; UMS charges_F'!$B$14:$B$45,MATCH($A124,'Annex 1 LV, HV &amp; UMS charges_F'!$A$14:$A$294,0)),INDEX('Annex 4 LDNO charges_F'!$B$14:$B$203,MATCH($A124,'Annex 4 LDNO charges_F'!$A$14:$A$203,0)))</f>
        <v>0</v>
      </c>
      <c r="C124" s="159" t="str">
        <f>IFERROR(INDEX('Annex 1 LV, HV &amp; UMS charges_F'!$C$14:$C$45,MATCH($A124,'Annex 1 LV, HV &amp; UMS charges_F'!$A$14:$A$294,0)),INDEX('Annex 4 LDNO charges_F'!$C$14:$C$203,MATCH($A124,'Annex 4 LDNO charges_F'!$A$14:$A$203,0)))</f>
        <v>0, 3, 4, 5-8</v>
      </c>
      <c r="D124" s="227">
        <v>0</v>
      </c>
      <c r="E124" s="227"/>
      <c r="F124" s="223">
        <v>0.48764440485178118</v>
      </c>
    </row>
    <row r="125" spans="1:6" ht="27.75" customHeight="1">
      <c r="A125" s="160" t="s">
        <v>661</v>
      </c>
      <c r="B125" s="42">
        <f>IFERROR(INDEX('Annex 1 LV, HV &amp; UMS charges_F'!$B$14:$B$45,MATCH($A125,'Annex 1 LV, HV &amp; UMS charges_F'!$A$14:$A$294,0)),INDEX('Annex 4 LDNO charges_F'!$B$14:$B$203,MATCH($A125,'Annex 4 LDNO charges_F'!$A$14:$A$203,0)))</f>
        <v>0</v>
      </c>
      <c r="C125" s="159" t="str">
        <f>IFERROR(INDEX('Annex 1 LV, HV &amp; UMS charges_F'!$C$14:$C$45,MATCH($A125,'Annex 1 LV, HV &amp; UMS charges_F'!$A$14:$A$294,0)),INDEX('Annex 4 LDNO charges_F'!$C$14:$C$203,MATCH($A125,'Annex 4 LDNO charges_F'!$A$14:$A$203,0)))</f>
        <v>0, 3, 4, 5-8</v>
      </c>
      <c r="D125" s="227">
        <v>0</v>
      </c>
      <c r="E125" s="227"/>
      <c r="F125" s="223">
        <v>0.48764440485178118</v>
      </c>
    </row>
    <row r="126" spans="1:6" ht="27.75" customHeight="1">
      <c r="A126" s="160" t="s">
        <v>662</v>
      </c>
      <c r="B126" s="42">
        <f>IFERROR(INDEX('Annex 1 LV, HV &amp; UMS charges_F'!$B$14:$B$45,MATCH($A126,'Annex 1 LV, HV &amp; UMS charges_F'!$A$14:$A$294,0)),INDEX('Annex 4 LDNO charges_F'!$B$14:$B$203,MATCH($A126,'Annex 4 LDNO charges_F'!$A$14:$A$203,0)))</f>
        <v>0</v>
      </c>
      <c r="C126" s="159" t="str">
        <f>IFERROR(INDEX('Annex 1 LV, HV &amp; UMS charges_F'!$C$14:$C$45,MATCH($A126,'Annex 1 LV, HV &amp; UMS charges_F'!$A$14:$A$294,0)),INDEX('Annex 4 LDNO charges_F'!$C$14:$C$203,MATCH($A126,'Annex 4 LDNO charges_F'!$A$14:$A$203,0)))</f>
        <v>0, 3, 4, 5-8</v>
      </c>
      <c r="D126" s="227">
        <v>0</v>
      </c>
      <c r="E126" s="227"/>
      <c r="F126" s="223">
        <v>0.48764440485178118</v>
      </c>
    </row>
    <row r="127" spans="1:6" ht="27.75" customHeight="1">
      <c r="A127" s="160" t="s">
        <v>664</v>
      </c>
      <c r="B127" s="42">
        <f>IFERROR(INDEX('Annex 1 LV, HV &amp; UMS charges_F'!$B$14:$B$45,MATCH($A127,'Annex 1 LV, HV &amp; UMS charges_F'!$A$14:$A$294,0)),INDEX('Annex 4 LDNO charges_F'!$B$14:$B$203,MATCH($A127,'Annex 4 LDNO charges_F'!$A$14:$A$203,0)))</f>
        <v>0</v>
      </c>
      <c r="C127" s="159">
        <f>IFERROR(INDEX('Annex 1 LV, HV &amp; UMS charges_F'!$C$14:$C$45,MATCH($A127,'Annex 1 LV, HV &amp; UMS charges_F'!$A$14:$A$294,0)),INDEX('Annex 4 LDNO charges_F'!$C$14:$C$203,MATCH($A127,'Annex 4 LDNO charges_F'!$A$14:$A$203,0)))</f>
        <v>0</v>
      </c>
      <c r="D127" s="227">
        <v>0</v>
      </c>
      <c r="E127" s="227"/>
      <c r="F127" s="223">
        <v>0.48764440485178118</v>
      </c>
    </row>
    <row r="128" spans="1:6" ht="27.75" customHeight="1">
      <c r="A128" s="160" t="s">
        <v>665</v>
      </c>
      <c r="B128" s="42">
        <f>IFERROR(INDEX('Annex 1 LV, HV &amp; UMS charges_F'!$B$14:$B$45,MATCH($A128,'Annex 1 LV, HV &amp; UMS charges_F'!$A$14:$A$294,0)),INDEX('Annex 4 LDNO charges_F'!$B$14:$B$203,MATCH($A128,'Annex 4 LDNO charges_F'!$A$14:$A$203,0)))</f>
        <v>0</v>
      </c>
      <c r="C128" s="159">
        <f>IFERROR(INDEX('Annex 1 LV, HV &amp; UMS charges_F'!$C$14:$C$45,MATCH($A128,'Annex 1 LV, HV &amp; UMS charges_F'!$A$14:$A$294,0)),INDEX('Annex 4 LDNO charges_F'!$C$14:$C$203,MATCH($A128,'Annex 4 LDNO charges_F'!$A$14:$A$203,0)))</f>
        <v>0</v>
      </c>
      <c r="D128" s="227">
        <v>0</v>
      </c>
      <c r="E128" s="227"/>
      <c r="F128" s="223">
        <v>0.48764440485178118</v>
      </c>
    </row>
    <row r="129" spans="1:6" ht="27.75" customHeight="1">
      <c r="A129" s="160" t="s">
        <v>666</v>
      </c>
      <c r="B129" s="42">
        <f>IFERROR(INDEX('Annex 1 LV, HV &amp; UMS charges_F'!$B$14:$B$45,MATCH($A129,'Annex 1 LV, HV &amp; UMS charges_F'!$A$14:$A$294,0)),INDEX('Annex 4 LDNO charges_F'!$B$14:$B$203,MATCH($A129,'Annex 4 LDNO charges_F'!$A$14:$A$203,0)))</f>
        <v>0</v>
      </c>
      <c r="C129" s="159">
        <f>IFERROR(INDEX('Annex 1 LV, HV &amp; UMS charges_F'!$C$14:$C$45,MATCH($A129,'Annex 1 LV, HV &amp; UMS charges_F'!$A$14:$A$294,0)),INDEX('Annex 4 LDNO charges_F'!$C$14:$C$203,MATCH($A129,'Annex 4 LDNO charges_F'!$A$14:$A$203,0)))</f>
        <v>0</v>
      </c>
      <c r="D129" s="227">
        <v>0</v>
      </c>
      <c r="E129" s="227"/>
      <c r="F129" s="223">
        <v>0.48764440485178118</v>
      </c>
    </row>
    <row r="130" spans="1:6" ht="27.75" customHeight="1">
      <c r="A130" s="160" t="s">
        <v>667</v>
      </c>
      <c r="B130" s="42">
        <f>IFERROR(INDEX('Annex 1 LV, HV &amp; UMS charges_F'!$B$14:$B$45,MATCH($A130,'Annex 1 LV, HV &amp; UMS charges_F'!$A$14:$A$294,0)),INDEX('Annex 4 LDNO charges_F'!$B$14:$B$203,MATCH($A130,'Annex 4 LDNO charges_F'!$A$14:$A$203,0)))</f>
        <v>0</v>
      </c>
      <c r="C130" s="159">
        <f>IFERROR(INDEX('Annex 1 LV, HV &amp; UMS charges_F'!$C$14:$C$45,MATCH($A130,'Annex 1 LV, HV &amp; UMS charges_F'!$A$14:$A$294,0)),INDEX('Annex 4 LDNO charges_F'!$C$14:$C$203,MATCH($A130,'Annex 4 LDNO charges_F'!$A$14:$A$203,0)))</f>
        <v>0</v>
      </c>
      <c r="D130" s="227">
        <v>0</v>
      </c>
      <c r="E130" s="227"/>
      <c r="F130" s="223">
        <v>0.48764440485178118</v>
      </c>
    </row>
    <row r="131" spans="1:6" ht="27.75" customHeight="1">
      <c r="A131" s="160" t="s">
        <v>668</v>
      </c>
      <c r="B131" s="42">
        <f>IFERROR(INDEX('Annex 1 LV, HV &amp; UMS charges_F'!$B$14:$B$45,MATCH($A131,'Annex 1 LV, HV &amp; UMS charges_F'!$A$14:$A$294,0)),INDEX('Annex 4 LDNO charges_F'!$B$14:$B$203,MATCH($A131,'Annex 4 LDNO charges_F'!$A$14:$A$203,0)))</f>
        <v>0</v>
      </c>
      <c r="C131" s="159">
        <f>IFERROR(INDEX('Annex 1 LV, HV &amp; UMS charges_F'!$C$14:$C$45,MATCH($A131,'Annex 1 LV, HV &amp; UMS charges_F'!$A$14:$A$294,0)),INDEX('Annex 4 LDNO charges_F'!$C$14:$C$203,MATCH($A131,'Annex 4 LDNO charges_F'!$A$14:$A$203,0)))</f>
        <v>0</v>
      </c>
      <c r="D131" s="227">
        <v>0</v>
      </c>
      <c r="E131" s="227"/>
      <c r="F131" s="223">
        <v>0.48764440485178118</v>
      </c>
    </row>
    <row r="132" spans="1:6" ht="27.75" customHeight="1">
      <c r="A132" s="160" t="s">
        <v>669</v>
      </c>
      <c r="B132" s="42">
        <f>IFERROR(INDEX('Annex 1 LV, HV &amp; UMS charges_F'!$B$14:$B$45,MATCH($A132,'Annex 1 LV, HV &amp; UMS charges_F'!$A$14:$A$294,0)),INDEX('Annex 4 LDNO charges_F'!$B$14:$B$203,MATCH($A132,'Annex 4 LDNO charges_F'!$A$14:$A$203,0)))</f>
        <v>0</v>
      </c>
      <c r="C132" s="159">
        <f>IFERROR(INDEX('Annex 1 LV, HV &amp; UMS charges_F'!$C$14:$C$45,MATCH($A132,'Annex 1 LV, HV &amp; UMS charges_F'!$A$14:$A$294,0)),INDEX('Annex 4 LDNO charges_F'!$C$14:$C$203,MATCH($A132,'Annex 4 LDNO charges_F'!$A$14:$A$203,0)))</f>
        <v>0</v>
      </c>
      <c r="D132" s="227">
        <v>0</v>
      </c>
      <c r="E132" s="227"/>
      <c r="F132" s="223">
        <v>0.48764440485178118</v>
      </c>
    </row>
    <row r="133" spans="1:6" ht="27.75" customHeight="1">
      <c r="A133" s="160" t="s">
        <v>670</v>
      </c>
      <c r="B133" s="42">
        <f>IFERROR(INDEX('Annex 1 LV, HV &amp; UMS charges_F'!$B$14:$B$45,MATCH($A133,'Annex 1 LV, HV &amp; UMS charges_F'!$A$14:$A$294,0)),INDEX('Annex 4 LDNO charges_F'!$B$14:$B$203,MATCH($A133,'Annex 4 LDNO charges_F'!$A$14:$A$203,0)))</f>
        <v>0</v>
      </c>
      <c r="C133" s="159">
        <f>IFERROR(INDEX('Annex 1 LV, HV &amp; UMS charges_F'!$C$14:$C$45,MATCH($A133,'Annex 1 LV, HV &amp; UMS charges_F'!$A$14:$A$294,0)),INDEX('Annex 4 LDNO charges_F'!$C$14:$C$203,MATCH($A133,'Annex 4 LDNO charges_F'!$A$14:$A$203,0)))</f>
        <v>0</v>
      </c>
      <c r="D133" s="227">
        <v>0</v>
      </c>
      <c r="E133" s="227"/>
      <c r="F133" s="223">
        <v>0.48764440485178118</v>
      </c>
    </row>
    <row r="134" spans="1:6" ht="27.75" customHeight="1">
      <c r="A134" s="160" t="s">
        <v>671</v>
      </c>
      <c r="B134" s="42">
        <f>IFERROR(INDEX('Annex 1 LV, HV &amp; UMS charges_F'!$B$14:$B$45,MATCH($A134,'Annex 1 LV, HV &amp; UMS charges_F'!$A$14:$A$294,0)),INDEX('Annex 4 LDNO charges_F'!$B$14:$B$203,MATCH($A134,'Annex 4 LDNO charges_F'!$A$14:$A$203,0)))</f>
        <v>0</v>
      </c>
      <c r="C134" s="159">
        <f>IFERROR(INDEX('Annex 1 LV, HV &amp; UMS charges_F'!$C$14:$C$45,MATCH($A134,'Annex 1 LV, HV &amp; UMS charges_F'!$A$14:$A$294,0)),INDEX('Annex 4 LDNO charges_F'!$C$14:$C$203,MATCH($A134,'Annex 4 LDNO charges_F'!$A$14:$A$203,0)))</f>
        <v>0</v>
      </c>
      <c r="D134" s="227">
        <v>0</v>
      </c>
      <c r="E134" s="227"/>
      <c r="F134" s="223">
        <v>0.48764440485178118</v>
      </c>
    </row>
    <row r="135" spans="1:6" ht="27.75" customHeight="1">
      <c r="A135" s="160" t="s">
        <v>672</v>
      </c>
      <c r="B135" s="42">
        <f>IFERROR(INDEX('Annex 1 LV, HV &amp; UMS charges_F'!$B$14:$B$45,MATCH($A135,'Annex 1 LV, HV &amp; UMS charges_F'!$A$14:$A$294,0)),INDEX('Annex 4 LDNO charges_F'!$B$14:$B$203,MATCH($A135,'Annex 4 LDNO charges_F'!$A$14:$A$203,0)))</f>
        <v>0</v>
      </c>
      <c r="C135" s="159">
        <f>IFERROR(INDEX('Annex 1 LV, HV &amp; UMS charges_F'!$C$14:$C$45,MATCH($A135,'Annex 1 LV, HV &amp; UMS charges_F'!$A$14:$A$294,0)),INDEX('Annex 4 LDNO charges_F'!$C$14:$C$203,MATCH($A135,'Annex 4 LDNO charges_F'!$A$14:$A$203,0)))</f>
        <v>0</v>
      </c>
      <c r="D135" s="227">
        <v>0</v>
      </c>
      <c r="E135" s="227"/>
      <c r="F135" s="223">
        <v>0.48764440485178118</v>
      </c>
    </row>
    <row r="136" spans="1:6" ht="27.75" customHeight="1">
      <c r="A136" s="160" t="s">
        <v>673</v>
      </c>
      <c r="B136" s="42">
        <f>IFERROR(INDEX('Annex 1 LV, HV &amp; UMS charges_F'!$B$14:$B$45,MATCH($A136,'Annex 1 LV, HV &amp; UMS charges_F'!$A$14:$A$294,0)),INDEX('Annex 4 LDNO charges_F'!$B$14:$B$203,MATCH($A136,'Annex 4 LDNO charges_F'!$A$14:$A$203,0)))</f>
        <v>0</v>
      </c>
      <c r="C136" s="159">
        <f>IFERROR(INDEX('Annex 1 LV, HV &amp; UMS charges_F'!$C$14:$C$45,MATCH($A136,'Annex 1 LV, HV &amp; UMS charges_F'!$A$14:$A$294,0)),INDEX('Annex 4 LDNO charges_F'!$C$14:$C$203,MATCH($A136,'Annex 4 LDNO charges_F'!$A$14:$A$203,0)))</f>
        <v>0</v>
      </c>
      <c r="D136" s="227">
        <v>0</v>
      </c>
      <c r="E136" s="227"/>
      <c r="F136" s="223">
        <v>0.48764440485178118</v>
      </c>
    </row>
    <row r="137" spans="1:6" ht="27.75" customHeight="1">
      <c r="A137" s="160" t="s">
        <v>674</v>
      </c>
      <c r="B137" s="42">
        <f>IFERROR(INDEX('Annex 1 LV, HV &amp; UMS charges_F'!$B$14:$B$45,MATCH($A137,'Annex 1 LV, HV &amp; UMS charges_F'!$A$14:$A$294,0)),INDEX('Annex 4 LDNO charges_F'!$B$14:$B$203,MATCH($A137,'Annex 4 LDNO charges_F'!$A$14:$A$203,0)))</f>
        <v>0</v>
      </c>
      <c r="C137" s="159">
        <f>IFERROR(INDEX('Annex 1 LV, HV &amp; UMS charges_F'!$C$14:$C$45,MATCH($A137,'Annex 1 LV, HV &amp; UMS charges_F'!$A$14:$A$294,0)),INDEX('Annex 4 LDNO charges_F'!$C$14:$C$203,MATCH($A137,'Annex 4 LDNO charges_F'!$A$14:$A$203,0)))</f>
        <v>0</v>
      </c>
      <c r="D137" s="227">
        <v>0</v>
      </c>
      <c r="E137" s="227"/>
      <c r="F137" s="223">
        <v>0.48764440485178118</v>
      </c>
    </row>
    <row r="138" spans="1:6" ht="27.75" customHeight="1">
      <c r="A138" s="160" t="s">
        <v>675</v>
      </c>
      <c r="B138" s="42">
        <f>IFERROR(INDEX('Annex 1 LV, HV &amp; UMS charges_F'!$B$14:$B$45,MATCH($A138,'Annex 1 LV, HV &amp; UMS charges_F'!$A$14:$A$294,0)),INDEX('Annex 4 LDNO charges_F'!$B$14:$B$203,MATCH($A138,'Annex 4 LDNO charges_F'!$A$14:$A$203,0)))</f>
        <v>0</v>
      </c>
      <c r="C138" s="159">
        <f>IFERROR(INDEX('Annex 1 LV, HV &amp; UMS charges_F'!$C$14:$C$45,MATCH($A138,'Annex 1 LV, HV &amp; UMS charges_F'!$A$14:$A$294,0)),INDEX('Annex 4 LDNO charges_F'!$C$14:$C$203,MATCH($A138,'Annex 4 LDNO charges_F'!$A$14:$A$203,0)))</f>
        <v>0</v>
      </c>
      <c r="D138" s="227">
        <v>0</v>
      </c>
      <c r="E138" s="227"/>
      <c r="F138" s="223">
        <v>0.48764440485178118</v>
      </c>
    </row>
    <row r="139" spans="1:6" ht="27.75" customHeight="1">
      <c r="A139" s="160" t="s">
        <v>676</v>
      </c>
      <c r="B139" s="42">
        <f>IFERROR(INDEX('Annex 1 LV, HV &amp; UMS charges_F'!$B$14:$B$45,MATCH($A139,'Annex 1 LV, HV &amp; UMS charges_F'!$A$14:$A$294,0)),INDEX('Annex 4 LDNO charges_F'!$B$14:$B$203,MATCH($A139,'Annex 4 LDNO charges_F'!$A$14:$A$203,0)))</f>
        <v>0</v>
      </c>
      <c r="C139" s="159">
        <f>IFERROR(INDEX('Annex 1 LV, HV &amp; UMS charges_F'!$C$14:$C$45,MATCH($A139,'Annex 1 LV, HV &amp; UMS charges_F'!$A$14:$A$294,0)),INDEX('Annex 4 LDNO charges_F'!$C$14:$C$203,MATCH($A139,'Annex 4 LDNO charges_F'!$A$14:$A$203,0)))</f>
        <v>0</v>
      </c>
      <c r="D139" s="227">
        <v>0</v>
      </c>
      <c r="E139" s="227"/>
      <c r="F139" s="223">
        <v>0.48764440485178118</v>
      </c>
    </row>
    <row r="140" spans="1:6" ht="27.75" customHeight="1">
      <c r="A140" s="160" t="s">
        <v>677</v>
      </c>
      <c r="B140" s="42">
        <f>IFERROR(INDEX('Annex 1 LV, HV &amp; UMS charges_F'!$B$14:$B$45,MATCH($A140,'Annex 1 LV, HV &amp; UMS charges_F'!$A$14:$A$294,0)),INDEX('Annex 4 LDNO charges_F'!$B$14:$B$203,MATCH($A140,'Annex 4 LDNO charges_F'!$A$14:$A$203,0)))</f>
        <v>0</v>
      </c>
      <c r="C140" s="159">
        <f>IFERROR(INDEX('Annex 1 LV, HV &amp; UMS charges_F'!$C$14:$C$45,MATCH($A140,'Annex 1 LV, HV &amp; UMS charges_F'!$A$14:$A$294,0)),INDEX('Annex 4 LDNO charges_F'!$C$14:$C$203,MATCH($A140,'Annex 4 LDNO charges_F'!$A$14:$A$203,0)))</f>
        <v>0</v>
      </c>
      <c r="D140" s="227">
        <v>0</v>
      </c>
      <c r="E140" s="227"/>
      <c r="F140" s="223">
        <v>0.48764440485178118</v>
      </c>
    </row>
    <row r="141" spans="1:6" ht="27.75" customHeight="1">
      <c r="A141" s="160" t="s">
        <v>678</v>
      </c>
      <c r="B141" s="42">
        <f>IFERROR(INDEX('Annex 1 LV, HV &amp; UMS charges_F'!$B$14:$B$45,MATCH($A141,'Annex 1 LV, HV &amp; UMS charges_F'!$A$14:$A$294,0)),INDEX('Annex 4 LDNO charges_F'!$B$14:$B$203,MATCH($A141,'Annex 4 LDNO charges_F'!$A$14:$A$203,0)))</f>
        <v>0</v>
      </c>
      <c r="C141" s="159">
        <f>IFERROR(INDEX('Annex 1 LV, HV &amp; UMS charges_F'!$C$14:$C$45,MATCH($A141,'Annex 1 LV, HV &amp; UMS charges_F'!$A$14:$A$294,0)),INDEX('Annex 4 LDNO charges_F'!$C$14:$C$203,MATCH($A141,'Annex 4 LDNO charges_F'!$A$14:$A$203,0)))</f>
        <v>0</v>
      </c>
      <c r="D141" s="227">
        <v>0</v>
      </c>
      <c r="E141" s="227"/>
      <c r="F141" s="223">
        <v>0.48764440485178118</v>
      </c>
    </row>
    <row r="142" spans="1:6" ht="27.75" customHeight="1">
      <c r="A142" s="160" t="s">
        <v>685</v>
      </c>
      <c r="B142" s="42">
        <f>IFERROR(INDEX('Annex 1 LV, HV &amp; UMS charges_F'!$B$14:$B$45,MATCH($A142,'Annex 1 LV, HV &amp; UMS charges_F'!$A$14:$A$294,0)),INDEX('Annex 4 LDNO charges_F'!$B$14:$B$203,MATCH($A142,'Annex 4 LDNO charges_F'!$A$14:$A$203,0)))</f>
        <v>0</v>
      </c>
      <c r="C142" s="159" t="str">
        <f>IFERROR(INDEX('Annex 1 LV, HV &amp; UMS charges_F'!$C$14:$C$45,MATCH($A142,'Annex 1 LV, HV &amp; UMS charges_F'!$A$14:$A$294,0)),INDEX('Annex 4 LDNO charges_F'!$C$14:$C$203,MATCH($A142,'Annex 4 LDNO charges_F'!$A$14:$A$203,0)))</f>
        <v>0, 1, 2</v>
      </c>
      <c r="D142" s="223">
        <v>0.19658774765496592</v>
      </c>
      <c r="E142" s="223"/>
      <c r="F142" s="223">
        <v>0.48764440485178118</v>
      </c>
    </row>
    <row r="143" spans="1:6" ht="27.75" customHeight="1">
      <c r="A143" s="160" t="s">
        <v>687</v>
      </c>
      <c r="B143" s="42">
        <f>IFERROR(INDEX('Annex 1 LV, HV &amp; UMS charges_F'!$B$14:$B$45,MATCH($A143,'Annex 1 LV, HV &amp; UMS charges_F'!$A$14:$A$294,0)),INDEX('Annex 4 LDNO charges_F'!$B$14:$B$203,MATCH($A143,'Annex 4 LDNO charges_F'!$A$14:$A$203,0)))</f>
        <v>0</v>
      </c>
      <c r="C143" s="159" t="str">
        <f>IFERROR(INDEX('Annex 1 LV, HV &amp; UMS charges_F'!$C$14:$C$45,MATCH($A143,'Annex 1 LV, HV &amp; UMS charges_F'!$A$14:$A$294,0)),INDEX('Annex 4 LDNO charges_F'!$C$14:$C$203,MATCH($A143,'Annex 4 LDNO charges_F'!$A$14:$A$203,0)))</f>
        <v>0, 3, 4, 5-8</v>
      </c>
      <c r="D143" s="227">
        <v>0</v>
      </c>
      <c r="E143" s="227"/>
      <c r="F143" s="223">
        <v>0.48764440485178118</v>
      </c>
    </row>
    <row r="144" spans="1:6" ht="27.75" customHeight="1">
      <c r="A144" s="160" t="s">
        <v>688</v>
      </c>
      <c r="B144" s="42">
        <f>IFERROR(INDEX('Annex 1 LV, HV &amp; UMS charges_F'!$B$14:$B$45,MATCH($A144,'Annex 1 LV, HV &amp; UMS charges_F'!$A$14:$A$294,0)),INDEX('Annex 4 LDNO charges_F'!$B$14:$B$203,MATCH($A144,'Annex 4 LDNO charges_F'!$A$14:$A$203,0)))</f>
        <v>0</v>
      </c>
      <c r="C144" s="159" t="str">
        <f>IFERROR(INDEX('Annex 1 LV, HV &amp; UMS charges_F'!$C$14:$C$45,MATCH($A144,'Annex 1 LV, HV &amp; UMS charges_F'!$A$14:$A$294,0)),INDEX('Annex 4 LDNO charges_F'!$C$14:$C$203,MATCH($A144,'Annex 4 LDNO charges_F'!$A$14:$A$203,0)))</f>
        <v>0, 3, 4, 5-8</v>
      </c>
      <c r="D144" s="227">
        <v>0</v>
      </c>
      <c r="E144" s="227"/>
      <c r="F144" s="223">
        <v>0.48764440485178118</v>
      </c>
    </row>
    <row r="145" spans="1:6" ht="27.75" customHeight="1">
      <c r="A145" s="160" t="s">
        <v>689</v>
      </c>
      <c r="B145" s="42">
        <f>IFERROR(INDEX('Annex 1 LV, HV &amp; UMS charges_F'!$B$14:$B$45,MATCH($A145,'Annex 1 LV, HV &amp; UMS charges_F'!$A$14:$A$294,0)),INDEX('Annex 4 LDNO charges_F'!$B$14:$B$203,MATCH($A145,'Annex 4 LDNO charges_F'!$A$14:$A$203,0)))</f>
        <v>0</v>
      </c>
      <c r="C145" s="159" t="str">
        <f>IFERROR(INDEX('Annex 1 LV, HV &amp; UMS charges_F'!$C$14:$C$45,MATCH($A145,'Annex 1 LV, HV &amp; UMS charges_F'!$A$14:$A$294,0)),INDEX('Annex 4 LDNO charges_F'!$C$14:$C$203,MATCH($A145,'Annex 4 LDNO charges_F'!$A$14:$A$203,0)))</f>
        <v>0, 3, 4, 5-8</v>
      </c>
      <c r="D145" s="227">
        <v>0</v>
      </c>
      <c r="E145" s="227"/>
      <c r="F145" s="223">
        <v>0.48764440485178118</v>
      </c>
    </row>
    <row r="146" spans="1:6" ht="27.75" customHeight="1">
      <c r="A146" s="160" t="s">
        <v>690</v>
      </c>
      <c r="B146" s="42">
        <f>IFERROR(INDEX('Annex 1 LV, HV &amp; UMS charges_F'!$B$14:$B$45,MATCH($A146,'Annex 1 LV, HV &amp; UMS charges_F'!$A$14:$A$294,0)),INDEX('Annex 4 LDNO charges_F'!$B$14:$B$203,MATCH($A146,'Annex 4 LDNO charges_F'!$A$14:$A$203,0)))</f>
        <v>0</v>
      </c>
      <c r="C146" s="159" t="str">
        <f>IFERROR(INDEX('Annex 1 LV, HV &amp; UMS charges_F'!$C$14:$C$45,MATCH($A146,'Annex 1 LV, HV &amp; UMS charges_F'!$A$14:$A$294,0)),INDEX('Annex 4 LDNO charges_F'!$C$14:$C$203,MATCH($A146,'Annex 4 LDNO charges_F'!$A$14:$A$203,0)))</f>
        <v>0, 3, 4, 5-8</v>
      </c>
      <c r="D146" s="227">
        <v>0</v>
      </c>
      <c r="E146" s="227"/>
      <c r="F146" s="223">
        <v>0.48764440485178118</v>
      </c>
    </row>
    <row r="147" spans="1:6" ht="27.75" customHeight="1">
      <c r="A147" s="160" t="s">
        <v>691</v>
      </c>
      <c r="B147" s="42">
        <f>IFERROR(INDEX('Annex 1 LV, HV &amp; UMS charges_F'!$B$14:$B$45,MATCH($A147,'Annex 1 LV, HV &amp; UMS charges_F'!$A$14:$A$294,0)),INDEX('Annex 4 LDNO charges_F'!$B$14:$B$203,MATCH($A147,'Annex 4 LDNO charges_F'!$A$14:$A$203,0)))</f>
        <v>0</v>
      </c>
      <c r="C147" s="159" t="str">
        <f>IFERROR(INDEX('Annex 1 LV, HV &amp; UMS charges_F'!$C$14:$C$45,MATCH($A147,'Annex 1 LV, HV &amp; UMS charges_F'!$A$14:$A$294,0)),INDEX('Annex 4 LDNO charges_F'!$C$14:$C$203,MATCH($A147,'Annex 4 LDNO charges_F'!$A$14:$A$203,0)))</f>
        <v>0, 3, 4, 5-8</v>
      </c>
      <c r="D147" s="227">
        <v>0</v>
      </c>
      <c r="E147" s="227"/>
      <c r="F147" s="223">
        <v>0.48764440485178118</v>
      </c>
    </row>
    <row r="148" spans="1:6" ht="27.75" customHeight="1">
      <c r="A148" s="160" t="s">
        <v>693</v>
      </c>
      <c r="B148" s="42">
        <f>IFERROR(INDEX('Annex 1 LV, HV &amp; UMS charges_F'!$B$14:$B$45,MATCH($A148,'Annex 1 LV, HV &amp; UMS charges_F'!$A$14:$A$294,0)),INDEX('Annex 4 LDNO charges_F'!$B$14:$B$203,MATCH($A148,'Annex 4 LDNO charges_F'!$A$14:$A$203,0)))</f>
        <v>0</v>
      </c>
      <c r="C148" s="159">
        <f>IFERROR(INDEX('Annex 1 LV, HV &amp; UMS charges_F'!$C$14:$C$45,MATCH($A148,'Annex 1 LV, HV &amp; UMS charges_F'!$A$14:$A$294,0)),INDEX('Annex 4 LDNO charges_F'!$C$14:$C$203,MATCH($A148,'Annex 4 LDNO charges_F'!$A$14:$A$203,0)))</f>
        <v>0</v>
      </c>
      <c r="D148" s="227">
        <v>0</v>
      </c>
      <c r="E148" s="227"/>
      <c r="F148" s="223">
        <v>0.48764440485178118</v>
      </c>
    </row>
    <row r="149" spans="1:6" ht="27.75" customHeight="1">
      <c r="A149" s="160" t="s">
        <v>694</v>
      </c>
      <c r="B149" s="42">
        <f>IFERROR(INDEX('Annex 1 LV, HV &amp; UMS charges_F'!$B$14:$B$45,MATCH($A149,'Annex 1 LV, HV &amp; UMS charges_F'!$A$14:$A$294,0)),INDEX('Annex 4 LDNO charges_F'!$B$14:$B$203,MATCH($A149,'Annex 4 LDNO charges_F'!$A$14:$A$203,0)))</f>
        <v>0</v>
      </c>
      <c r="C149" s="159">
        <f>IFERROR(INDEX('Annex 1 LV, HV &amp; UMS charges_F'!$C$14:$C$45,MATCH($A149,'Annex 1 LV, HV &amp; UMS charges_F'!$A$14:$A$294,0)),INDEX('Annex 4 LDNO charges_F'!$C$14:$C$203,MATCH($A149,'Annex 4 LDNO charges_F'!$A$14:$A$203,0)))</f>
        <v>0</v>
      </c>
      <c r="D149" s="227">
        <v>0</v>
      </c>
      <c r="E149" s="227"/>
      <c r="F149" s="223">
        <v>0.48764440485178118</v>
      </c>
    </row>
    <row r="150" spans="1:6" ht="27.75" customHeight="1">
      <c r="A150" s="160" t="s">
        <v>695</v>
      </c>
      <c r="B150" s="42">
        <f>IFERROR(INDEX('Annex 1 LV, HV &amp; UMS charges_F'!$B$14:$B$45,MATCH($A150,'Annex 1 LV, HV &amp; UMS charges_F'!$A$14:$A$294,0)),INDEX('Annex 4 LDNO charges_F'!$B$14:$B$203,MATCH($A150,'Annex 4 LDNO charges_F'!$A$14:$A$203,0)))</f>
        <v>0</v>
      </c>
      <c r="C150" s="159">
        <f>IFERROR(INDEX('Annex 1 LV, HV &amp; UMS charges_F'!$C$14:$C$45,MATCH($A150,'Annex 1 LV, HV &amp; UMS charges_F'!$A$14:$A$294,0)),INDEX('Annex 4 LDNO charges_F'!$C$14:$C$203,MATCH($A150,'Annex 4 LDNO charges_F'!$A$14:$A$203,0)))</f>
        <v>0</v>
      </c>
      <c r="D150" s="227">
        <v>0</v>
      </c>
      <c r="E150" s="227"/>
      <c r="F150" s="223">
        <v>0.48764440485178118</v>
      </c>
    </row>
    <row r="151" spans="1:6" ht="27.75" customHeight="1">
      <c r="A151" s="160" t="s">
        <v>696</v>
      </c>
      <c r="B151" s="42">
        <f>IFERROR(INDEX('Annex 1 LV, HV &amp; UMS charges_F'!$B$14:$B$45,MATCH($A151,'Annex 1 LV, HV &amp; UMS charges_F'!$A$14:$A$294,0)),INDEX('Annex 4 LDNO charges_F'!$B$14:$B$203,MATCH($A151,'Annex 4 LDNO charges_F'!$A$14:$A$203,0)))</f>
        <v>0</v>
      </c>
      <c r="C151" s="159">
        <f>IFERROR(INDEX('Annex 1 LV, HV &amp; UMS charges_F'!$C$14:$C$45,MATCH($A151,'Annex 1 LV, HV &amp; UMS charges_F'!$A$14:$A$294,0)),INDEX('Annex 4 LDNO charges_F'!$C$14:$C$203,MATCH($A151,'Annex 4 LDNO charges_F'!$A$14:$A$203,0)))</f>
        <v>0</v>
      </c>
      <c r="D151" s="227">
        <v>0</v>
      </c>
      <c r="E151" s="227"/>
      <c r="F151" s="223">
        <v>0.48764440485178118</v>
      </c>
    </row>
    <row r="152" spans="1:6" ht="27.75" customHeight="1">
      <c r="A152" s="160" t="s">
        <v>697</v>
      </c>
      <c r="B152" s="42">
        <f>IFERROR(INDEX('Annex 1 LV, HV &amp; UMS charges_F'!$B$14:$B$45,MATCH($A152,'Annex 1 LV, HV &amp; UMS charges_F'!$A$14:$A$294,0)),INDEX('Annex 4 LDNO charges_F'!$B$14:$B$203,MATCH($A152,'Annex 4 LDNO charges_F'!$A$14:$A$203,0)))</f>
        <v>0</v>
      </c>
      <c r="C152" s="159">
        <f>IFERROR(INDEX('Annex 1 LV, HV &amp; UMS charges_F'!$C$14:$C$45,MATCH($A152,'Annex 1 LV, HV &amp; UMS charges_F'!$A$14:$A$294,0)),INDEX('Annex 4 LDNO charges_F'!$C$14:$C$203,MATCH($A152,'Annex 4 LDNO charges_F'!$A$14:$A$203,0)))</f>
        <v>0</v>
      </c>
      <c r="D152" s="227">
        <v>0</v>
      </c>
      <c r="E152" s="227"/>
      <c r="F152" s="223">
        <v>0.48764440485178118</v>
      </c>
    </row>
    <row r="153" spans="1:6" ht="27.75" customHeight="1">
      <c r="A153" s="160" t="s">
        <v>698</v>
      </c>
      <c r="B153" s="42">
        <f>IFERROR(INDEX('Annex 1 LV, HV &amp; UMS charges_F'!$B$14:$B$45,MATCH($A153,'Annex 1 LV, HV &amp; UMS charges_F'!$A$14:$A$294,0)),INDEX('Annex 4 LDNO charges_F'!$B$14:$B$203,MATCH($A153,'Annex 4 LDNO charges_F'!$A$14:$A$203,0)))</f>
        <v>0</v>
      </c>
      <c r="C153" s="159">
        <f>IFERROR(INDEX('Annex 1 LV, HV &amp; UMS charges_F'!$C$14:$C$45,MATCH($A153,'Annex 1 LV, HV &amp; UMS charges_F'!$A$14:$A$294,0)),INDEX('Annex 4 LDNO charges_F'!$C$14:$C$203,MATCH($A153,'Annex 4 LDNO charges_F'!$A$14:$A$203,0)))</f>
        <v>0</v>
      </c>
      <c r="D153" s="227">
        <v>0</v>
      </c>
      <c r="E153" s="227"/>
      <c r="F153" s="223">
        <v>0.48764440485178118</v>
      </c>
    </row>
    <row r="154" spans="1:6" ht="27.75" customHeight="1">
      <c r="A154" s="160" t="s">
        <v>699</v>
      </c>
      <c r="B154" s="42">
        <f>IFERROR(INDEX('Annex 1 LV, HV &amp; UMS charges_F'!$B$14:$B$45,MATCH($A154,'Annex 1 LV, HV &amp; UMS charges_F'!$A$14:$A$294,0)),INDEX('Annex 4 LDNO charges_F'!$B$14:$B$203,MATCH($A154,'Annex 4 LDNO charges_F'!$A$14:$A$203,0)))</f>
        <v>0</v>
      </c>
      <c r="C154" s="159">
        <f>IFERROR(INDEX('Annex 1 LV, HV &amp; UMS charges_F'!$C$14:$C$45,MATCH($A154,'Annex 1 LV, HV &amp; UMS charges_F'!$A$14:$A$294,0)),INDEX('Annex 4 LDNO charges_F'!$C$14:$C$203,MATCH($A154,'Annex 4 LDNO charges_F'!$A$14:$A$203,0)))</f>
        <v>0</v>
      </c>
      <c r="D154" s="227">
        <v>0</v>
      </c>
      <c r="E154" s="227"/>
      <c r="F154" s="223">
        <v>0.48764440485178118</v>
      </c>
    </row>
    <row r="155" spans="1:6" ht="27.75" customHeight="1">
      <c r="A155" s="160" t="s">
        <v>700</v>
      </c>
      <c r="B155" s="42">
        <f>IFERROR(INDEX('Annex 1 LV, HV &amp; UMS charges_F'!$B$14:$B$45,MATCH($A155,'Annex 1 LV, HV &amp; UMS charges_F'!$A$14:$A$294,0)),INDEX('Annex 4 LDNO charges_F'!$B$14:$B$203,MATCH($A155,'Annex 4 LDNO charges_F'!$A$14:$A$203,0)))</f>
        <v>0</v>
      </c>
      <c r="C155" s="159">
        <f>IFERROR(INDEX('Annex 1 LV, HV &amp; UMS charges_F'!$C$14:$C$45,MATCH($A155,'Annex 1 LV, HV &amp; UMS charges_F'!$A$14:$A$294,0)),INDEX('Annex 4 LDNO charges_F'!$C$14:$C$203,MATCH($A155,'Annex 4 LDNO charges_F'!$A$14:$A$203,0)))</f>
        <v>0</v>
      </c>
      <c r="D155" s="227">
        <v>0</v>
      </c>
      <c r="E155" s="227"/>
      <c r="F155" s="223">
        <v>0.48764440485178118</v>
      </c>
    </row>
    <row r="156" spans="1:6" ht="27.75" customHeight="1">
      <c r="A156" s="160" t="s">
        <v>701</v>
      </c>
      <c r="B156" s="42">
        <f>IFERROR(INDEX('Annex 1 LV, HV &amp; UMS charges_F'!$B$14:$B$45,MATCH($A156,'Annex 1 LV, HV &amp; UMS charges_F'!$A$14:$A$294,0)),INDEX('Annex 4 LDNO charges_F'!$B$14:$B$203,MATCH($A156,'Annex 4 LDNO charges_F'!$A$14:$A$203,0)))</f>
        <v>0</v>
      </c>
      <c r="C156" s="159">
        <f>IFERROR(INDEX('Annex 1 LV, HV &amp; UMS charges_F'!$C$14:$C$45,MATCH($A156,'Annex 1 LV, HV &amp; UMS charges_F'!$A$14:$A$294,0)),INDEX('Annex 4 LDNO charges_F'!$C$14:$C$203,MATCH($A156,'Annex 4 LDNO charges_F'!$A$14:$A$203,0)))</f>
        <v>0</v>
      </c>
      <c r="D156" s="227">
        <v>0</v>
      </c>
      <c r="E156" s="227"/>
      <c r="F156" s="223">
        <v>0.48764440485178118</v>
      </c>
    </row>
    <row r="157" spans="1:6" ht="27.75" customHeight="1">
      <c r="A157" s="160" t="s">
        <v>702</v>
      </c>
      <c r="B157" s="42">
        <f>IFERROR(INDEX('Annex 1 LV, HV &amp; UMS charges_F'!$B$14:$B$45,MATCH($A157,'Annex 1 LV, HV &amp; UMS charges_F'!$A$14:$A$294,0)),INDEX('Annex 4 LDNO charges_F'!$B$14:$B$203,MATCH($A157,'Annex 4 LDNO charges_F'!$A$14:$A$203,0)))</f>
        <v>0</v>
      </c>
      <c r="C157" s="159">
        <f>IFERROR(INDEX('Annex 1 LV, HV &amp; UMS charges_F'!$C$14:$C$45,MATCH($A157,'Annex 1 LV, HV &amp; UMS charges_F'!$A$14:$A$294,0)),INDEX('Annex 4 LDNO charges_F'!$C$14:$C$203,MATCH($A157,'Annex 4 LDNO charges_F'!$A$14:$A$203,0)))</f>
        <v>0</v>
      </c>
      <c r="D157" s="227">
        <v>0</v>
      </c>
      <c r="E157" s="227"/>
      <c r="F157" s="223">
        <v>0.48764440485178118</v>
      </c>
    </row>
    <row r="158" spans="1:6" ht="27.75" customHeight="1">
      <c r="A158" s="160" t="s">
        <v>703</v>
      </c>
      <c r="B158" s="42">
        <f>IFERROR(INDEX('Annex 1 LV, HV &amp; UMS charges_F'!$B$14:$B$45,MATCH($A158,'Annex 1 LV, HV &amp; UMS charges_F'!$A$14:$A$294,0)),INDEX('Annex 4 LDNO charges_F'!$B$14:$B$203,MATCH($A158,'Annex 4 LDNO charges_F'!$A$14:$A$203,0)))</f>
        <v>0</v>
      </c>
      <c r="C158" s="159">
        <f>IFERROR(INDEX('Annex 1 LV, HV &amp; UMS charges_F'!$C$14:$C$45,MATCH($A158,'Annex 1 LV, HV &amp; UMS charges_F'!$A$14:$A$294,0)),INDEX('Annex 4 LDNO charges_F'!$C$14:$C$203,MATCH($A158,'Annex 4 LDNO charges_F'!$A$14:$A$203,0)))</f>
        <v>0</v>
      </c>
      <c r="D158" s="227">
        <v>0</v>
      </c>
      <c r="E158" s="227"/>
      <c r="F158" s="223">
        <v>0.48764440485178118</v>
      </c>
    </row>
    <row r="159" spans="1:6" ht="27.75" customHeight="1">
      <c r="A159" s="160" t="s">
        <v>704</v>
      </c>
      <c r="B159" s="42">
        <f>IFERROR(INDEX('Annex 1 LV, HV &amp; UMS charges_F'!$B$14:$B$45,MATCH($A159,'Annex 1 LV, HV &amp; UMS charges_F'!$A$14:$A$294,0)),INDEX('Annex 4 LDNO charges_F'!$B$14:$B$203,MATCH($A159,'Annex 4 LDNO charges_F'!$A$14:$A$203,0)))</f>
        <v>0</v>
      </c>
      <c r="C159" s="159">
        <f>IFERROR(INDEX('Annex 1 LV, HV &amp; UMS charges_F'!$C$14:$C$45,MATCH($A159,'Annex 1 LV, HV &amp; UMS charges_F'!$A$14:$A$294,0)),INDEX('Annex 4 LDNO charges_F'!$C$14:$C$203,MATCH($A159,'Annex 4 LDNO charges_F'!$A$14:$A$203,0)))</f>
        <v>0</v>
      </c>
      <c r="D159" s="227">
        <v>0</v>
      </c>
      <c r="E159" s="227"/>
      <c r="F159" s="223">
        <v>0.48764440485178118</v>
      </c>
    </row>
    <row r="160" spans="1:6" ht="27.75" customHeight="1">
      <c r="A160" s="160" t="s">
        <v>705</v>
      </c>
      <c r="B160" s="42">
        <f>IFERROR(INDEX('Annex 1 LV, HV &amp; UMS charges_F'!$B$14:$B$45,MATCH($A160,'Annex 1 LV, HV &amp; UMS charges_F'!$A$14:$A$294,0)),INDEX('Annex 4 LDNO charges_F'!$B$14:$B$203,MATCH($A160,'Annex 4 LDNO charges_F'!$A$14:$A$203,0)))</f>
        <v>0</v>
      </c>
      <c r="C160" s="159">
        <f>IFERROR(INDEX('Annex 1 LV, HV &amp; UMS charges_F'!$C$14:$C$45,MATCH($A160,'Annex 1 LV, HV &amp; UMS charges_F'!$A$14:$A$294,0)),INDEX('Annex 4 LDNO charges_F'!$C$14:$C$203,MATCH($A160,'Annex 4 LDNO charges_F'!$A$14:$A$203,0)))</f>
        <v>0</v>
      </c>
      <c r="D160" s="227">
        <v>0</v>
      </c>
      <c r="E160" s="227"/>
      <c r="F160" s="223">
        <v>0.48764440485178118</v>
      </c>
    </row>
    <row r="161" spans="1:6" ht="27.75" customHeight="1">
      <c r="A161" s="160" t="s">
        <v>706</v>
      </c>
      <c r="B161" s="42">
        <f>IFERROR(INDEX('Annex 1 LV, HV &amp; UMS charges_F'!$B$14:$B$45,MATCH($A161,'Annex 1 LV, HV &amp; UMS charges_F'!$A$14:$A$294,0)),INDEX('Annex 4 LDNO charges_F'!$B$14:$B$203,MATCH($A161,'Annex 4 LDNO charges_F'!$A$14:$A$203,0)))</f>
        <v>0</v>
      </c>
      <c r="C161" s="159">
        <f>IFERROR(INDEX('Annex 1 LV, HV &amp; UMS charges_F'!$C$14:$C$45,MATCH($A161,'Annex 1 LV, HV &amp; UMS charges_F'!$A$14:$A$294,0)),INDEX('Annex 4 LDNO charges_F'!$C$14:$C$203,MATCH($A161,'Annex 4 LDNO charges_F'!$A$14:$A$203,0)))</f>
        <v>0</v>
      </c>
      <c r="D161" s="227">
        <v>0</v>
      </c>
      <c r="E161" s="227"/>
      <c r="F161" s="223">
        <v>0.48764440485178118</v>
      </c>
    </row>
    <row r="162" spans="1:6" ht="27.75" customHeight="1">
      <c r="A162" s="160" t="s">
        <v>707</v>
      </c>
      <c r="B162" s="42">
        <f>IFERROR(INDEX('Annex 1 LV, HV &amp; UMS charges_F'!$B$14:$B$45,MATCH($A162,'Annex 1 LV, HV &amp; UMS charges_F'!$A$14:$A$294,0)),INDEX('Annex 4 LDNO charges_F'!$B$14:$B$203,MATCH($A162,'Annex 4 LDNO charges_F'!$A$14:$A$203,0)))</f>
        <v>0</v>
      </c>
      <c r="C162" s="159">
        <f>IFERROR(INDEX('Annex 1 LV, HV &amp; UMS charges_F'!$C$14:$C$45,MATCH($A162,'Annex 1 LV, HV &amp; UMS charges_F'!$A$14:$A$294,0)),INDEX('Annex 4 LDNO charges_F'!$C$14:$C$203,MATCH($A162,'Annex 4 LDNO charges_F'!$A$14:$A$203,0)))</f>
        <v>0</v>
      </c>
      <c r="D162" s="227">
        <v>0</v>
      </c>
      <c r="E162" s="227"/>
      <c r="F162" s="223">
        <v>0.48764440485178118</v>
      </c>
    </row>
  </sheetData>
  <mergeCells count="2">
    <mergeCell ref="B1:C1"/>
    <mergeCell ref="A2:F2"/>
  </mergeCells>
  <hyperlinks>
    <hyperlink ref="A1" location="Overview!A1" display="Back to Overview" xr:uid="{00000000-0004-0000-2D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Electricity North West Area (GSP Group _G)"</f>
        <v>Southern Electric Power Distribution plc - Effective from 1 April 2024 - Final Supplier of Last Resort and Eligible Bad Debt Pass-Through Costs in Electricity North West Area (GSP Group _G)</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
      <c r="A5" s="16" t="s">
        <v>68</v>
      </c>
      <c r="B5" s="42" t="str">
        <f>IFERROR(INDEX('Annex 1 LV, HV &amp; UMS charges_G'!$B$14:$B$45,MATCH($A5,'Annex 1 LV, HV &amp; UMS charges_G'!$A$14:$A$294,0)),INDEX('Annex 4 LDNO charges_G'!$B$14:$B$203,MATCH($A5,'Annex 4 LDNO charges_G'!$A$14:$A$203,0)))</f>
        <v>181, 261-262, 361-362, 480-481, 516, GA2</v>
      </c>
      <c r="C5" s="159" t="str">
        <f>IFERROR(INDEX('Annex 1 LV, HV &amp; UMS charges_G'!$C$14:$C$45,MATCH($A5,'Annex 1 LV, HV &amp; UMS charges_G'!$A$14:$A$294,0)),INDEX('Annex 4 LDNO charges_G'!$C$14:$C$203,MATCH($A5,'Annex 4 LDNO charges_G'!$A$14:$A$203,0)))</f>
        <v>0, 1, 2</v>
      </c>
      <c r="D5" s="223">
        <v>0.2268386213511131</v>
      </c>
      <c r="E5" s="223">
        <v>0</v>
      </c>
      <c r="F5" s="223">
        <v>0.42903228121597475</v>
      </c>
    </row>
    <row r="6" spans="1:6" ht="42">
      <c r="A6" s="16" t="s">
        <v>73</v>
      </c>
      <c r="B6" s="42" t="str">
        <f>IFERROR(INDEX('Annex 1 LV, HV &amp; UMS charges_G'!$B$14:$B$45,MATCH($A6,'Annex 1 LV, HV &amp; UMS charges_G'!$A$14:$A$294,0)),INDEX('Annex 4 LDNO charges_G'!$B$14:$B$203,MATCH($A6,'Annex 4 LDNO charges_G'!$A$14:$A$203,0)))</f>
        <v>GA0, G10, G15, G20, G35, G40, G45, G55, G65, G70, G75, G90, GA3</v>
      </c>
      <c r="C6" s="159" t="str">
        <f>IFERROR(INDEX('Annex 1 LV, HV &amp; UMS charges_G'!$C$14:$C$45,MATCH($A6,'Annex 1 LV, HV &amp; UMS charges_G'!$A$14:$A$294,0)),INDEX('Annex 4 LDNO charges_G'!$C$14:$C$203,MATCH($A6,'Annex 4 LDNO charges_G'!$A$14:$A$203,0)))</f>
        <v>0, 3, 4, 5-8</v>
      </c>
      <c r="D6" s="227"/>
      <c r="E6" s="227"/>
      <c r="F6" s="223">
        <v>0.42903228121597475</v>
      </c>
    </row>
    <row r="7" spans="1:6" ht="42">
      <c r="A7" s="16" t="s">
        <v>76</v>
      </c>
      <c r="B7" s="42" t="str">
        <f>IFERROR(INDEX('Annex 1 LV, HV &amp; UMS charges_G'!$B$14:$B$45,MATCH($A7,'Annex 1 LV, HV &amp; UMS charges_G'!$A$14:$A$294,0)),INDEX('Annex 4 LDNO charges_G'!$B$14:$B$203,MATCH($A7,'Annex 4 LDNO charges_G'!$A$14:$A$203,0)))</f>
        <v>GA1, G11, G16, G21, G36, G41, G46, G56, G66, G71, G76, G91, GA4</v>
      </c>
      <c r="C7" s="159" t="str">
        <f>IFERROR(INDEX('Annex 1 LV, HV &amp; UMS charges_G'!$C$14:$C$45,MATCH($A7,'Annex 1 LV, HV &amp; UMS charges_G'!$A$14:$A$294,0)),INDEX('Annex 4 LDNO charges_G'!$C$14:$C$203,MATCH($A7,'Annex 4 LDNO charges_G'!$A$14:$A$203,0)))</f>
        <v>0, 3, 4, 5-8</v>
      </c>
      <c r="D7" s="227"/>
      <c r="E7" s="227"/>
      <c r="F7" s="223">
        <f>F6</f>
        <v>0.42903228121597475</v>
      </c>
    </row>
    <row r="8" spans="1:6" ht="42">
      <c r="A8" s="16" t="s">
        <v>78</v>
      </c>
      <c r="B8" s="42" t="str">
        <f>IFERROR(INDEX('Annex 1 LV, HV &amp; UMS charges_G'!$B$14:$B$45,MATCH($A8,'Annex 1 LV, HV &amp; UMS charges_G'!$A$14:$A$294,0)),INDEX('Annex 4 LDNO charges_G'!$B$14:$B$203,MATCH($A8,'Annex 4 LDNO charges_G'!$A$14:$A$203,0)))</f>
        <v>G02, G12, G17, G22, G37, G42, G47, G57, G67, G72, G77, G92, GA5</v>
      </c>
      <c r="C8" s="159" t="str">
        <f>IFERROR(INDEX('Annex 1 LV, HV &amp; UMS charges_G'!$C$14:$C$45,MATCH($A8,'Annex 1 LV, HV &amp; UMS charges_G'!$A$14:$A$294,0)),INDEX('Annex 4 LDNO charges_G'!$C$14:$C$203,MATCH($A8,'Annex 4 LDNO charges_G'!$A$14:$A$203,0)))</f>
        <v>0, 3, 4, 5-8</v>
      </c>
      <c r="D8" s="227"/>
      <c r="E8" s="227"/>
      <c r="F8" s="223">
        <f>F6</f>
        <v>0.42903228121597475</v>
      </c>
    </row>
    <row r="9" spans="1:6" ht="42">
      <c r="A9" s="16" t="s">
        <v>80</v>
      </c>
      <c r="B9" s="42" t="str">
        <f>IFERROR(INDEX('Annex 1 LV, HV &amp; UMS charges_G'!$B$14:$B$45,MATCH($A9,'Annex 1 LV, HV &amp; UMS charges_G'!$A$14:$A$294,0)),INDEX('Annex 4 LDNO charges_G'!$B$14:$B$203,MATCH($A9,'Annex 4 LDNO charges_G'!$A$14:$A$203,0)))</f>
        <v>G03, G13, G18, G23, G38, G43, G48, G58, G68, G73, G78, G93, GA6</v>
      </c>
      <c r="C9" s="159" t="str">
        <f>IFERROR(INDEX('Annex 1 LV, HV &amp; UMS charges_G'!$C$14:$C$45,MATCH($A9,'Annex 1 LV, HV &amp; UMS charges_G'!$A$14:$A$294,0)),INDEX('Annex 4 LDNO charges_G'!$C$14:$C$203,MATCH($A9,'Annex 4 LDNO charges_G'!$A$14:$A$203,0)))</f>
        <v>0, 3, 4, 5-8</v>
      </c>
      <c r="D9" s="227"/>
      <c r="E9" s="227"/>
      <c r="F9" s="223">
        <f>F6</f>
        <v>0.42903228121597475</v>
      </c>
    </row>
    <row r="10" spans="1:6" ht="42">
      <c r="A10" s="16" t="s">
        <v>82</v>
      </c>
      <c r="B10" s="42" t="str">
        <f>IFERROR(INDEX('Annex 1 LV, HV &amp; UMS charges_G'!$B$14:$B$45,MATCH($A10,'Annex 1 LV, HV &amp; UMS charges_G'!$A$14:$A$294,0)),INDEX('Annex 4 LDNO charges_G'!$B$14:$B$203,MATCH($A10,'Annex 4 LDNO charges_G'!$A$14:$A$203,0)))</f>
        <v>G04, G14, G19, G24, G39, G44, G49, G59, G69, G74, G79, G94, GA7</v>
      </c>
      <c r="C10" s="159" t="str">
        <f>IFERROR(INDEX('Annex 1 LV, HV &amp; UMS charges_G'!$C$14:$C$45,MATCH($A10,'Annex 1 LV, HV &amp; UMS charges_G'!$A$14:$A$294,0)),INDEX('Annex 4 LDNO charges_G'!$C$14:$C$203,MATCH($A10,'Annex 4 LDNO charges_G'!$A$14:$A$203,0)))</f>
        <v>0, 3, 4, 5-8</v>
      </c>
      <c r="D10" s="227"/>
      <c r="E10" s="227"/>
      <c r="F10" s="223">
        <f>F6</f>
        <v>0.42903228121597475</v>
      </c>
    </row>
    <row r="11" spans="1:6" ht="28.5" customHeight="1">
      <c r="A11" s="160" t="s">
        <v>86</v>
      </c>
      <c r="B11" s="42" t="str">
        <f>IFERROR(INDEX('Annex 1 LV, HV &amp; UMS charges_G'!$B$14:$B$45,MATCH($A11,'Annex 1 LV, HV &amp; UMS charges_G'!$A$14:$A$294,0)),INDEX('Annex 4 LDNO charges_G'!$B$14:$B$203,MATCH($A11,'Annex 4 LDNO charges_G'!$A$14:$A$203,0)))</f>
        <v>G05, G30, G80</v>
      </c>
      <c r="C11" s="159">
        <f>IFERROR(INDEX('Annex 1 LV, HV &amp; UMS charges_G'!$C$14:$C$45,MATCH($A11,'Annex 1 LV, HV &amp; UMS charges_G'!$A$14:$A$294,0)),INDEX('Annex 4 LDNO charges_G'!$C$14:$C$203,MATCH($A11,'Annex 4 LDNO charges_G'!$A$14:$A$203,0)))</f>
        <v>0</v>
      </c>
      <c r="D11" s="227"/>
      <c r="E11" s="227"/>
      <c r="F11" s="223">
        <v>0.42903228121597475</v>
      </c>
    </row>
    <row r="12" spans="1:6" ht="28.5" customHeight="1">
      <c r="A12" s="160" t="s">
        <v>88</v>
      </c>
      <c r="B12" s="42" t="str">
        <f>IFERROR(INDEX('Annex 1 LV, HV &amp; UMS charges_G'!$B$14:$B$45,MATCH($A12,'Annex 1 LV, HV &amp; UMS charges_G'!$A$14:$A$294,0)),INDEX('Annex 4 LDNO charges_G'!$B$14:$B$203,MATCH($A12,'Annex 4 LDNO charges_G'!$A$14:$A$203,0)))</f>
        <v>G06, G31, G81</v>
      </c>
      <c r="C12" s="159">
        <f>IFERROR(INDEX('Annex 1 LV, HV &amp; UMS charges_G'!$C$14:$C$45,MATCH($A12,'Annex 1 LV, HV &amp; UMS charges_G'!$A$14:$A$294,0)),INDEX('Annex 4 LDNO charges_G'!$C$14:$C$203,MATCH($A12,'Annex 4 LDNO charges_G'!$A$14:$A$203,0)))</f>
        <v>0</v>
      </c>
      <c r="D12" s="227"/>
      <c r="E12" s="227"/>
      <c r="F12" s="223">
        <f>F11</f>
        <v>0.42903228121597475</v>
      </c>
    </row>
    <row r="13" spans="1:6" ht="28.5" customHeight="1">
      <c r="A13" s="160" t="s">
        <v>90</v>
      </c>
      <c r="B13" s="42" t="str">
        <f>IFERROR(INDEX('Annex 1 LV, HV &amp; UMS charges_G'!$B$14:$B$45,MATCH($A13,'Annex 1 LV, HV &amp; UMS charges_G'!$A$14:$A$294,0)),INDEX('Annex 4 LDNO charges_G'!$B$14:$B$203,MATCH($A13,'Annex 4 LDNO charges_G'!$A$14:$A$203,0)))</f>
        <v>G07, G32, G82</v>
      </c>
      <c r="C13" s="159">
        <f>IFERROR(INDEX('Annex 1 LV, HV &amp; UMS charges_G'!$C$14:$C$45,MATCH($A13,'Annex 1 LV, HV &amp; UMS charges_G'!$A$14:$A$294,0)),INDEX('Annex 4 LDNO charges_G'!$C$14:$C$203,MATCH($A13,'Annex 4 LDNO charges_G'!$A$14:$A$203,0)))</f>
        <v>0</v>
      </c>
      <c r="D13" s="227"/>
      <c r="E13" s="227"/>
      <c r="F13" s="223">
        <f>F11</f>
        <v>0.42903228121597475</v>
      </c>
    </row>
    <row r="14" spans="1:6" ht="28.5" customHeight="1">
      <c r="A14" s="160" t="s">
        <v>92</v>
      </c>
      <c r="B14" s="42" t="str">
        <f>IFERROR(INDEX('Annex 1 LV, HV &amp; UMS charges_G'!$B$14:$B$45,MATCH($A14,'Annex 1 LV, HV &amp; UMS charges_G'!$A$14:$A$294,0)),INDEX('Annex 4 LDNO charges_G'!$B$14:$B$203,MATCH($A14,'Annex 4 LDNO charges_G'!$A$14:$A$203,0)))</f>
        <v>G08, G33, G83</v>
      </c>
      <c r="C14" s="159">
        <f>IFERROR(INDEX('Annex 1 LV, HV &amp; UMS charges_G'!$C$14:$C$45,MATCH($A14,'Annex 1 LV, HV &amp; UMS charges_G'!$A$14:$A$294,0)),INDEX('Annex 4 LDNO charges_G'!$C$14:$C$203,MATCH($A14,'Annex 4 LDNO charges_G'!$A$14:$A$203,0)))</f>
        <v>0</v>
      </c>
      <c r="D14" s="227"/>
      <c r="E14" s="227"/>
      <c r="F14" s="223">
        <f>F11</f>
        <v>0.42903228121597475</v>
      </c>
    </row>
    <row r="15" spans="1:6" ht="28.5" customHeight="1">
      <c r="A15" s="164" t="s">
        <v>94</v>
      </c>
      <c r="B15" s="42" t="str">
        <f>IFERROR(INDEX('Annex 1 LV, HV &amp; UMS charges_G'!$B$14:$B$45,MATCH($A15,'Annex 1 LV, HV &amp; UMS charges_G'!$A$14:$A$294,0)),INDEX('Annex 4 LDNO charges_G'!$B$14:$B$203,MATCH($A15,'Annex 4 LDNO charges_G'!$A$14:$A$203,0)))</f>
        <v>G09, G34, G84</v>
      </c>
      <c r="C15" s="159">
        <f>IFERROR(INDEX('Annex 1 LV, HV &amp; UMS charges_G'!$C$14:$C$45,MATCH($A15,'Annex 1 LV, HV &amp; UMS charges_G'!$A$14:$A$294,0)),INDEX('Annex 4 LDNO charges_G'!$C$14:$C$203,MATCH($A15,'Annex 4 LDNO charges_G'!$A$14:$A$203,0)))</f>
        <v>0</v>
      </c>
      <c r="D15" s="227"/>
      <c r="E15" s="227"/>
      <c r="F15" s="223">
        <f>F11</f>
        <v>0.42903228121597475</v>
      </c>
    </row>
    <row r="16" spans="1:6" ht="28.5" customHeight="1">
      <c r="A16" s="164" t="s">
        <v>96</v>
      </c>
      <c r="B16" s="42" t="str">
        <f>IFERROR(INDEX('Annex 1 LV, HV &amp; UMS charges_G'!$B$14:$B$45,MATCH($A16,'Annex 1 LV, HV &amp; UMS charges_G'!$A$14:$A$294,0)),INDEX('Annex 4 LDNO charges_G'!$B$14:$B$203,MATCH($A16,'Annex 4 LDNO charges_G'!$A$14:$A$203,0)))</f>
        <v>G60, G95</v>
      </c>
      <c r="C16" s="159">
        <f>IFERROR(INDEX('Annex 1 LV, HV &amp; UMS charges_G'!$C$14:$C$45,MATCH($A16,'Annex 1 LV, HV &amp; UMS charges_G'!$A$14:$A$294,0)),INDEX('Annex 4 LDNO charges_G'!$C$14:$C$203,MATCH($A16,'Annex 4 LDNO charges_G'!$A$14:$A$203,0)))</f>
        <v>0</v>
      </c>
      <c r="D16" s="227"/>
      <c r="E16" s="227"/>
      <c r="F16" s="223">
        <v>0.42903228121597475</v>
      </c>
    </row>
    <row r="17" spans="1:6" ht="28.5" customHeight="1">
      <c r="A17" s="164" t="s">
        <v>98</v>
      </c>
      <c r="B17" s="42" t="str">
        <f>IFERROR(INDEX('Annex 1 LV, HV &amp; UMS charges_G'!$B$14:$B$45,MATCH($A17,'Annex 1 LV, HV &amp; UMS charges_G'!$A$14:$A$294,0)),INDEX('Annex 4 LDNO charges_G'!$B$14:$B$203,MATCH($A17,'Annex 4 LDNO charges_G'!$A$14:$A$203,0)))</f>
        <v>G61, G96</v>
      </c>
      <c r="C17" s="159">
        <f>IFERROR(INDEX('Annex 1 LV, HV &amp; UMS charges_G'!$C$14:$C$45,MATCH($A17,'Annex 1 LV, HV &amp; UMS charges_G'!$A$14:$A$294,0)),INDEX('Annex 4 LDNO charges_G'!$C$14:$C$203,MATCH($A17,'Annex 4 LDNO charges_G'!$A$14:$A$203,0)))</f>
        <v>0</v>
      </c>
      <c r="D17" s="227"/>
      <c r="E17" s="227"/>
      <c r="F17" s="223">
        <f>F16</f>
        <v>0.42903228121597475</v>
      </c>
    </row>
    <row r="18" spans="1:6" ht="28.5" customHeight="1">
      <c r="A18" s="164" t="s">
        <v>100</v>
      </c>
      <c r="B18" s="42" t="str">
        <f>IFERROR(INDEX('Annex 1 LV, HV &amp; UMS charges_G'!$B$14:$B$45,MATCH($A18,'Annex 1 LV, HV &amp; UMS charges_G'!$A$14:$A$294,0)),INDEX('Annex 4 LDNO charges_G'!$B$14:$B$203,MATCH($A18,'Annex 4 LDNO charges_G'!$A$14:$A$203,0)))</f>
        <v>G62, G97</v>
      </c>
      <c r="C18" s="159">
        <f>IFERROR(INDEX('Annex 1 LV, HV &amp; UMS charges_G'!$C$14:$C$45,MATCH($A18,'Annex 1 LV, HV &amp; UMS charges_G'!$A$14:$A$294,0)),INDEX('Annex 4 LDNO charges_G'!$C$14:$C$203,MATCH($A18,'Annex 4 LDNO charges_G'!$A$14:$A$203,0)))</f>
        <v>0</v>
      </c>
      <c r="D18" s="227"/>
      <c r="E18" s="227"/>
      <c r="F18" s="223">
        <f>F16</f>
        <v>0.42903228121597475</v>
      </c>
    </row>
    <row r="19" spans="1:6" ht="28.5" customHeight="1">
      <c r="A19" s="164" t="s">
        <v>102</v>
      </c>
      <c r="B19" s="42" t="str">
        <f>IFERROR(INDEX('Annex 1 LV, HV &amp; UMS charges_G'!$B$14:$B$45,MATCH($A19,'Annex 1 LV, HV &amp; UMS charges_G'!$A$14:$A$294,0)),INDEX('Annex 4 LDNO charges_G'!$B$14:$B$203,MATCH($A19,'Annex 4 LDNO charges_G'!$A$14:$A$203,0)))</f>
        <v>G63, G98</v>
      </c>
      <c r="C19" s="159">
        <f>IFERROR(INDEX('Annex 1 LV, HV &amp; UMS charges_G'!$C$14:$C$45,MATCH($A19,'Annex 1 LV, HV &amp; UMS charges_G'!$A$14:$A$294,0)),INDEX('Annex 4 LDNO charges_G'!$C$14:$C$203,MATCH($A19,'Annex 4 LDNO charges_G'!$A$14:$A$203,0)))</f>
        <v>0</v>
      </c>
      <c r="D19" s="227"/>
      <c r="E19" s="227"/>
      <c r="F19" s="223">
        <f>F16</f>
        <v>0.42903228121597475</v>
      </c>
    </row>
    <row r="20" spans="1:6" ht="28.5" customHeight="1">
      <c r="A20" s="164" t="s">
        <v>104</v>
      </c>
      <c r="B20" s="42" t="str">
        <f>IFERROR(INDEX('Annex 1 LV, HV &amp; UMS charges_G'!$B$14:$B$45,MATCH($A20,'Annex 1 LV, HV &amp; UMS charges_G'!$A$14:$A$294,0)),INDEX('Annex 4 LDNO charges_G'!$B$14:$B$203,MATCH($A20,'Annex 4 LDNO charges_G'!$A$14:$A$203,0)))</f>
        <v>G64, G99</v>
      </c>
      <c r="C20" s="159">
        <f>IFERROR(INDEX('Annex 1 LV, HV &amp; UMS charges_G'!$C$14:$C$45,MATCH($A20,'Annex 1 LV, HV &amp; UMS charges_G'!$A$14:$A$294,0)),INDEX('Annex 4 LDNO charges_G'!$C$14:$C$203,MATCH($A20,'Annex 4 LDNO charges_G'!$A$14:$A$203,0)))</f>
        <v>0</v>
      </c>
      <c r="D20" s="227"/>
      <c r="E20" s="227"/>
      <c r="F20" s="223">
        <f>F16</f>
        <v>0.42903228121597475</v>
      </c>
    </row>
    <row r="21" spans="1:6" ht="28.5" customHeight="1">
      <c r="A21" s="164" t="s">
        <v>106</v>
      </c>
      <c r="B21" s="42" t="str">
        <f>IFERROR(INDEX('Annex 1 LV, HV &amp; UMS charges_G'!$B$14:$B$45,MATCH($A21,'Annex 1 LV, HV &amp; UMS charges_G'!$A$14:$A$294,0)),INDEX('Annex 4 LDNO charges_G'!$B$14:$B$203,MATCH($A21,'Annex 4 LDNO charges_G'!$A$14:$A$203,0)))</f>
        <v>G25, G50, G85</v>
      </c>
      <c r="C21" s="159">
        <f>IFERROR(INDEX('Annex 1 LV, HV &amp; UMS charges_G'!$C$14:$C$45,MATCH($A21,'Annex 1 LV, HV &amp; UMS charges_G'!$A$14:$A$294,0)),INDEX('Annex 4 LDNO charges_G'!$C$14:$C$203,MATCH($A21,'Annex 4 LDNO charges_G'!$A$14:$A$203,0)))</f>
        <v>0</v>
      </c>
      <c r="D21" s="227"/>
      <c r="E21" s="227"/>
      <c r="F21" s="223">
        <v>0.42903228121597475</v>
      </c>
    </row>
    <row r="22" spans="1:6" ht="28.5" customHeight="1">
      <c r="A22" s="164" t="s">
        <v>108</v>
      </c>
      <c r="B22" s="42" t="str">
        <f>IFERROR(INDEX('Annex 1 LV, HV &amp; UMS charges_G'!$B$14:$B$45,MATCH($A22,'Annex 1 LV, HV &amp; UMS charges_G'!$A$14:$A$294,0)),INDEX('Annex 4 LDNO charges_G'!$B$14:$B$203,MATCH($A22,'Annex 4 LDNO charges_G'!$A$14:$A$203,0)))</f>
        <v>G26, G51, G86</v>
      </c>
      <c r="C22" s="159">
        <f>IFERROR(INDEX('Annex 1 LV, HV &amp; UMS charges_G'!$C$14:$C$45,MATCH($A22,'Annex 1 LV, HV &amp; UMS charges_G'!$A$14:$A$294,0)),INDEX('Annex 4 LDNO charges_G'!$C$14:$C$203,MATCH($A22,'Annex 4 LDNO charges_G'!$A$14:$A$203,0)))</f>
        <v>0</v>
      </c>
      <c r="D22" s="227"/>
      <c r="E22" s="227"/>
      <c r="F22" s="223">
        <f>F21</f>
        <v>0.42903228121597475</v>
      </c>
    </row>
    <row r="23" spans="1:6" ht="28.5" customHeight="1">
      <c r="A23" s="160" t="s">
        <v>110</v>
      </c>
      <c r="B23" s="42" t="str">
        <f>IFERROR(INDEX('Annex 1 LV, HV &amp; UMS charges_G'!$B$14:$B$45,MATCH($A23,'Annex 1 LV, HV &amp; UMS charges_G'!$A$14:$A$294,0)),INDEX('Annex 4 LDNO charges_G'!$B$14:$B$203,MATCH($A23,'Annex 4 LDNO charges_G'!$A$14:$A$203,0)))</f>
        <v>G27, G52, G87</v>
      </c>
      <c r="C23" s="159">
        <f>IFERROR(INDEX('Annex 1 LV, HV &amp; UMS charges_G'!$C$14:$C$45,MATCH($A23,'Annex 1 LV, HV &amp; UMS charges_G'!$A$14:$A$294,0)),INDEX('Annex 4 LDNO charges_G'!$C$14:$C$203,MATCH($A23,'Annex 4 LDNO charges_G'!$A$14:$A$203,0)))</f>
        <v>0</v>
      </c>
      <c r="D23" s="227"/>
      <c r="E23" s="227"/>
      <c r="F23" s="223">
        <f>F21</f>
        <v>0.42903228121597475</v>
      </c>
    </row>
    <row r="24" spans="1:6" ht="28.5" customHeight="1">
      <c r="A24" s="160" t="s">
        <v>112</v>
      </c>
      <c r="B24" s="42" t="str">
        <f>IFERROR(INDEX('Annex 1 LV, HV &amp; UMS charges_G'!$B$14:$B$45,MATCH($A24,'Annex 1 LV, HV &amp; UMS charges_G'!$A$14:$A$294,0)),INDEX('Annex 4 LDNO charges_G'!$B$14:$B$203,MATCH($A24,'Annex 4 LDNO charges_G'!$A$14:$A$203,0)))</f>
        <v>G28, G53, G88</v>
      </c>
      <c r="C24" s="159">
        <f>IFERROR(INDEX('Annex 1 LV, HV &amp; UMS charges_G'!$C$14:$C$45,MATCH($A24,'Annex 1 LV, HV &amp; UMS charges_G'!$A$14:$A$294,0)),INDEX('Annex 4 LDNO charges_G'!$C$14:$C$203,MATCH($A24,'Annex 4 LDNO charges_G'!$A$14:$A$203,0)))</f>
        <v>0</v>
      </c>
      <c r="D24" s="227"/>
      <c r="E24" s="227"/>
      <c r="F24" s="223">
        <f>F21</f>
        <v>0.42903228121597475</v>
      </c>
    </row>
    <row r="25" spans="1:6" ht="28.5" customHeight="1">
      <c r="A25" s="160" t="s">
        <v>114</v>
      </c>
      <c r="B25" s="42" t="str">
        <f>IFERROR(INDEX('Annex 1 LV, HV &amp; UMS charges_G'!$B$14:$B$45,MATCH($A25,'Annex 1 LV, HV &amp; UMS charges_G'!$A$14:$A$294,0)),INDEX('Annex 4 LDNO charges_G'!$B$14:$B$203,MATCH($A25,'Annex 4 LDNO charges_G'!$A$14:$A$203,0)))</f>
        <v>G29, G54, G89</v>
      </c>
      <c r="C25" s="159">
        <f>IFERROR(INDEX('Annex 1 LV, HV &amp; UMS charges_G'!$C$14:$C$45,MATCH($A25,'Annex 1 LV, HV &amp; UMS charges_G'!$A$14:$A$294,0)),INDEX('Annex 4 LDNO charges_G'!$C$14:$C$203,MATCH($A25,'Annex 4 LDNO charges_G'!$A$14:$A$203,0)))</f>
        <v>0</v>
      </c>
      <c r="D25" s="227"/>
      <c r="E25" s="227"/>
      <c r="F25" s="223">
        <f>F21</f>
        <v>0.42903228121597475</v>
      </c>
    </row>
    <row r="26" spans="1:6" ht="28.5" customHeight="1">
      <c r="A26" s="160" t="s">
        <v>524</v>
      </c>
      <c r="B26" s="42">
        <f>IFERROR(INDEX('Annex 1 LV, HV &amp; UMS charges_G'!$B$14:$B$45,MATCH($A26,'Annex 1 LV, HV &amp; UMS charges_G'!$A$14:$A$294,0)),INDEX('Annex 4 LDNO charges_G'!$B$14:$B$203,MATCH($A26,'Annex 4 LDNO charges_G'!$A$14:$A$203,0)))</f>
        <v>0</v>
      </c>
      <c r="C26" s="159" t="str">
        <f>IFERROR(INDEX('Annex 1 LV, HV &amp; UMS charges_G'!$C$14:$C$45,MATCH($A26,'Annex 1 LV, HV &amp; UMS charges_G'!$A$14:$A$294,0)),INDEX('Annex 4 LDNO charges_G'!$C$14:$C$203,MATCH($A26,'Annex 4 LDNO charges_G'!$A$14:$A$203,0)))</f>
        <v>0, 1, 2</v>
      </c>
      <c r="D26" s="223">
        <f>D5</f>
        <v>0.2268386213511131</v>
      </c>
      <c r="E26" s="223">
        <f>E5</f>
        <v>0</v>
      </c>
      <c r="F26" s="223">
        <f>F5</f>
        <v>0.42903228121597475</v>
      </c>
    </row>
    <row r="27" spans="1:6" ht="28.5" customHeight="1">
      <c r="A27" s="160" t="s">
        <v>526</v>
      </c>
      <c r="B27" s="42">
        <f>IFERROR(INDEX('Annex 1 LV, HV &amp; UMS charges_G'!$B$14:$B$45,MATCH($A27,'Annex 1 LV, HV &amp; UMS charges_G'!$A$14:$A$294,0)),INDEX('Annex 4 LDNO charges_G'!$B$14:$B$203,MATCH($A27,'Annex 4 LDNO charges_G'!$A$14:$A$203,0)))</f>
        <v>0</v>
      </c>
      <c r="C27" s="159" t="str">
        <f>IFERROR(INDEX('Annex 1 LV, HV &amp; UMS charges_G'!$C$14:$C$45,MATCH($A27,'Annex 1 LV, HV &amp; UMS charges_G'!$A$14:$A$294,0)),INDEX('Annex 4 LDNO charges_G'!$C$14:$C$203,MATCH($A27,'Annex 4 LDNO charges_G'!$A$14:$A$203,0)))</f>
        <v>0, 3, 4, 5-8</v>
      </c>
      <c r="D27" s="227"/>
      <c r="E27" s="227"/>
      <c r="F27" s="223">
        <f t="shared" ref="F27:F36" si="0">F6</f>
        <v>0.42903228121597475</v>
      </c>
    </row>
    <row r="28" spans="1:6" ht="28.5" customHeight="1">
      <c r="A28" s="160" t="s">
        <v>527</v>
      </c>
      <c r="B28" s="42">
        <f>IFERROR(INDEX('Annex 1 LV, HV &amp; UMS charges_G'!$B$14:$B$45,MATCH($A28,'Annex 1 LV, HV &amp; UMS charges_G'!$A$14:$A$294,0)),INDEX('Annex 4 LDNO charges_G'!$B$14:$B$203,MATCH($A28,'Annex 4 LDNO charges_G'!$A$14:$A$203,0)))</f>
        <v>0</v>
      </c>
      <c r="C28" s="159" t="str">
        <f>IFERROR(INDEX('Annex 1 LV, HV &amp; UMS charges_G'!$C$14:$C$45,MATCH($A28,'Annex 1 LV, HV &amp; UMS charges_G'!$A$14:$A$294,0)),INDEX('Annex 4 LDNO charges_G'!$C$14:$C$203,MATCH($A28,'Annex 4 LDNO charges_G'!$A$14:$A$203,0)))</f>
        <v>0, 3, 4, 5-8</v>
      </c>
      <c r="D28" s="227"/>
      <c r="E28" s="227"/>
      <c r="F28" s="223">
        <f t="shared" si="0"/>
        <v>0.42903228121597475</v>
      </c>
    </row>
    <row r="29" spans="1:6" ht="28.5" customHeight="1">
      <c r="A29" s="160" t="s">
        <v>528</v>
      </c>
      <c r="B29" s="42">
        <f>IFERROR(INDEX('Annex 1 LV, HV &amp; UMS charges_G'!$B$14:$B$45,MATCH($A29,'Annex 1 LV, HV &amp; UMS charges_G'!$A$14:$A$294,0)),INDEX('Annex 4 LDNO charges_G'!$B$14:$B$203,MATCH($A29,'Annex 4 LDNO charges_G'!$A$14:$A$203,0)))</f>
        <v>0</v>
      </c>
      <c r="C29" s="159" t="str">
        <f>IFERROR(INDEX('Annex 1 LV, HV &amp; UMS charges_G'!$C$14:$C$45,MATCH($A29,'Annex 1 LV, HV &amp; UMS charges_G'!$A$14:$A$294,0)),INDEX('Annex 4 LDNO charges_G'!$C$14:$C$203,MATCH($A29,'Annex 4 LDNO charges_G'!$A$14:$A$203,0)))</f>
        <v>0, 3, 4, 5-8</v>
      </c>
      <c r="D29" s="227"/>
      <c r="E29" s="227"/>
      <c r="F29" s="223">
        <f t="shared" si="0"/>
        <v>0.42903228121597475</v>
      </c>
    </row>
    <row r="30" spans="1:6" ht="28.5" customHeight="1">
      <c r="A30" s="160" t="s">
        <v>529</v>
      </c>
      <c r="B30" s="42">
        <f>IFERROR(INDEX('Annex 1 LV, HV &amp; UMS charges_G'!$B$14:$B$45,MATCH($A30,'Annex 1 LV, HV &amp; UMS charges_G'!$A$14:$A$294,0)),INDEX('Annex 4 LDNO charges_G'!$B$14:$B$203,MATCH($A30,'Annex 4 LDNO charges_G'!$A$14:$A$203,0)))</f>
        <v>0</v>
      </c>
      <c r="C30" s="159" t="str">
        <f>IFERROR(INDEX('Annex 1 LV, HV &amp; UMS charges_G'!$C$14:$C$45,MATCH($A30,'Annex 1 LV, HV &amp; UMS charges_G'!$A$14:$A$294,0)),INDEX('Annex 4 LDNO charges_G'!$C$14:$C$203,MATCH($A30,'Annex 4 LDNO charges_G'!$A$14:$A$203,0)))</f>
        <v>0, 3, 4, 5-8</v>
      </c>
      <c r="D30" s="227"/>
      <c r="E30" s="227"/>
      <c r="F30" s="223">
        <f t="shared" si="0"/>
        <v>0.42903228121597475</v>
      </c>
    </row>
    <row r="31" spans="1:6" ht="27.75" customHeight="1">
      <c r="A31" s="160" t="s">
        <v>530</v>
      </c>
      <c r="B31" s="42">
        <f>IFERROR(INDEX('Annex 1 LV, HV &amp; UMS charges_G'!$B$14:$B$45,MATCH($A31,'Annex 1 LV, HV &amp; UMS charges_G'!$A$14:$A$294,0)),INDEX('Annex 4 LDNO charges_G'!$B$14:$B$203,MATCH($A31,'Annex 4 LDNO charges_G'!$A$14:$A$203,0)))</f>
        <v>0</v>
      </c>
      <c r="C31" s="159" t="str">
        <f>IFERROR(INDEX('Annex 1 LV, HV &amp; UMS charges_G'!$C$14:$C$45,MATCH($A31,'Annex 1 LV, HV &amp; UMS charges_G'!$A$14:$A$294,0)),INDEX('Annex 4 LDNO charges_G'!$C$14:$C$203,MATCH($A31,'Annex 4 LDNO charges_G'!$A$14:$A$203,0)))</f>
        <v>0, 3, 4, 5-8</v>
      </c>
      <c r="D31" s="227"/>
      <c r="E31" s="227"/>
      <c r="F31" s="223">
        <f t="shared" si="0"/>
        <v>0.42903228121597475</v>
      </c>
    </row>
    <row r="32" spans="1:6" ht="27.75" customHeight="1">
      <c r="A32" s="160" t="s">
        <v>532</v>
      </c>
      <c r="B32" s="42">
        <f>IFERROR(INDEX('Annex 1 LV, HV &amp; UMS charges_G'!$B$14:$B$45,MATCH($A32,'Annex 1 LV, HV &amp; UMS charges_G'!$A$14:$A$294,0)),INDEX('Annex 4 LDNO charges_G'!$B$14:$B$203,MATCH($A32,'Annex 4 LDNO charges_G'!$A$14:$A$203,0)))</f>
        <v>0</v>
      </c>
      <c r="C32" s="159" t="str">
        <f>IFERROR(INDEX('Annex 1 LV, HV &amp; UMS charges_G'!$C$14:$C$45,MATCH($A32,'Annex 1 LV, HV &amp; UMS charges_G'!$A$14:$A$294,0)),INDEX('Annex 4 LDNO charges_G'!$C$14:$C$203,MATCH($A32,'Annex 4 LDNO charges_G'!$A$14:$A$203,0)))</f>
        <v>0</v>
      </c>
      <c r="D32" s="227"/>
      <c r="E32" s="227"/>
      <c r="F32" s="223">
        <f t="shared" si="0"/>
        <v>0.42903228121597475</v>
      </c>
    </row>
    <row r="33" spans="1:6" ht="27.75" customHeight="1">
      <c r="A33" s="160" t="s">
        <v>533</v>
      </c>
      <c r="B33" s="42">
        <f>IFERROR(INDEX('Annex 1 LV, HV &amp; UMS charges_G'!$B$14:$B$45,MATCH($A33,'Annex 1 LV, HV &amp; UMS charges_G'!$A$14:$A$294,0)),INDEX('Annex 4 LDNO charges_G'!$B$14:$B$203,MATCH($A33,'Annex 4 LDNO charges_G'!$A$14:$A$203,0)))</f>
        <v>0</v>
      </c>
      <c r="C33" s="159">
        <f>IFERROR(INDEX('Annex 1 LV, HV &amp; UMS charges_G'!$C$14:$C$45,MATCH($A33,'Annex 1 LV, HV &amp; UMS charges_G'!$A$14:$A$294,0)),INDEX('Annex 4 LDNO charges_G'!$C$14:$C$203,MATCH($A33,'Annex 4 LDNO charges_G'!$A$14:$A$203,0)))</f>
        <v>0</v>
      </c>
      <c r="D33" s="227"/>
      <c r="E33" s="227"/>
      <c r="F33" s="223">
        <f t="shared" si="0"/>
        <v>0.42903228121597475</v>
      </c>
    </row>
    <row r="34" spans="1:6" ht="27.75" customHeight="1">
      <c r="A34" s="160" t="s">
        <v>534</v>
      </c>
      <c r="B34" s="42">
        <f>IFERROR(INDEX('Annex 1 LV, HV &amp; UMS charges_G'!$B$14:$B$45,MATCH($A34,'Annex 1 LV, HV &amp; UMS charges_G'!$A$14:$A$294,0)),INDEX('Annex 4 LDNO charges_G'!$B$14:$B$203,MATCH($A34,'Annex 4 LDNO charges_G'!$A$14:$A$203,0)))</f>
        <v>0</v>
      </c>
      <c r="C34" s="159">
        <f>IFERROR(INDEX('Annex 1 LV, HV &amp; UMS charges_G'!$C$14:$C$45,MATCH($A34,'Annex 1 LV, HV &amp; UMS charges_G'!$A$14:$A$294,0)),INDEX('Annex 4 LDNO charges_G'!$C$14:$C$203,MATCH($A34,'Annex 4 LDNO charges_G'!$A$14:$A$203,0)))</f>
        <v>0</v>
      </c>
      <c r="D34" s="227"/>
      <c r="E34" s="227"/>
      <c r="F34" s="223">
        <f t="shared" si="0"/>
        <v>0.42903228121597475</v>
      </c>
    </row>
    <row r="35" spans="1:6" ht="27.75" customHeight="1">
      <c r="A35" s="160" t="s">
        <v>535</v>
      </c>
      <c r="B35" s="42">
        <f>IFERROR(INDEX('Annex 1 LV, HV &amp; UMS charges_G'!$B$14:$B$45,MATCH($A35,'Annex 1 LV, HV &amp; UMS charges_G'!$A$14:$A$294,0)),INDEX('Annex 4 LDNO charges_G'!$B$14:$B$203,MATCH($A35,'Annex 4 LDNO charges_G'!$A$14:$A$203,0)))</f>
        <v>0</v>
      </c>
      <c r="C35" s="159">
        <f>IFERROR(INDEX('Annex 1 LV, HV &amp; UMS charges_G'!$C$14:$C$45,MATCH($A35,'Annex 1 LV, HV &amp; UMS charges_G'!$A$14:$A$294,0)),INDEX('Annex 4 LDNO charges_G'!$C$14:$C$203,MATCH($A35,'Annex 4 LDNO charges_G'!$A$14:$A$203,0)))</f>
        <v>0</v>
      </c>
      <c r="D35" s="227"/>
      <c r="E35" s="227"/>
      <c r="F35" s="223">
        <f t="shared" si="0"/>
        <v>0.42903228121597475</v>
      </c>
    </row>
    <row r="36" spans="1:6" ht="27.75" customHeight="1">
      <c r="A36" s="160" t="s">
        <v>536</v>
      </c>
      <c r="B36" s="42">
        <f>IFERROR(INDEX('Annex 1 LV, HV &amp; UMS charges_G'!$B$14:$B$45,MATCH($A36,'Annex 1 LV, HV &amp; UMS charges_G'!$A$14:$A$294,0)),INDEX('Annex 4 LDNO charges_G'!$B$14:$B$203,MATCH($A36,'Annex 4 LDNO charges_G'!$A$14:$A$203,0)))</f>
        <v>0</v>
      </c>
      <c r="C36" s="159">
        <f>IFERROR(INDEX('Annex 1 LV, HV &amp; UMS charges_G'!$C$14:$C$45,MATCH($A36,'Annex 1 LV, HV &amp; UMS charges_G'!$A$14:$A$294,0)),INDEX('Annex 4 LDNO charges_G'!$C$14:$C$203,MATCH($A36,'Annex 4 LDNO charges_G'!$A$14:$A$203,0)))</f>
        <v>0</v>
      </c>
      <c r="D36" s="227"/>
      <c r="E36" s="227"/>
      <c r="F36" s="223">
        <f t="shared" si="0"/>
        <v>0.42903228121597475</v>
      </c>
    </row>
    <row r="37" spans="1:6" ht="27.75" customHeight="1">
      <c r="A37" s="164" t="s">
        <v>540</v>
      </c>
      <c r="B37" s="42">
        <f>IFERROR(INDEX('Annex 1 LV, HV &amp; UMS charges_G'!$B$14:$B$45,MATCH($A37,'Annex 1 LV, HV &amp; UMS charges_G'!$A$14:$A$294,0)),INDEX('Annex 4 LDNO charges_G'!$B$14:$B$203,MATCH($A37,'Annex 4 LDNO charges_G'!$A$14:$A$203,0)))</f>
        <v>0</v>
      </c>
      <c r="C37" s="159" t="str">
        <f>IFERROR(INDEX('Annex 1 LV, HV &amp; UMS charges_G'!$C$14:$C$45,MATCH($A37,'Annex 1 LV, HV &amp; UMS charges_G'!$A$14:$A$294,0)),INDEX('Annex 4 LDNO charges_G'!$C$14:$C$203,MATCH($A37,'Annex 4 LDNO charges_G'!$A$14:$A$203,0)))</f>
        <v>0, 1, 2</v>
      </c>
      <c r="D37" s="223">
        <f>$D$5</f>
        <v>0.2268386213511131</v>
      </c>
      <c r="E37" s="223">
        <f>$E$5</f>
        <v>0</v>
      </c>
      <c r="F37" s="223">
        <f>$F$5</f>
        <v>0.42903228121597475</v>
      </c>
    </row>
    <row r="38" spans="1:6" ht="27.75" customHeight="1">
      <c r="A38" s="160" t="s">
        <v>542</v>
      </c>
      <c r="B38" s="42">
        <f>IFERROR(INDEX('Annex 1 LV, HV &amp; UMS charges_G'!$B$14:$B$45,MATCH($A38,'Annex 1 LV, HV &amp; UMS charges_G'!$A$14:$A$294,0)),INDEX('Annex 4 LDNO charges_G'!$B$14:$B$203,MATCH($A38,'Annex 4 LDNO charges_G'!$A$14:$A$203,0)))</f>
        <v>0</v>
      </c>
      <c r="C38" s="159" t="str">
        <f>IFERROR(INDEX('Annex 1 LV, HV &amp; UMS charges_G'!$C$14:$C$45,MATCH($A38,'Annex 1 LV, HV &amp; UMS charges_G'!$A$14:$A$294,0)),INDEX('Annex 4 LDNO charges_G'!$C$14:$C$203,MATCH($A38,'Annex 4 LDNO charges_G'!$A$14:$A$203,0)))</f>
        <v>0, 3, 4, 5-8</v>
      </c>
      <c r="D38" s="227"/>
      <c r="E38" s="227"/>
      <c r="F38" s="223">
        <f t="shared" ref="F38:F101" si="1">$F$5</f>
        <v>0.42903228121597475</v>
      </c>
    </row>
    <row r="39" spans="1:6" ht="27.75" customHeight="1">
      <c r="A39" s="160" t="s">
        <v>543</v>
      </c>
      <c r="B39" s="42">
        <f>IFERROR(INDEX('Annex 1 LV, HV &amp; UMS charges_G'!$B$14:$B$45,MATCH($A39,'Annex 1 LV, HV &amp; UMS charges_G'!$A$14:$A$294,0)),INDEX('Annex 4 LDNO charges_G'!$B$14:$B$203,MATCH($A39,'Annex 4 LDNO charges_G'!$A$14:$A$203,0)))</f>
        <v>0</v>
      </c>
      <c r="C39" s="159" t="str">
        <f>IFERROR(INDEX('Annex 1 LV, HV &amp; UMS charges_G'!$C$14:$C$45,MATCH($A39,'Annex 1 LV, HV &amp; UMS charges_G'!$A$14:$A$294,0)),INDEX('Annex 4 LDNO charges_G'!$C$14:$C$203,MATCH($A39,'Annex 4 LDNO charges_G'!$A$14:$A$203,0)))</f>
        <v>0, 3, 4, 5-8</v>
      </c>
      <c r="D39" s="227"/>
      <c r="E39" s="227"/>
      <c r="F39" s="223">
        <f t="shared" si="1"/>
        <v>0.42903228121597475</v>
      </c>
    </row>
    <row r="40" spans="1:6" ht="27.75" customHeight="1">
      <c r="A40" s="160" t="s">
        <v>544</v>
      </c>
      <c r="B40" s="42">
        <f>IFERROR(INDEX('Annex 1 LV, HV &amp; UMS charges_G'!$B$14:$B$45,MATCH($A40,'Annex 1 LV, HV &amp; UMS charges_G'!$A$14:$A$294,0)),INDEX('Annex 4 LDNO charges_G'!$B$14:$B$203,MATCH($A40,'Annex 4 LDNO charges_G'!$A$14:$A$203,0)))</f>
        <v>0</v>
      </c>
      <c r="C40" s="159" t="str">
        <f>IFERROR(INDEX('Annex 1 LV, HV &amp; UMS charges_G'!$C$14:$C$45,MATCH($A40,'Annex 1 LV, HV &amp; UMS charges_G'!$A$14:$A$294,0)),INDEX('Annex 4 LDNO charges_G'!$C$14:$C$203,MATCH($A40,'Annex 4 LDNO charges_G'!$A$14:$A$203,0)))</f>
        <v>0, 3, 4, 5-8</v>
      </c>
      <c r="D40" s="227"/>
      <c r="E40" s="227"/>
      <c r="F40" s="223">
        <f t="shared" si="1"/>
        <v>0.42903228121597475</v>
      </c>
    </row>
    <row r="41" spans="1:6" ht="27.75" customHeight="1">
      <c r="A41" s="160" t="s">
        <v>545</v>
      </c>
      <c r="B41" s="42">
        <f>IFERROR(INDEX('Annex 1 LV, HV &amp; UMS charges_G'!$B$14:$B$45,MATCH($A41,'Annex 1 LV, HV &amp; UMS charges_G'!$A$14:$A$294,0)),INDEX('Annex 4 LDNO charges_G'!$B$14:$B$203,MATCH($A41,'Annex 4 LDNO charges_G'!$A$14:$A$203,0)))</f>
        <v>0</v>
      </c>
      <c r="C41" s="159" t="str">
        <f>IFERROR(INDEX('Annex 1 LV, HV &amp; UMS charges_G'!$C$14:$C$45,MATCH($A41,'Annex 1 LV, HV &amp; UMS charges_G'!$A$14:$A$294,0)),INDEX('Annex 4 LDNO charges_G'!$C$14:$C$203,MATCH($A41,'Annex 4 LDNO charges_G'!$A$14:$A$203,0)))</f>
        <v>0, 3, 4, 5-8</v>
      </c>
      <c r="D41" s="227"/>
      <c r="E41" s="227"/>
      <c r="F41" s="223">
        <f t="shared" si="1"/>
        <v>0.42903228121597475</v>
      </c>
    </row>
    <row r="42" spans="1:6" ht="27.75" customHeight="1">
      <c r="A42" s="160" t="s">
        <v>546</v>
      </c>
      <c r="B42" s="42">
        <f>IFERROR(INDEX('Annex 1 LV, HV &amp; UMS charges_G'!$B$14:$B$45,MATCH($A42,'Annex 1 LV, HV &amp; UMS charges_G'!$A$14:$A$294,0)),INDEX('Annex 4 LDNO charges_G'!$B$14:$B$203,MATCH($A42,'Annex 4 LDNO charges_G'!$A$14:$A$203,0)))</f>
        <v>0</v>
      </c>
      <c r="C42" s="159" t="str">
        <f>IFERROR(INDEX('Annex 1 LV, HV &amp; UMS charges_G'!$C$14:$C$45,MATCH($A42,'Annex 1 LV, HV &amp; UMS charges_G'!$A$14:$A$294,0)),INDEX('Annex 4 LDNO charges_G'!$C$14:$C$203,MATCH($A42,'Annex 4 LDNO charges_G'!$A$14:$A$203,0)))</f>
        <v>0, 3, 4, 5-8</v>
      </c>
      <c r="D42" s="227"/>
      <c r="E42" s="227"/>
      <c r="F42" s="223">
        <f t="shared" si="1"/>
        <v>0.42903228121597475</v>
      </c>
    </row>
    <row r="43" spans="1:6" ht="27.75" customHeight="1">
      <c r="A43" s="160" t="s">
        <v>548</v>
      </c>
      <c r="B43" s="42">
        <f>IFERROR(INDEX('Annex 1 LV, HV &amp; UMS charges_G'!$B$14:$B$45,MATCH($A43,'Annex 1 LV, HV &amp; UMS charges_G'!$A$14:$A$294,0)),INDEX('Annex 4 LDNO charges_G'!$B$14:$B$203,MATCH($A43,'Annex 4 LDNO charges_G'!$A$14:$A$203,0)))</f>
        <v>0</v>
      </c>
      <c r="C43" s="159" t="str">
        <f>IFERROR(INDEX('Annex 1 LV, HV &amp; UMS charges_G'!$C$14:$C$45,MATCH($A43,'Annex 1 LV, HV &amp; UMS charges_G'!$A$14:$A$294,0)),INDEX('Annex 4 LDNO charges_G'!$C$14:$C$203,MATCH($A43,'Annex 4 LDNO charges_G'!$A$14:$A$203,0)))</f>
        <v>0</v>
      </c>
      <c r="D43" s="227"/>
      <c r="E43" s="227"/>
      <c r="F43" s="223">
        <f t="shared" si="1"/>
        <v>0.42903228121597475</v>
      </c>
    </row>
    <row r="44" spans="1:6" ht="27.75" customHeight="1">
      <c r="A44" s="160" t="s">
        <v>549</v>
      </c>
      <c r="B44" s="42">
        <f>IFERROR(INDEX('Annex 1 LV, HV &amp; UMS charges_G'!$B$14:$B$45,MATCH($A44,'Annex 1 LV, HV &amp; UMS charges_G'!$A$14:$A$294,0)),INDEX('Annex 4 LDNO charges_G'!$B$14:$B$203,MATCH($A44,'Annex 4 LDNO charges_G'!$A$14:$A$203,0)))</f>
        <v>0</v>
      </c>
      <c r="C44" s="159">
        <f>IFERROR(INDEX('Annex 1 LV, HV &amp; UMS charges_G'!$C$14:$C$45,MATCH($A44,'Annex 1 LV, HV &amp; UMS charges_G'!$A$14:$A$294,0)),INDEX('Annex 4 LDNO charges_G'!$C$14:$C$203,MATCH($A44,'Annex 4 LDNO charges_G'!$A$14:$A$203,0)))</f>
        <v>0</v>
      </c>
      <c r="D44" s="227"/>
      <c r="E44" s="227"/>
      <c r="F44" s="223">
        <f t="shared" si="1"/>
        <v>0.42903228121597475</v>
      </c>
    </row>
    <row r="45" spans="1:6" ht="27.75" customHeight="1">
      <c r="A45" s="160" t="s">
        <v>550</v>
      </c>
      <c r="B45" s="42">
        <f>IFERROR(INDEX('Annex 1 LV, HV &amp; UMS charges_G'!$B$14:$B$45,MATCH($A45,'Annex 1 LV, HV &amp; UMS charges_G'!$A$14:$A$294,0)),INDEX('Annex 4 LDNO charges_G'!$B$14:$B$203,MATCH($A45,'Annex 4 LDNO charges_G'!$A$14:$A$203,0)))</f>
        <v>0</v>
      </c>
      <c r="C45" s="159">
        <f>IFERROR(INDEX('Annex 1 LV, HV &amp; UMS charges_G'!$C$14:$C$45,MATCH($A45,'Annex 1 LV, HV &amp; UMS charges_G'!$A$14:$A$294,0)),INDEX('Annex 4 LDNO charges_G'!$C$14:$C$203,MATCH($A45,'Annex 4 LDNO charges_G'!$A$14:$A$203,0)))</f>
        <v>0</v>
      </c>
      <c r="D45" s="227"/>
      <c r="E45" s="227"/>
      <c r="F45" s="223">
        <f t="shared" si="1"/>
        <v>0.42903228121597475</v>
      </c>
    </row>
    <row r="46" spans="1:6" ht="27.75" customHeight="1">
      <c r="A46" s="160" t="s">
        <v>551</v>
      </c>
      <c r="B46" s="42">
        <f>IFERROR(INDEX('Annex 1 LV, HV &amp; UMS charges_G'!$B$14:$B$45,MATCH($A46,'Annex 1 LV, HV &amp; UMS charges_G'!$A$14:$A$294,0)),INDEX('Annex 4 LDNO charges_G'!$B$14:$B$203,MATCH($A46,'Annex 4 LDNO charges_G'!$A$14:$A$203,0)))</f>
        <v>0</v>
      </c>
      <c r="C46" s="159">
        <f>IFERROR(INDEX('Annex 1 LV, HV &amp; UMS charges_G'!$C$14:$C$45,MATCH($A46,'Annex 1 LV, HV &amp; UMS charges_G'!$A$14:$A$294,0)),INDEX('Annex 4 LDNO charges_G'!$C$14:$C$203,MATCH($A46,'Annex 4 LDNO charges_G'!$A$14:$A$203,0)))</f>
        <v>0</v>
      </c>
      <c r="D46" s="227"/>
      <c r="E46" s="227"/>
      <c r="F46" s="223">
        <f t="shared" si="1"/>
        <v>0.42903228121597475</v>
      </c>
    </row>
    <row r="47" spans="1:6" ht="27.75" customHeight="1">
      <c r="A47" s="160" t="s">
        <v>552</v>
      </c>
      <c r="B47" s="42">
        <f>IFERROR(INDEX('Annex 1 LV, HV &amp; UMS charges_G'!$B$14:$B$45,MATCH($A47,'Annex 1 LV, HV &amp; UMS charges_G'!$A$14:$A$294,0)),INDEX('Annex 4 LDNO charges_G'!$B$14:$B$203,MATCH($A47,'Annex 4 LDNO charges_G'!$A$14:$A$203,0)))</f>
        <v>0</v>
      </c>
      <c r="C47" s="159">
        <f>IFERROR(INDEX('Annex 1 LV, HV &amp; UMS charges_G'!$C$14:$C$45,MATCH($A47,'Annex 1 LV, HV &amp; UMS charges_G'!$A$14:$A$294,0)),INDEX('Annex 4 LDNO charges_G'!$C$14:$C$203,MATCH($A47,'Annex 4 LDNO charges_G'!$A$14:$A$203,0)))</f>
        <v>0</v>
      </c>
      <c r="D47" s="227"/>
      <c r="E47" s="227"/>
      <c r="F47" s="223">
        <f t="shared" si="1"/>
        <v>0.42903228121597475</v>
      </c>
    </row>
    <row r="48" spans="1:6" ht="27.75" customHeight="1">
      <c r="A48" s="160" t="s">
        <v>553</v>
      </c>
      <c r="B48" s="42">
        <f>IFERROR(INDEX('Annex 1 LV, HV &amp; UMS charges_G'!$B$14:$B$45,MATCH($A48,'Annex 1 LV, HV &amp; UMS charges_G'!$A$14:$A$294,0)),INDEX('Annex 4 LDNO charges_G'!$B$14:$B$203,MATCH($A48,'Annex 4 LDNO charges_G'!$A$14:$A$203,0)))</f>
        <v>0</v>
      </c>
      <c r="C48" s="159" t="str">
        <f>IFERROR(INDEX('Annex 1 LV, HV &amp; UMS charges_G'!$C$14:$C$45,MATCH($A48,'Annex 1 LV, HV &amp; UMS charges_G'!$A$14:$A$294,0)),INDEX('Annex 4 LDNO charges_G'!$C$14:$C$203,MATCH($A48,'Annex 4 LDNO charges_G'!$A$14:$A$203,0)))</f>
        <v>0</v>
      </c>
      <c r="D48" s="227"/>
      <c r="E48" s="227"/>
      <c r="F48" s="223">
        <f t="shared" si="1"/>
        <v>0.42903228121597475</v>
      </c>
    </row>
    <row r="49" spans="1:6" ht="27.75" customHeight="1">
      <c r="A49" s="160" t="s">
        <v>554</v>
      </c>
      <c r="B49" s="42">
        <f>IFERROR(INDEX('Annex 1 LV, HV &amp; UMS charges_G'!$B$14:$B$45,MATCH($A49,'Annex 1 LV, HV &amp; UMS charges_G'!$A$14:$A$294,0)),INDEX('Annex 4 LDNO charges_G'!$B$14:$B$203,MATCH($A49,'Annex 4 LDNO charges_G'!$A$14:$A$203,0)))</f>
        <v>0</v>
      </c>
      <c r="C49" s="159">
        <f>IFERROR(INDEX('Annex 1 LV, HV &amp; UMS charges_G'!$C$14:$C$45,MATCH($A49,'Annex 1 LV, HV &amp; UMS charges_G'!$A$14:$A$294,0)),INDEX('Annex 4 LDNO charges_G'!$C$14:$C$203,MATCH($A49,'Annex 4 LDNO charges_G'!$A$14:$A$203,0)))</f>
        <v>0</v>
      </c>
      <c r="D49" s="227"/>
      <c r="E49" s="227"/>
      <c r="F49" s="223">
        <f t="shared" si="1"/>
        <v>0.42903228121597475</v>
      </c>
    </row>
    <row r="50" spans="1:6" ht="27.75" customHeight="1">
      <c r="A50" s="160" t="s">
        <v>555</v>
      </c>
      <c r="B50" s="42">
        <f>IFERROR(INDEX('Annex 1 LV, HV &amp; UMS charges_G'!$B$14:$B$45,MATCH($A50,'Annex 1 LV, HV &amp; UMS charges_G'!$A$14:$A$294,0)),INDEX('Annex 4 LDNO charges_G'!$B$14:$B$203,MATCH($A50,'Annex 4 LDNO charges_G'!$A$14:$A$203,0)))</f>
        <v>0</v>
      </c>
      <c r="C50" s="159">
        <f>IFERROR(INDEX('Annex 1 LV, HV &amp; UMS charges_G'!$C$14:$C$45,MATCH($A50,'Annex 1 LV, HV &amp; UMS charges_G'!$A$14:$A$294,0)),INDEX('Annex 4 LDNO charges_G'!$C$14:$C$203,MATCH($A50,'Annex 4 LDNO charges_G'!$A$14:$A$203,0)))</f>
        <v>0</v>
      </c>
      <c r="D50" s="227"/>
      <c r="E50" s="227"/>
      <c r="F50" s="223">
        <f t="shared" si="1"/>
        <v>0.42903228121597475</v>
      </c>
    </row>
    <row r="51" spans="1:6" ht="27.75" customHeight="1">
      <c r="A51" s="160" t="s">
        <v>556</v>
      </c>
      <c r="B51" s="42">
        <f>IFERROR(INDEX('Annex 1 LV, HV &amp; UMS charges_G'!$B$14:$B$45,MATCH($A51,'Annex 1 LV, HV &amp; UMS charges_G'!$A$14:$A$294,0)),INDEX('Annex 4 LDNO charges_G'!$B$14:$B$203,MATCH($A51,'Annex 4 LDNO charges_G'!$A$14:$A$203,0)))</f>
        <v>0</v>
      </c>
      <c r="C51" s="159">
        <f>IFERROR(INDEX('Annex 1 LV, HV &amp; UMS charges_G'!$C$14:$C$45,MATCH($A51,'Annex 1 LV, HV &amp; UMS charges_G'!$A$14:$A$294,0)),INDEX('Annex 4 LDNO charges_G'!$C$14:$C$203,MATCH($A51,'Annex 4 LDNO charges_G'!$A$14:$A$203,0)))</f>
        <v>0</v>
      </c>
      <c r="D51" s="227"/>
      <c r="E51" s="227"/>
      <c r="F51" s="223">
        <f t="shared" si="1"/>
        <v>0.42903228121597475</v>
      </c>
    </row>
    <row r="52" spans="1:6" ht="27.75" customHeight="1">
      <c r="A52" s="160" t="s">
        <v>557</v>
      </c>
      <c r="B52" s="42">
        <f>IFERROR(INDEX('Annex 1 LV, HV &amp; UMS charges_G'!$B$14:$B$45,MATCH($A52,'Annex 1 LV, HV &amp; UMS charges_G'!$A$14:$A$294,0)),INDEX('Annex 4 LDNO charges_G'!$B$14:$B$203,MATCH($A52,'Annex 4 LDNO charges_G'!$A$14:$A$203,0)))</f>
        <v>0</v>
      </c>
      <c r="C52" s="159">
        <f>IFERROR(INDEX('Annex 1 LV, HV &amp; UMS charges_G'!$C$14:$C$45,MATCH($A52,'Annex 1 LV, HV &amp; UMS charges_G'!$A$14:$A$294,0)),INDEX('Annex 4 LDNO charges_G'!$C$14:$C$203,MATCH($A52,'Annex 4 LDNO charges_G'!$A$14:$A$203,0)))</f>
        <v>0</v>
      </c>
      <c r="D52" s="227"/>
      <c r="E52" s="227"/>
      <c r="F52" s="223">
        <f t="shared" si="1"/>
        <v>0.42903228121597475</v>
      </c>
    </row>
    <row r="53" spans="1:6" ht="27.75" customHeight="1">
      <c r="A53" s="160" t="s">
        <v>558</v>
      </c>
      <c r="B53" s="42">
        <f>IFERROR(INDEX('Annex 1 LV, HV &amp; UMS charges_G'!$B$14:$B$45,MATCH($A53,'Annex 1 LV, HV &amp; UMS charges_G'!$A$14:$A$294,0)),INDEX('Annex 4 LDNO charges_G'!$B$14:$B$203,MATCH($A53,'Annex 4 LDNO charges_G'!$A$14:$A$203,0)))</f>
        <v>0</v>
      </c>
      <c r="C53" s="159" t="str">
        <f>IFERROR(INDEX('Annex 1 LV, HV &amp; UMS charges_G'!$C$14:$C$45,MATCH($A53,'Annex 1 LV, HV &amp; UMS charges_G'!$A$14:$A$294,0)),INDEX('Annex 4 LDNO charges_G'!$C$14:$C$203,MATCH($A53,'Annex 4 LDNO charges_G'!$A$14:$A$203,0)))</f>
        <v>0</v>
      </c>
      <c r="D53" s="227"/>
      <c r="E53" s="227"/>
      <c r="F53" s="223">
        <f t="shared" si="1"/>
        <v>0.42903228121597475</v>
      </c>
    </row>
    <row r="54" spans="1:6" ht="27.75" customHeight="1">
      <c r="A54" s="160" t="s">
        <v>559</v>
      </c>
      <c r="B54" s="42">
        <f>IFERROR(INDEX('Annex 1 LV, HV &amp; UMS charges_G'!$B$14:$B$45,MATCH($A54,'Annex 1 LV, HV &amp; UMS charges_G'!$A$14:$A$294,0)),INDEX('Annex 4 LDNO charges_G'!$B$14:$B$203,MATCH($A54,'Annex 4 LDNO charges_G'!$A$14:$A$203,0)))</f>
        <v>0</v>
      </c>
      <c r="C54" s="159">
        <f>IFERROR(INDEX('Annex 1 LV, HV &amp; UMS charges_G'!$C$14:$C$45,MATCH($A54,'Annex 1 LV, HV &amp; UMS charges_G'!$A$14:$A$294,0)),INDEX('Annex 4 LDNO charges_G'!$C$14:$C$203,MATCH($A54,'Annex 4 LDNO charges_G'!$A$14:$A$203,0)))</f>
        <v>0</v>
      </c>
      <c r="D54" s="227"/>
      <c r="E54" s="227"/>
      <c r="F54" s="223">
        <f t="shared" si="1"/>
        <v>0.42903228121597475</v>
      </c>
    </row>
    <row r="55" spans="1:6" ht="27.75" customHeight="1">
      <c r="A55" s="160" t="s">
        <v>560</v>
      </c>
      <c r="B55" s="42">
        <f>IFERROR(INDEX('Annex 1 LV, HV &amp; UMS charges_G'!$B$14:$B$45,MATCH($A55,'Annex 1 LV, HV &amp; UMS charges_G'!$A$14:$A$294,0)),INDEX('Annex 4 LDNO charges_G'!$B$14:$B$203,MATCH($A55,'Annex 4 LDNO charges_G'!$A$14:$A$203,0)))</f>
        <v>0</v>
      </c>
      <c r="C55" s="159">
        <f>IFERROR(INDEX('Annex 1 LV, HV &amp; UMS charges_G'!$C$14:$C$45,MATCH($A55,'Annex 1 LV, HV &amp; UMS charges_G'!$A$14:$A$294,0)),INDEX('Annex 4 LDNO charges_G'!$C$14:$C$203,MATCH($A55,'Annex 4 LDNO charges_G'!$A$14:$A$203,0)))</f>
        <v>0</v>
      </c>
      <c r="D55" s="227"/>
      <c r="E55" s="227"/>
      <c r="F55" s="223">
        <f t="shared" si="1"/>
        <v>0.42903228121597475</v>
      </c>
    </row>
    <row r="56" spans="1:6" ht="27.75" customHeight="1">
      <c r="A56" s="160" t="s">
        <v>561</v>
      </c>
      <c r="B56" s="42">
        <f>IFERROR(INDEX('Annex 1 LV, HV &amp; UMS charges_G'!$B$14:$B$45,MATCH($A56,'Annex 1 LV, HV &amp; UMS charges_G'!$A$14:$A$294,0)),INDEX('Annex 4 LDNO charges_G'!$B$14:$B$203,MATCH($A56,'Annex 4 LDNO charges_G'!$A$14:$A$203,0)))</f>
        <v>0</v>
      </c>
      <c r="C56" s="159">
        <f>IFERROR(INDEX('Annex 1 LV, HV &amp; UMS charges_G'!$C$14:$C$45,MATCH($A56,'Annex 1 LV, HV &amp; UMS charges_G'!$A$14:$A$294,0)),INDEX('Annex 4 LDNO charges_G'!$C$14:$C$203,MATCH($A56,'Annex 4 LDNO charges_G'!$A$14:$A$203,0)))</f>
        <v>0</v>
      </c>
      <c r="D56" s="227"/>
      <c r="E56" s="227"/>
      <c r="F56" s="223">
        <f t="shared" si="1"/>
        <v>0.42903228121597475</v>
      </c>
    </row>
    <row r="57" spans="1:6" ht="27.75" customHeight="1">
      <c r="A57" s="160" t="s">
        <v>562</v>
      </c>
      <c r="B57" s="42">
        <f>IFERROR(INDEX('Annex 1 LV, HV &amp; UMS charges_G'!$B$14:$B$45,MATCH($A57,'Annex 1 LV, HV &amp; UMS charges_G'!$A$14:$A$294,0)),INDEX('Annex 4 LDNO charges_G'!$B$14:$B$203,MATCH($A57,'Annex 4 LDNO charges_G'!$A$14:$A$203,0)))</f>
        <v>0</v>
      </c>
      <c r="C57" s="159">
        <f>IFERROR(INDEX('Annex 1 LV, HV &amp; UMS charges_G'!$C$14:$C$45,MATCH($A57,'Annex 1 LV, HV &amp; UMS charges_G'!$A$14:$A$294,0)),INDEX('Annex 4 LDNO charges_G'!$C$14:$C$203,MATCH($A57,'Annex 4 LDNO charges_G'!$A$14:$A$203,0)))</f>
        <v>0</v>
      </c>
      <c r="D57" s="227"/>
      <c r="E57" s="227"/>
      <c r="F57" s="223">
        <f t="shared" si="1"/>
        <v>0.42903228121597475</v>
      </c>
    </row>
    <row r="58" spans="1:6" ht="27.75" customHeight="1">
      <c r="A58" s="160" t="s">
        <v>569</v>
      </c>
      <c r="B58" s="42">
        <f>IFERROR(INDEX('Annex 1 LV, HV &amp; UMS charges_G'!$B$14:$B$45,MATCH($A58,'Annex 1 LV, HV &amp; UMS charges_G'!$A$14:$A$294,0)),INDEX('Annex 4 LDNO charges_G'!$B$14:$B$203,MATCH($A58,'Annex 4 LDNO charges_G'!$A$14:$A$203,0)))</f>
        <v>0</v>
      </c>
      <c r="C58" s="159" t="str">
        <f>IFERROR(INDEX('Annex 1 LV, HV &amp; UMS charges_G'!$C$14:$C$45,MATCH($A58,'Annex 1 LV, HV &amp; UMS charges_G'!$A$14:$A$294,0)),INDEX('Annex 4 LDNO charges_G'!$C$14:$C$203,MATCH($A58,'Annex 4 LDNO charges_G'!$A$14:$A$203,0)))</f>
        <v>0, 1, 2</v>
      </c>
      <c r="D58" s="223">
        <f>$D$5</f>
        <v>0.2268386213511131</v>
      </c>
      <c r="E58" s="223">
        <f>$E$5</f>
        <v>0</v>
      </c>
      <c r="F58" s="223">
        <f>$F$5</f>
        <v>0.42903228121597475</v>
      </c>
    </row>
    <row r="59" spans="1:6" ht="27.75" customHeight="1">
      <c r="A59" s="160" t="s">
        <v>571</v>
      </c>
      <c r="B59" s="42">
        <f>IFERROR(INDEX('Annex 1 LV, HV &amp; UMS charges_G'!$B$14:$B$45,MATCH($A59,'Annex 1 LV, HV &amp; UMS charges_G'!$A$14:$A$294,0)),INDEX('Annex 4 LDNO charges_G'!$B$14:$B$203,MATCH($A59,'Annex 4 LDNO charges_G'!$A$14:$A$203,0)))</f>
        <v>0</v>
      </c>
      <c r="C59" s="159" t="str">
        <f>IFERROR(INDEX('Annex 1 LV, HV &amp; UMS charges_G'!$C$14:$C$45,MATCH($A59,'Annex 1 LV, HV &amp; UMS charges_G'!$A$14:$A$294,0)),INDEX('Annex 4 LDNO charges_G'!$C$14:$C$203,MATCH($A59,'Annex 4 LDNO charges_G'!$A$14:$A$203,0)))</f>
        <v>0, 3, 4, 5-8</v>
      </c>
      <c r="D59" s="227"/>
      <c r="E59" s="227"/>
      <c r="F59" s="223">
        <f t="shared" si="1"/>
        <v>0.42903228121597475</v>
      </c>
    </row>
    <row r="60" spans="1:6" ht="27.75" customHeight="1">
      <c r="A60" s="160" t="s">
        <v>572</v>
      </c>
      <c r="B60" s="42">
        <f>IFERROR(INDEX('Annex 1 LV, HV &amp; UMS charges_G'!$B$14:$B$45,MATCH($A60,'Annex 1 LV, HV &amp; UMS charges_G'!$A$14:$A$294,0)),INDEX('Annex 4 LDNO charges_G'!$B$14:$B$203,MATCH($A60,'Annex 4 LDNO charges_G'!$A$14:$A$203,0)))</f>
        <v>0</v>
      </c>
      <c r="C60" s="159" t="str">
        <f>IFERROR(INDEX('Annex 1 LV, HV &amp; UMS charges_G'!$C$14:$C$45,MATCH($A60,'Annex 1 LV, HV &amp; UMS charges_G'!$A$14:$A$294,0)),INDEX('Annex 4 LDNO charges_G'!$C$14:$C$203,MATCH($A60,'Annex 4 LDNO charges_G'!$A$14:$A$203,0)))</f>
        <v>0, 3, 4, 5-8</v>
      </c>
      <c r="D60" s="227"/>
      <c r="E60" s="227"/>
      <c r="F60" s="223">
        <f t="shared" si="1"/>
        <v>0.42903228121597475</v>
      </c>
    </row>
    <row r="61" spans="1:6" ht="27.75" customHeight="1">
      <c r="A61" s="160" t="s">
        <v>573</v>
      </c>
      <c r="B61" s="42">
        <f>IFERROR(INDEX('Annex 1 LV, HV &amp; UMS charges_G'!$B$14:$B$45,MATCH($A61,'Annex 1 LV, HV &amp; UMS charges_G'!$A$14:$A$294,0)),INDEX('Annex 4 LDNO charges_G'!$B$14:$B$203,MATCH($A61,'Annex 4 LDNO charges_G'!$A$14:$A$203,0)))</f>
        <v>0</v>
      </c>
      <c r="C61" s="159" t="str">
        <f>IFERROR(INDEX('Annex 1 LV, HV &amp; UMS charges_G'!$C$14:$C$45,MATCH($A61,'Annex 1 LV, HV &amp; UMS charges_G'!$A$14:$A$294,0)),INDEX('Annex 4 LDNO charges_G'!$C$14:$C$203,MATCH($A61,'Annex 4 LDNO charges_G'!$A$14:$A$203,0)))</f>
        <v>0, 3, 4, 5-8</v>
      </c>
      <c r="D61" s="227"/>
      <c r="E61" s="227"/>
      <c r="F61" s="223">
        <f t="shared" si="1"/>
        <v>0.42903228121597475</v>
      </c>
    </row>
    <row r="62" spans="1:6" ht="27.75" customHeight="1">
      <c r="A62" s="160" t="s">
        <v>574</v>
      </c>
      <c r="B62" s="42">
        <f>IFERROR(INDEX('Annex 1 LV, HV &amp; UMS charges_G'!$B$14:$B$45,MATCH($A62,'Annex 1 LV, HV &amp; UMS charges_G'!$A$14:$A$294,0)),INDEX('Annex 4 LDNO charges_G'!$B$14:$B$203,MATCH($A62,'Annex 4 LDNO charges_G'!$A$14:$A$203,0)))</f>
        <v>0</v>
      </c>
      <c r="C62" s="159" t="str">
        <f>IFERROR(INDEX('Annex 1 LV, HV &amp; UMS charges_G'!$C$14:$C$45,MATCH($A62,'Annex 1 LV, HV &amp; UMS charges_G'!$A$14:$A$294,0)),INDEX('Annex 4 LDNO charges_G'!$C$14:$C$203,MATCH($A62,'Annex 4 LDNO charges_G'!$A$14:$A$203,0)))</f>
        <v>0, 3, 4, 5-8</v>
      </c>
      <c r="D62" s="227"/>
      <c r="E62" s="227"/>
      <c r="F62" s="223">
        <f t="shared" si="1"/>
        <v>0.42903228121597475</v>
      </c>
    </row>
    <row r="63" spans="1:6" ht="27.75" customHeight="1">
      <c r="A63" s="160" t="s">
        <v>575</v>
      </c>
      <c r="B63" s="42">
        <f>IFERROR(INDEX('Annex 1 LV, HV &amp; UMS charges_G'!$B$14:$B$45,MATCH($A63,'Annex 1 LV, HV &amp; UMS charges_G'!$A$14:$A$294,0)),INDEX('Annex 4 LDNO charges_G'!$B$14:$B$203,MATCH($A63,'Annex 4 LDNO charges_G'!$A$14:$A$203,0)))</f>
        <v>0</v>
      </c>
      <c r="C63" s="159" t="str">
        <f>IFERROR(INDEX('Annex 1 LV, HV &amp; UMS charges_G'!$C$14:$C$45,MATCH($A63,'Annex 1 LV, HV &amp; UMS charges_G'!$A$14:$A$294,0)),INDEX('Annex 4 LDNO charges_G'!$C$14:$C$203,MATCH($A63,'Annex 4 LDNO charges_G'!$A$14:$A$203,0)))</f>
        <v>0, 3, 4, 5-8</v>
      </c>
      <c r="D63" s="227"/>
      <c r="E63" s="227"/>
      <c r="F63" s="223">
        <f t="shared" si="1"/>
        <v>0.42903228121597475</v>
      </c>
    </row>
    <row r="64" spans="1:6" ht="27.75" customHeight="1">
      <c r="A64" s="160" t="s">
        <v>577</v>
      </c>
      <c r="B64" s="42">
        <f>IFERROR(INDEX('Annex 1 LV, HV &amp; UMS charges_G'!$B$14:$B$45,MATCH($A64,'Annex 1 LV, HV &amp; UMS charges_G'!$A$14:$A$294,0)),INDEX('Annex 4 LDNO charges_G'!$B$14:$B$203,MATCH($A64,'Annex 4 LDNO charges_G'!$A$14:$A$203,0)))</f>
        <v>0</v>
      </c>
      <c r="C64" s="159">
        <f>IFERROR(INDEX('Annex 1 LV, HV &amp; UMS charges_G'!$C$14:$C$45,MATCH($A64,'Annex 1 LV, HV &amp; UMS charges_G'!$A$14:$A$294,0)),INDEX('Annex 4 LDNO charges_G'!$C$14:$C$203,MATCH($A64,'Annex 4 LDNO charges_G'!$A$14:$A$203,0)))</f>
        <v>0</v>
      </c>
      <c r="D64" s="227"/>
      <c r="E64" s="227"/>
      <c r="F64" s="223">
        <f t="shared" si="1"/>
        <v>0.42903228121597475</v>
      </c>
    </row>
    <row r="65" spans="1:6" ht="27.75" customHeight="1">
      <c r="A65" s="160" t="s">
        <v>578</v>
      </c>
      <c r="B65" s="42">
        <f>IFERROR(INDEX('Annex 1 LV, HV &amp; UMS charges_G'!$B$14:$B$45,MATCH($A65,'Annex 1 LV, HV &amp; UMS charges_G'!$A$14:$A$294,0)),INDEX('Annex 4 LDNO charges_G'!$B$14:$B$203,MATCH($A65,'Annex 4 LDNO charges_G'!$A$14:$A$203,0)))</f>
        <v>0</v>
      </c>
      <c r="C65" s="159">
        <f>IFERROR(INDEX('Annex 1 LV, HV &amp; UMS charges_G'!$C$14:$C$45,MATCH($A65,'Annex 1 LV, HV &amp; UMS charges_G'!$A$14:$A$294,0)),INDEX('Annex 4 LDNO charges_G'!$C$14:$C$203,MATCH($A65,'Annex 4 LDNO charges_G'!$A$14:$A$203,0)))</f>
        <v>0</v>
      </c>
      <c r="D65" s="227"/>
      <c r="E65" s="227"/>
      <c r="F65" s="223">
        <f t="shared" si="1"/>
        <v>0.42903228121597475</v>
      </c>
    </row>
    <row r="66" spans="1:6" ht="27.75" customHeight="1">
      <c r="A66" s="160" t="s">
        <v>579</v>
      </c>
      <c r="B66" s="42">
        <f>IFERROR(INDEX('Annex 1 LV, HV &amp; UMS charges_G'!$B$14:$B$45,MATCH($A66,'Annex 1 LV, HV &amp; UMS charges_G'!$A$14:$A$294,0)),INDEX('Annex 4 LDNO charges_G'!$B$14:$B$203,MATCH($A66,'Annex 4 LDNO charges_G'!$A$14:$A$203,0)))</f>
        <v>0</v>
      </c>
      <c r="C66" s="159">
        <f>IFERROR(INDEX('Annex 1 LV, HV &amp; UMS charges_G'!$C$14:$C$45,MATCH($A66,'Annex 1 LV, HV &amp; UMS charges_G'!$A$14:$A$294,0)),INDEX('Annex 4 LDNO charges_G'!$C$14:$C$203,MATCH($A66,'Annex 4 LDNO charges_G'!$A$14:$A$203,0)))</f>
        <v>0</v>
      </c>
      <c r="D66" s="227"/>
      <c r="E66" s="227"/>
      <c r="F66" s="223">
        <f t="shared" si="1"/>
        <v>0.42903228121597475</v>
      </c>
    </row>
    <row r="67" spans="1:6" ht="27.75" customHeight="1">
      <c r="A67" s="160" t="s">
        <v>580</v>
      </c>
      <c r="B67" s="42">
        <f>IFERROR(INDEX('Annex 1 LV, HV &amp; UMS charges_G'!$B$14:$B$45,MATCH($A67,'Annex 1 LV, HV &amp; UMS charges_G'!$A$14:$A$294,0)),INDEX('Annex 4 LDNO charges_G'!$B$14:$B$203,MATCH($A67,'Annex 4 LDNO charges_G'!$A$14:$A$203,0)))</f>
        <v>0</v>
      </c>
      <c r="C67" s="159">
        <f>IFERROR(INDEX('Annex 1 LV, HV &amp; UMS charges_G'!$C$14:$C$45,MATCH($A67,'Annex 1 LV, HV &amp; UMS charges_G'!$A$14:$A$294,0)),INDEX('Annex 4 LDNO charges_G'!$C$14:$C$203,MATCH($A67,'Annex 4 LDNO charges_G'!$A$14:$A$203,0)))</f>
        <v>0</v>
      </c>
      <c r="D67" s="227"/>
      <c r="E67" s="227"/>
      <c r="F67" s="223">
        <f t="shared" si="1"/>
        <v>0.42903228121597475</v>
      </c>
    </row>
    <row r="68" spans="1:6" ht="27.75" customHeight="1">
      <c r="A68" s="160" t="s">
        <v>581</v>
      </c>
      <c r="B68" s="42">
        <f>IFERROR(INDEX('Annex 1 LV, HV &amp; UMS charges_G'!$B$14:$B$45,MATCH($A68,'Annex 1 LV, HV &amp; UMS charges_G'!$A$14:$A$294,0)),INDEX('Annex 4 LDNO charges_G'!$B$14:$B$203,MATCH($A68,'Annex 4 LDNO charges_G'!$A$14:$A$203,0)))</f>
        <v>0</v>
      </c>
      <c r="C68" s="159">
        <f>IFERROR(INDEX('Annex 1 LV, HV &amp; UMS charges_G'!$C$14:$C$45,MATCH($A68,'Annex 1 LV, HV &amp; UMS charges_G'!$A$14:$A$294,0)),INDEX('Annex 4 LDNO charges_G'!$C$14:$C$203,MATCH($A68,'Annex 4 LDNO charges_G'!$A$14:$A$203,0)))</f>
        <v>0</v>
      </c>
      <c r="D68" s="227"/>
      <c r="E68" s="227"/>
      <c r="F68" s="223">
        <f t="shared" si="1"/>
        <v>0.42903228121597475</v>
      </c>
    </row>
    <row r="69" spans="1:6" ht="27.75" customHeight="1">
      <c r="A69" s="160" t="s">
        <v>582</v>
      </c>
      <c r="B69" s="42">
        <f>IFERROR(INDEX('Annex 1 LV, HV &amp; UMS charges_G'!$B$14:$B$45,MATCH($A69,'Annex 1 LV, HV &amp; UMS charges_G'!$A$14:$A$294,0)),INDEX('Annex 4 LDNO charges_G'!$B$14:$B$203,MATCH($A69,'Annex 4 LDNO charges_G'!$A$14:$A$203,0)))</f>
        <v>0</v>
      </c>
      <c r="C69" s="159">
        <f>IFERROR(INDEX('Annex 1 LV, HV &amp; UMS charges_G'!$C$14:$C$45,MATCH($A69,'Annex 1 LV, HV &amp; UMS charges_G'!$A$14:$A$294,0)),INDEX('Annex 4 LDNO charges_G'!$C$14:$C$203,MATCH($A69,'Annex 4 LDNO charges_G'!$A$14:$A$203,0)))</f>
        <v>0</v>
      </c>
      <c r="D69" s="227"/>
      <c r="E69" s="227"/>
      <c r="F69" s="223">
        <f t="shared" si="1"/>
        <v>0.42903228121597475</v>
      </c>
    </row>
    <row r="70" spans="1:6" ht="27.75" customHeight="1">
      <c r="A70" s="160" t="s">
        <v>583</v>
      </c>
      <c r="B70" s="42">
        <f>IFERROR(INDEX('Annex 1 LV, HV &amp; UMS charges_G'!$B$14:$B$45,MATCH($A70,'Annex 1 LV, HV &amp; UMS charges_G'!$A$14:$A$294,0)),INDEX('Annex 4 LDNO charges_G'!$B$14:$B$203,MATCH($A70,'Annex 4 LDNO charges_G'!$A$14:$A$203,0)))</f>
        <v>0</v>
      </c>
      <c r="C70" s="159">
        <f>IFERROR(INDEX('Annex 1 LV, HV &amp; UMS charges_G'!$C$14:$C$45,MATCH($A70,'Annex 1 LV, HV &amp; UMS charges_G'!$A$14:$A$294,0)),INDEX('Annex 4 LDNO charges_G'!$C$14:$C$203,MATCH($A70,'Annex 4 LDNO charges_G'!$A$14:$A$203,0)))</f>
        <v>0</v>
      </c>
      <c r="D70" s="227"/>
      <c r="E70" s="227"/>
      <c r="F70" s="223">
        <f t="shared" si="1"/>
        <v>0.42903228121597475</v>
      </c>
    </row>
    <row r="71" spans="1:6" ht="27.75" customHeight="1">
      <c r="A71" s="160" t="s">
        <v>584</v>
      </c>
      <c r="B71" s="42">
        <f>IFERROR(INDEX('Annex 1 LV, HV &amp; UMS charges_G'!$B$14:$B$45,MATCH($A71,'Annex 1 LV, HV &amp; UMS charges_G'!$A$14:$A$294,0)),INDEX('Annex 4 LDNO charges_G'!$B$14:$B$203,MATCH($A71,'Annex 4 LDNO charges_G'!$A$14:$A$203,0)))</f>
        <v>0</v>
      </c>
      <c r="C71" s="159">
        <f>IFERROR(INDEX('Annex 1 LV, HV &amp; UMS charges_G'!$C$14:$C$45,MATCH($A71,'Annex 1 LV, HV &amp; UMS charges_G'!$A$14:$A$294,0)),INDEX('Annex 4 LDNO charges_G'!$C$14:$C$203,MATCH($A71,'Annex 4 LDNO charges_G'!$A$14:$A$203,0)))</f>
        <v>0</v>
      </c>
      <c r="D71" s="227"/>
      <c r="E71" s="227"/>
      <c r="F71" s="223">
        <f t="shared" si="1"/>
        <v>0.42903228121597475</v>
      </c>
    </row>
    <row r="72" spans="1:6" ht="27.75" customHeight="1">
      <c r="A72" s="160" t="s">
        <v>585</v>
      </c>
      <c r="B72" s="42">
        <f>IFERROR(INDEX('Annex 1 LV, HV &amp; UMS charges_G'!$B$14:$B$45,MATCH($A72,'Annex 1 LV, HV &amp; UMS charges_G'!$A$14:$A$294,0)),INDEX('Annex 4 LDNO charges_G'!$B$14:$B$203,MATCH($A72,'Annex 4 LDNO charges_G'!$A$14:$A$203,0)))</f>
        <v>0</v>
      </c>
      <c r="C72" s="159">
        <f>IFERROR(INDEX('Annex 1 LV, HV &amp; UMS charges_G'!$C$14:$C$45,MATCH($A72,'Annex 1 LV, HV &amp; UMS charges_G'!$A$14:$A$294,0)),INDEX('Annex 4 LDNO charges_G'!$C$14:$C$203,MATCH($A72,'Annex 4 LDNO charges_G'!$A$14:$A$203,0)))</f>
        <v>0</v>
      </c>
      <c r="D72" s="227"/>
      <c r="E72" s="227"/>
      <c r="F72" s="223">
        <f t="shared" si="1"/>
        <v>0.42903228121597475</v>
      </c>
    </row>
    <row r="73" spans="1:6" ht="27.75" customHeight="1">
      <c r="A73" s="160" t="s">
        <v>586</v>
      </c>
      <c r="B73" s="42">
        <f>IFERROR(INDEX('Annex 1 LV, HV &amp; UMS charges_G'!$B$14:$B$45,MATCH($A73,'Annex 1 LV, HV &amp; UMS charges_G'!$A$14:$A$294,0)),INDEX('Annex 4 LDNO charges_G'!$B$14:$B$203,MATCH($A73,'Annex 4 LDNO charges_G'!$A$14:$A$203,0)))</f>
        <v>0</v>
      </c>
      <c r="C73" s="159">
        <f>IFERROR(INDEX('Annex 1 LV, HV &amp; UMS charges_G'!$C$14:$C$45,MATCH($A73,'Annex 1 LV, HV &amp; UMS charges_G'!$A$14:$A$294,0)),INDEX('Annex 4 LDNO charges_G'!$C$14:$C$203,MATCH($A73,'Annex 4 LDNO charges_G'!$A$14:$A$203,0)))</f>
        <v>0</v>
      </c>
      <c r="D73" s="227"/>
      <c r="E73" s="227"/>
      <c r="F73" s="223">
        <f t="shared" si="1"/>
        <v>0.42903228121597475</v>
      </c>
    </row>
    <row r="74" spans="1:6" ht="27.75" customHeight="1">
      <c r="A74" s="160" t="s">
        <v>587</v>
      </c>
      <c r="B74" s="42">
        <f>IFERROR(INDEX('Annex 1 LV, HV &amp; UMS charges_G'!$B$14:$B$45,MATCH($A74,'Annex 1 LV, HV &amp; UMS charges_G'!$A$14:$A$294,0)),INDEX('Annex 4 LDNO charges_G'!$B$14:$B$203,MATCH($A74,'Annex 4 LDNO charges_G'!$A$14:$A$203,0)))</f>
        <v>0</v>
      </c>
      <c r="C74" s="159">
        <f>IFERROR(INDEX('Annex 1 LV, HV &amp; UMS charges_G'!$C$14:$C$45,MATCH($A74,'Annex 1 LV, HV &amp; UMS charges_G'!$A$14:$A$294,0)),INDEX('Annex 4 LDNO charges_G'!$C$14:$C$203,MATCH($A74,'Annex 4 LDNO charges_G'!$A$14:$A$203,0)))</f>
        <v>0</v>
      </c>
      <c r="D74" s="227"/>
      <c r="E74" s="227"/>
      <c r="F74" s="223">
        <f t="shared" si="1"/>
        <v>0.42903228121597475</v>
      </c>
    </row>
    <row r="75" spans="1:6" ht="27.75" customHeight="1">
      <c r="A75" s="160" t="s">
        <v>588</v>
      </c>
      <c r="B75" s="42">
        <f>IFERROR(INDEX('Annex 1 LV, HV &amp; UMS charges_G'!$B$14:$B$45,MATCH($A75,'Annex 1 LV, HV &amp; UMS charges_G'!$A$14:$A$294,0)),INDEX('Annex 4 LDNO charges_G'!$B$14:$B$203,MATCH($A75,'Annex 4 LDNO charges_G'!$A$14:$A$203,0)))</f>
        <v>0</v>
      </c>
      <c r="C75" s="159">
        <f>IFERROR(INDEX('Annex 1 LV, HV &amp; UMS charges_G'!$C$14:$C$45,MATCH($A75,'Annex 1 LV, HV &amp; UMS charges_G'!$A$14:$A$294,0)),INDEX('Annex 4 LDNO charges_G'!$C$14:$C$203,MATCH($A75,'Annex 4 LDNO charges_G'!$A$14:$A$203,0)))</f>
        <v>0</v>
      </c>
      <c r="D75" s="227"/>
      <c r="E75" s="227"/>
      <c r="F75" s="223">
        <f t="shared" si="1"/>
        <v>0.42903228121597475</v>
      </c>
    </row>
    <row r="76" spans="1:6" ht="27.75" customHeight="1">
      <c r="A76" s="160" t="s">
        <v>589</v>
      </c>
      <c r="B76" s="42">
        <f>IFERROR(INDEX('Annex 1 LV, HV &amp; UMS charges_G'!$B$14:$B$45,MATCH($A76,'Annex 1 LV, HV &amp; UMS charges_G'!$A$14:$A$294,0)),INDEX('Annex 4 LDNO charges_G'!$B$14:$B$203,MATCH($A76,'Annex 4 LDNO charges_G'!$A$14:$A$203,0)))</f>
        <v>0</v>
      </c>
      <c r="C76" s="159">
        <f>IFERROR(INDEX('Annex 1 LV, HV &amp; UMS charges_G'!$C$14:$C$45,MATCH($A76,'Annex 1 LV, HV &amp; UMS charges_G'!$A$14:$A$294,0)),INDEX('Annex 4 LDNO charges_G'!$C$14:$C$203,MATCH($A76,'Annex 4 LDNO charges_G'!$A$14:$A$203,0)))</f>
        <v>0</v>
      </c>
      <c r="D76" s="227"/>
      <c r="E76" s="227"/>
      <c r="F76" s="223">
        <f t="shared" si="1"/>
        <v>0.42903228121597475</v>
      </c>
    </row>
    <row r="77" spans="1:6" ht="27.75" customHeight="1">
      <c r="A77" s="160" t="s">
        <v>590</v>
      </c>
      <c r="B77" s="42">
        <f>IFERROR(INDEX('Annex 1 LV, HV &amp; UMS charges_G'!$B$14:$B$45,MATCH($A77,'Annex 1 LV, HV &amp; UMS charges_G'!$A$14:$A$294,0)),INDEX('Annex 4 LDNO charges_G'!$B$14:$B$203,MATCH($A77,'Annex 4 LDNO charges_G'!$A$14:$A$203,0)))</f>
        <v>0</v>
      </c>
      <c r="C77" s="159">
        <f>IFERROR(INDEX('Annex 1 LV, HV &amp; UMS charges_G'!$C$14:$C$45,MATCH($A77,'Annex 1 LV, HV &amp; UMS charges_G'!$A$14:$A$294,0)),INDEX('Annex 4 LDNO charges_G'!$C$14:$C$203,MATCH($A77,'Annex 4 LDNO charges_G'!$A$14:$A$203,0)))</f>
        <v>0</v>
      </c>
      <c r="D77" s="227"/>
      <c r="E77" s="227"/>
      <c r="F77" s="223">
        <f t="shared" si="1"/>
        <v>0.42903228121597475</v>
      </c>
    </row>
    <row r="78" spans="1:6" ht="27.75" customHeight="1">
      <c r="A78" s="160" t="s">
        <v>591</v>
      </c>
      <c r="B78" s="42">
        <f>IFERROR(INDEX('Annex 1 LV, HV &amp; UMS charges_G'!$B$14:$B$45,MATCH($A78,'Annex 1 LV, HV &amp; UMS charges_G'!$A$14:$A$294,0)),INDEX('Annex 4 LDNO charges_G'!$B$14:$B$203,MATCH($A78,'Annex 4 LDNO charges_G'!$A$14:$A$203,0)))</f>
        <v>0</v>
      </c>
      <c r="C78" s="159">
        <f>IFERROR(INDEX('Annex 1 LV, HV &amp; UMS charges_G'!$C$14:$C$45,MATCH($A78,'Annex 1 LV, HV &amp; UMS charges_G'!$A$14:$A$294,0)),INDEX('Annex 4 LDNO charges_G'!$C$14:$C$203,MATCH($A78,'Annex 4 LDNO charges_G'!$A$14:$A$203,0)))</f>
        <v>0</v>
      </c>
      <c r="D78" s="227"/>
      <c r="E78" s="227"/>
      <c r="F78" s="223">
        <f t="shared" si="1"/>
        <v>0.42903228121597475</v>
      </c>
    </row>
    <row r="79" spans="1:6" ht="27.75" customHeight="1">
      <c r="A79" s="160" t="s">
        <v>598</v>
      </c>
      <c r="B79" s="42">
        <f>IFERROR(INDEX('Annex 1 LV, HV &amp; UMS charges_G'!$B$14:$B$45,MATCH($A79,'Annex 1 LV, HV &amp; UMS charges_G'!$A$14:$A$294,0)),INDEX('Annex 4 LDNO charges_G'!$B$14:$B$203,MATCH($A79,'Annex 4 LDNO charges_G'!$A$14:$A$203,0)))</f>
        <v>0</v>
      </c>
      <c r="C79" s="159" t="str">
        <f>IFERROR(INDEX('Annex 1 LV, HV &amp; UMS charges_G'!$C$14:$C$45,MATCH($A79,'Annex 1 LV, HV &amp; UMS charges_G'!$A$14:$A$294,0)),INDEX('Annex 4 LDNO charges_G'!$C$14:$C$203,MATCH($A79,'Annex 4 LDNO charges_G'!$A$14:$A$203,0)))</f>
        <v>0, 1, 2</v>
      </c>
      <c r="D79" s="223">
        <f>$D$5</f>
        <v>0.2268386213511131</v>
      </c>
      <c r="E79" s="223">
        <f>$E$5</f>
        <v>0</v>
      </c>
      <c r="F79" s="223">
        <f>$F$5</f>
        <v>0.42903228121597475</v>
      </c>
    </row>
    <row r="80" spans="1:6" ht="27.75" customHeight="1">
      <c r="A80" s="160" t="s">
        <v>600</v>
      </c>
      <c r="B80" s="42">
        <f>IFERROR(INDEX('Annex 1 LV, HV &amp; UMS charges_G'!$B$14:$B$45,MATCH($A80,'Annex 1 LV, HV &amp; UMS charges_G'!$A$14:$A$294,0)),INDEX('Annex 4 LDNO charges_G'!$B$14:$B$203,MATCH($A80,'Annex 4 LDNO charges_G'!$A$14:$A$203,0)))</f>
        <v>0</v>
      </c>
      <c r="C80" s="159" t="str">
        <f>IFERROR(INDEX('Annex 1 LV, HV &amp; UMS charges_G'!$C$14:$C$45,MATCH($A80,'Annex 1 LV, HV &amp; UMS charges_G'!$A$14:$A$294,0)),INDEX('Annex 4 LDNO charges_G'!$C$14:$C$203,MATCH($A80,'Annex 4 LDNO charges_G'!$A$14:$A$203,0)))</f>
        <v>0, 3, 4, 5-8</v>
      </c>
      <c r="D80" s="227"/>
      <c r="E80" s="227"/>
      <c r="F80" s="223">
        <f t="shared" si="1"/>
        <v>0.42903228121597475</v>
      </c>
    </row>
    <row r="81" spans="1:6" ht="27.75" customHeight="1">
      <c r="A81" s="160" t="s">
        <v>601</v>
      </c>
      <c r="B81" s="42">
        <f>IFERROR(INDEX('Annex 1 LV, HV &amp; UMS charges_G'!$B$14:$B$45,MATCH($A81,'Annex 1 LV, HV &amp; UMS charges_G'!$A$14:$A$294,0)),INDEX('Annex 4 LDNO charges_G'!$B$14:$B$203,MATCH($A81,'Annex 4 LDNO charges_G'!$A$14:$A$203,0)))</f>
        <v>0</v>
      </c>
      <c r="C81" s="159" t="str">
        <f>IFERROR(INDEX('Annex 1 LV, HV &amp; UMS charges_G'!$C$14:$C$45,MATCH($A81,'Annex 1 LV, HV &amp; UMS charges_G'!$A$14:$A$294,0)),INDEX('Annex 4 LDNO charges_G'!$C$14:$C$203,MATCH($A81,'Annex 4 LDNO charges_G'!$A$14:$A$203,0)))</f>
        <v>0, 3, 4, 5-8</v>
      </c>
      <c r="D81" s="227"/>
      <c r="E81" s="227"/>
      <c r="F81" s="223">
        <f t="shared" si="1"/>
        <v>0.42903228121597475</v>
      </c>
    </row>
    <row r="82" spans="1:6" ht="27.75" customHeight="1">
      <c r="A82" s="160" t="s">
        <v>602</v>
      </c>
      <c r="B82" s="42">
        <f>IFERROR(INDEX('Annex 1 LV, HV &amp; UMS charges_G'!$B$14:$B$45,MATCH($A82,'Annex 1 LV, HV &amp; UMS charges_G'!$A$14:$A$294,0)),INDEX('Annex 4 LDNO charges_G'!$B$14:$B$203,MATCH($A82,'Annex 4 LDNO charges_G'!$A$14:$A$203,0)))</f>
        <v>0</v>
      </c>
      <c r="C82" s="159" t="str">
        <f>IFERROR(INDEX('Annex 1 LV, HV &amp; UMS charges_G'!$C$14:$C$45,MATCH($A82,'Annex 1 LV, HV &amp; UMS charges_G'!$A$14:$A$294,0)),INDEX('Annex 4 LDNO charges_G'!$C$14:$C$203,MATCH($A82,'Annex 4 LDNO charges_G'!$A$14:$A$203,0)))</f>
        <v>0, 3, 4, 5-8</v>
      </c>
      <c r="D82" s="227"/>
      <c r="E82" s="227"/>
      <c r="F82" s="223">
        <f t="shared" si="1"/>
        <v>0.42903228121597475</v>
      </c>
    </row>
    <row r="83" spans="1:6" ht="27.75" customHeight="1">
      <c r="A83" s="160" t="s">
        <v>603</v>
      </c>
      <c r="B83" s="42">
        <f>IFERROR(INDEX('Annex 1 LV, HV &amp; UMS charges_G'!$B$14:$B$45,MATCH($A83,'Annex 1 LV, HV &amp; UMS charges_G'!$A$14:$A$294,0)),INDEX('Annex 4 LDNO charges_G'!$B$14:$B$203,MATCH($A83,'Annex 4 LDNO charges_G'!$A$14:$A$203,0)))</f>
        <v>0</v>
      </c>
      <c r="C83" s="159" t="str">
        <f>IFERROR(INDEX('Annex 1 LV, HV &amp; UMS charges_G'!$C$14:$C$45,MATCH($A83,'Annex 1 LV, HV &amp; UMS charges_G'!$A$14:$A$294,0)),INDEX('Annex 4 LDNO charges_G'!$C$14:$C$203,MATCH($A83,'Annex 4 LDNO charges_G'!$A$14:$A$203,0)))</f>
        <v>0, 3, 4, 5-8</v>
      </c>
      <c r="D83" s="227"/>
      <c r="E83" s="227"/>
      <c r="F83" s="223">
        <f t="shared" si="1"/>
        <v>0.42903228121597475</v>
      </c>
    </row>
    <row r="84" spans="1:6" ht="27.75" customHeight="1">
      <c r="A84" s="160" t="s">
        <v>604</v>
      </c>
      <c r="B84" s="42">
        <f>IFERROR(INDEX('Annex 1 LV, HV &amp; UMS charges_G'!$B$14:$B$45,MATCH($A84,'Annex 1 LV, HV &amp; UMS charges_G'!$A$14:$A$294,0)),INDEX('Annex 4 LDNO charges_G'!$B$14:$B$203,MATCH($A84,'Annex 4 LDNO charges_G'!$A$14:$A$203,0)))</f>
        <v>0</v>
      </c>
      <c r="C84" s="159" t="str">
        <f>IFERROR(INDEX('Annex 1 LV, HV &amp; UMS charges_G'!$C$14:$C$45,MATCH($A84,'Annex 1 LV, HV &amp; UMS charges_G'!$A$14:$A$294,0)),INDEX('Annex 4 LDNO charges_G'!$C$14:$C$203,MATCH($A84,'Annex 4 LDNO charges_G'!$A$14:$A$203,0)))</f>
        <v>0, 3, 4, 5-8</v>
      </c>
      <c r="D84" s="227"/>
      <c r="E84" s="227"/>
      <c r="F84" s="223">
        <f t="shared" si="1"/>
        <v>0.42903228121597475</v>
      </c>
    </row>
    <row r="85" spans="1:6" ht="27.75" customHeight="1">
      <c r="A85" s="160" t="s">
        <v>606</v>
      </c>
      <c r="B85" s="42">
        <f>IFERROR(INDEX('Annex 1 LV, HV &amp; UMS charges_G'!$B$14:$B$45,MATCH($A85,'Annex 1 LV, HV &amp; UMS charges_G'!$A$14:$A$294,0)),INDEX('Annex 4 LDNO charges_G'!$B$14:$B$203,MATCH($A85,'Annex 4 LDNO charges_G'!$A$14:$A$203,0)))</f>
        <v>0</v>
      </c>
      <c r="C85" s="159">
        <f>IFERROR(INDEX('Annex 1 LV, HV &amp; UMS charges_G'!$C$14:$C$45,MATCH($A85,'Annex 1 LV, HV &amp; UMS charges_G'!$A$14:$A$294,0)),INDEX('Annex 4 LDNO charges_G'!$C$14:$C$203,MATCH($A85,'Annex 4 LDNO charges_G'!$A$14:$A$203,0)))</f>
        <v>0</v>
      </c>
      <c r="D85" s="227"/>
      <c r="E85" s="227"/>
      <c r="F85" s="223">
        <f t="shared" si="1"/>
        <v>0.42903228121597475</v>
      </c>
    </row>
    <row r="86" spans="1:6" ht="27.75" customHeight="1">
      <c r="A86" s="160" t="s">
        <v>607</v>
      </c>
      <c r="B86" s="42">
        <f>IFERROR(INDEX('Annex 1 LV, HV &amp; UMS charges_G'!$B$14:$B$45,MATCH($A86,'Annex 1 LV, HV &amp; UMS charges_G'!$A$14:$A$294,0)),INDEX('Annex 4 LDNO charges_G'!$B$14:$B$203,MATCH($A86,'Annex 4 LDNO charges_G'!$A$14:$A$203,0)))</f>
        <v>0</v>
      </c>
      <c r="C86" s="159">
        <f>IFERROR(INDEX('Annex 1 LV, HV &amp; UMS charges_G'!$C$14:$C$45,MATCH($A86,'Annex 1 LV, HV &amp; UMS charges_G'!$A$14:$A$294,0)),INDEX('Annex 4 LDNO charges_G'!$C$14:$C$203,MATCH($A86,'Annex 4 LDNO charges_G'!$A$14:$A$203,0)))</f>
        <v>0</v>
      </c>
      <c r="D86" s="227"/>
      <c r="E86" s="227"/>
      <c r="F86" s="223">
        <f t="shared" si="1"/>
        <v>0.42903228121597475</v>
      </c>
    </row>
    <row r="87" spans="1:6" ht="27.75" customHeight="1">
      <c r="A87" s="160" t="s">
        <v>608</v>
      </c>
      <c r="B87" s="42">
        <f>IFERROR(INDEX('Annex 1 LV, HV &amp; UMS charges_G'!$B$14:$B$45,MATCH($A87,'Annex 1 LV, HV &amp; UMS charges_G'!$A$14:$A$294,0)),INDEX('Annex 4 LDNO charges_G'!$B$14:$B$203,MATCH($A87,'Annex 4 LDNO charges_G'!$A$14:$A$203,0)))</f>
        <v>0</v>
      </c>
      <c r="C87" s="159">
        <f>IFERROR(INDEX('Annex 1 LV, HV &amp; UMS charges_G'!$C$14:$C$45,MATCH($A87,'Annex 1 LV, HV &amp; UMS charges_G'!$A$14:$A$294,0)),INDEX('Annex 4 LDNO charges_G'!$C$14:$C$203,MATCH($A87,'Annex 4 LDNO charges_G'!$A$14:$A$203,0)))</f>
        <v>0</v>
      </c>
      <c r="D87" s="227"/>
      <c r="E87" s="227"/>
      <c r="F87" s="223">
        <f t="shared" si="1"/>
        <v>0.42903228121597475</v>
      </c>
    </row>
    <row r="88" spans="1:6" ht="27.75" customHeight="1">
      <c r="A88" s="160" t="s">
        <v>609</v>
      </c>
      <c r="B88" s="42">
        <f>IFERROR(INDEX('Annex 1 LV, HV &amp; UMS charges_G'!$B$14:$B$45,MATCH($A88,'Annex 1 LV, HV &amp; UMS charges_G'!$A$14:$A$294,0)),INDEX('Annex 4 LDNO charges_G'!$B$14:$B$203,MATCH($A88,'Annex 4 LDNO charges_G'!$A$14:$A$203,0)))</f>
        <v>0</v>
      </c>
      <c r="C88" s="159">
        <f>IFERROR(INDEX('Annex 1 LV, HV &amp; UMS charges_G'!$C$14:$C$45,MATCH($A88,'Annex 1 LV, HV &amp; UMS charges_G'!$A$14:$A$294,0)),INDEX('Annex 4 LDNO charges_G'!$C$14:$C$203,MATCH($A88,'Annex 4 LDNO charges_G'!$A$14:$A$203,0)))</f>
        <v>0</v>
      </c>
      <c r="D88" s="227"/>
      <c r="E88" s="227"/>
      <c r="F88" s="223">
        <f t="shared" si="1"/>
        <v>0.42903228121597475</v>
      </c>
    </row>
    <row r="89" spans="1:6" ht="27.75" customHeight="1">
      <c r="A89" s="160" t="s">
        <v>610</v>
      </c>
      <c r="B89" s="42">
        <f>IFERROR(INDEX('Annex 1 LV, HV &amp; UMS charges_G'!$B$14:$B$45,MATCH($A89,'Annex 1 LV, HV &amp; UMS charges_G'!$A$14:$A$294,0)),INDEX('Annex 4 LDNO charges_G'!$B$14:$B$203,MATCH($A89,'Annex 4 LDNO charges_G'!$A$14:$A$203,0)))</f>
        <v>0</v>
      </c>
      <c r="C89" s="159">
        <f>IFERROR(INDEX('Annex 1 LV, HV &amp; UMS charges_G'!$C$14:$C$45,MATCH($A89,'Annex 1 LV, HV &amp; UMS charges_G'!$A$14:$A$294,0)),INDEX('Annex 4 LDNO charges_G'!$C$14:$C$203,MATCH($A89,'Annex 4 LDNO charges_G'!$A$14:$A$203,0)))</f>
        <v>0</v>
      </c>
      <c r="D89" s="227"/>
      <c r="E89" s="227"/>
      <c r="F89" s="223">
        <f t="shared" si="1"/>
        <v>0.42903228121597475</v>
      </c>
    </row>
    <row r="90" spans="1:6" ht="27.75" customHeight="1">
      <c r="A90" s="160" t="s">
        <v>611</v>
      </c>
      <c r="B90" s="42">
        <f>IFERROR(INDEX('Annex 1 LV, HV &amp; UMS charges_G'!$B$14:$B$45,MATCH($A90,'Annex 1 LV, HV &amp; UMS charges_G'!$A$14:$A$294,0)),INDEX('Annex 4 LDNO charges_G'!$B$14:$B$203,MATCH($A90,'Annex 4 LDNO charges_G'!$A$14:$A$203,0)))</f>
        <v>0</v>
      </c>
      <c r="C90" s="159">
        <f>IFERROR(INDEX('Annex 1 LV, HV &amp; UMS charges_G'!$C$14:$C$45,MATCH($A90,'Annex 1 LV, HV &amp; UMS charges_G'!$A$14:$A$294,0)),INDEX('Annex 4 LDNO charges_G'!$C$14:$C$203,MATCH($A90,'Annex 4 LDNO charges_G'!$A$14:$A$203,0)))</f>
        <v>0</v>
      </c>
      <c r="D90" s="227"/>
      <c r="E90" s="227"/>
      <c r="F90" s="223">
        <f t="shared" si="1"/>
        <v>0.42903228121597475</v>
      </c>
    </row>
    <row r="91" spans="1:6" ht="27.75" customHeight="1">
      <c r="A91" s="160" t="s">
        <v>612</v>
      </c>
      <c r="B91" s="42">
        <f>IFERROR(INDEX('Annex 1 LV, HV &amp; UMS charges_G'!$B$14:$B$45,MATCH($A91,'Annex 1 LV, HV &amp; UMS charges_G'!$A$14:$A$294,0)),INDEX('Annex 4 LDNO charges_G'!$B$14:$B$203,MATCH($A91,'Annex 4 LDNO charges_G'!$A$14:$A$203,0)))</f>
        <v>0</v>
      </c>
      <c r="C91" s="159">
        <f>IFERROR(INDEX('Annex 1 LV, HV &amp; UMS charges_G'!$C$14:$C$45,MATCH($A91,'Annex 1 LV, HV &amp; UMS charges_G'!$A$14:$A$294,0)),INDEX('Annex 4 LDNO charges_G'!$C$14:$C$203,MATCH($A91,'Annex 4 LDNO charges_G'!$A$14:$A$203,0)))</f>
        <v>0</v>
      </c>
      <c r="D91" s="227"/>
      <c r="E91" s="227"/>
      <c r="F91" s="223">
        <f t="shared" si="1"/>
        <v>0.42903228121597475</v>
      </c>
    </row>
    <row r="92" spans="1:6" ht="27.75" customHeight="1">
      <c r="A92" s="160" t="s">
        <v>613</v>
      </c>
      <c r="B92" s="42">
        <f>IFERROR(INDEX('Annex 1 LV, HV &amp; UMS charges_G'!$B$14:$B$45,MATCH($A92,'Annex 1 LV, HV &amp; UMS charges_G'!$A$14:$A$294,0)),INDEX('Annex 4 LDNO charges_G'!$B$14:$B$203,MATCH($A92,'Annex 4 LDNO charges_G'!$A$14:$A$203,0)))</f>
        <v>0</v>
      </c>
      <c r="C92" s="159">
        <f>IFERROR(INDEX('Annex 1 LV, HV &amp; UMS charges_G'!$C$14:$C$45,MATCH($A92,'Annex 1 LV, HV &amp; UMS charges_G'!$A$14:$A$294,0)),INDEX('Annex 4 LDNO charges_G'!$C$14:$C$203,MATCH($A92,'Annex 4 LDNO charges_G'!$A$14:$A$203,0)))</f>
        <v>0</v>
      </c>
      <c r="D92" s="227"/>
      <c r="E92" s="227"/>
      <c r="F92" s="223">
        <f t="shared" si="1"/>
        <v>0.42903228121597475</v>
      </c>
    </row>
    <row r="93" spans="1:6" ht="27.75" customHeight="1">
      <c r="A93" s="160" t="s">
        <v>614</v>
      </c>
      <c r="B93" s="42">
        <f>IFERROR(INDEX('Annex 1 LV, HV &amp; UMS charges_G'!$B$14:$B$45,MATCH($A93,'Annex 1 LV, HV &amp; UMS charges_G'!$A$14:$A$294,0)),INDEX('Annex 4 LDNO charges_G'!$B$14:$B$203,MATCH($A93,'Annex 4 LDNO charges_G'!$A$14:$A$203,0)))</f>
        <v>0</v>
      </c>
      <c r="C93" s="159">
        <f>IFERROR(INDEX('Annex 1 LV, HV &amp; UMS charges_G'!$C$14:$C$45,MATCH($A93,'Annex 1 LV, HV &amp; UMS charges_G'!$A$14:$A$294,0)),INDEX('Annex 4 LDNO charges_G'!$C$14:$C$203,MATCH($A93,'Annex 4 LDNO charges_G'!$A$14:$A$203,0)))</f>
        <v>0</v>
      </c>
      <c r="D93" s="227"/>
      <c r="E93" s="227"/>
      <c r="F93" s="223">
        <f t="shared" si="1"/>
        <v>0.42903228121597475</v>
      </c>
    </row>
    <row r="94" spans="1:6" ht="27.75" customHeight="1">
      <c r="A94" s="160" t="s">
        <v>615</v>
      </c>
      <c r="B94" s="42">
        <f>IFERROR(INDEX('Annex 1 LV, HV &amp; UMS charges_G'!$B$14:$B$45,MATCH($A94,'Annex 1 LV, HV &amp; UMS charges_G'!$A$14:$A$294,0)),INDEX('Annex 4 LDNO charges_G'!$B$14:$B$203,MATCH($A94,'Annex 4 LDNO charges_G'!$A$14:$A$203,0)))</f>
        <v>0</v>
      </c>
      <c r="C94" s="159">
        <f>IFERROR(INDEX('Annex 1 LV, HV &amp; UMS charges_G'!$C$14:$C$45,MATCH($A94,'Annex 1 LV, HV &amp; UMS charges_G'!$A$14:$A$294,0)),INDEX('Annex 4 LDNO charges_G'!$C$14:$C$203,MATCH($A94,'Annex 4 LDNO charges_G'!$A$14:$A$203,0)))</f>
        <v>0</v>
      </c>
      <c r="D94" s="227"/>
      <c r="E94" s="227"/>
      <c r="F94" s="223">
        <f t="shared" si="1"/>
        <v>0.42903228121597475</v>
      </c>
    </row>
    <row r="95" spans="1:6" ht="27.75" customHeight="1">
      <c r="A95" s="160" t="s">
        <v>616</v>
      </c>
      <c r="B95" s="42">
        <f>IFERROR(INDEX('Annex 1 LV, HV &amp; UMS charges_G'!$B$14:$B$45,MATCH($A95,'Annex 1 LV, HV &amp; UMS charges_G'!$A$14:$A$294,0)),INDEX('Annex 4 LDNO charges_G'!$B$14:$B$203,MATCH($A95,'Annex 4 LDNO charges_G'!$A$14:$A$203,0)))</f>
        <v>0</v>
      </c>
      <c r="C95" s="159">
        <f>IFERROR(INDEX('Annex 1 LV, HV &amp; UMS charges_G'!$C$14:$C$45,MATCH($A95,'Annex 1 LV, HV &amp; UMS charges_G'!$A$14:$A$294,0)),INDEX('Annex 4 LDNO charges_G'!$C$14:$C$203,MATCH($A95,'Annex 4 LDNO charges_G'!$A$14:$A$203,0)))</f>
        <v>0</v>
      </c>
      <c r="D95" s="227"/>
      <c r="E95" s="227"/>
      <c r="F95" s="223">
        <f t="shared" si="1"/>
        <v>0.42903228121597475</v>
      </c>
    </row>
    <row r="96" spans="1:6" ht="27.75" customHeight="1">
      <c r="A96" s="160" t="s">
        <v>617</v>
      </c>
      <c r="B96" s="42">
        <f>IFERROR(INDEX('Annex 1 LV, HV &amp; UMS charges_G'!$B$14:$B$45,MATCH($A96,'Annex 1 LV, HV &amp; UMS charges_G'!$A$14:$A$294,0)),INDEX('Annex 4 LDNO charges_G'!$B$14:$B$203,MATCH($A96,'Annex 4 LDNO charges_G'!$A$14:$A$203,0)))</f>
        <v>0</v>
      </c>
      <c r="C96" s="159">
        <f>IFERROR(INDEX('Annex 1 LV, HV &amp; UMS charges_G'!$C$14:$C$45,MATCH($A96,'Annex 1 LV, HV &amp; UMS charges_G'!$A$14:$A$294,0)),INDEX('Annex 4 LDNO charges_G'!$C$14:$C$203,MATCH($A96,'Annex 4 LDNO charges_G'!$A$14:$A$203,0)))</f>
        <v>0</v>
      </c>
      <c r="D96" s="227"/>
      <c r="E96" s="227"/>
      <c r="F96" s="223">
        <f t="shared" si="1"/>
        <v>0.42903228121597475</v>
      </c>
    </row>
    <row r="97" spans="1:6" ht="27.75" customHeight="1">
      <c r="A97" s="160" t="s">
        <v>618</v>
      </c>
      <c r="B97" s="42">
        <f>IFERROR(INDEX('Annex 1 LV, HV &amp; UMS charges_G'!$B$14:$B$45,MATCH($A97,'Annex 1 LV, HV &amp; UMS charges_G'!$A$14:$A$294,0)),INDEX('Annex 4 LDNO charges_G'!$B$14:$B$203,MATCH($A97,'Annex 4 LDNO charges_G'!$A$14:$A$203,0)))</f>
        <v>0</v>
      </c>
      <c r="C97" s="159">
        <f>IFERROR(INDEX('Annex 1 LV, HV &amp; UMS charges_G'!$C$14:$C$45,MATCH($A97,'Annex 1 LV, HV &amp; UMS charges_G'!$A$14:$A$294,0)),INDEX('Annex 4 LDNO charges_G'!$C$14:$C$203,MATCH($A97,'Annex 4 LDNO charges_G'!$A$14:$A$203,0)))</f>
        <v>0</v>
      </c>
      <c r="D97" s="227"/>
      <c r="E97" s="227"/>
      <c r="F97" s="223">
        <f t="shared" si="1"/>
        <v>0.42903228121597475</v>
      </c>
    </row>
    <row r="98" spans="1:6" ht="27.75" customHeight="1">
      <c r="A98" s="160" t="s">
        <v>619</v>
      </c>
      <c r="B98" s="42">
        <f>IFERROR(INDEX('Annex 1 LV, HV &amp; UMS charges_G'!$B$14:$B$45,MATCH($A98,'Annex 1 LV, HV &amp; UMS charges_G'!$A$14:$A$294,0)),INDEX('Annex 4 LDNO charges_G'!$B$14:$B$203,MATCH($A98,'Annex 4 LDNO charges_G'!$A$14:$A$203,0)))</f>
        <v>0</v>
      </c>
      <c r="C98" s="159">
        <f>IFERROR(INDEX('Annex 1 LV, HV &amp; UMS charges_G'!$C$14:$C$45,MATCH($A98,'Annex 1 LV, HV &amp; UMS charges_G'!$A$14:$A$294,0)),INDEX('Annex 4 LDNO charges_G'!$C$14:$C$203,MATCH($A98,'Annex 4 LDNO charges_G'!$A$14:$A$203,0)))</f>
        <v>0</v>
      </c>
      <c r="D98" s="227"/>
      <c r="E98" s="227"/>
      <c r="F98" s="223">
        <f t="shared" si="1"/>
        <v>0.42903228121597475</v>
      </c>
    </row>
    <row r="99" spans="1:6" ht="27.75" customHeight="1">
      <c r="A99" s="160" t="s">
        <v>620</v>
      </c>
      <c r="B99" s="42">
        <f>IFERROR(INDEX('Annex 1 LV, HV &amp; UMS charges_G'!$B$14:$B$45,MATCH($A99,'Annex 1 LV, HV &amp; UMS charges_G'!$A$14:$A$294,0)),INDEX('Annex 4 LDNO charges_G'!$B$14:$B$203,MATCH($A99,'Annex 4 LDNO charges_G'!$A$14:$A$203,0)))</f>
        <v>0</v>
      </c>
      <c r="C99" s="159">
        <f>IFERROR(INDEX('Annex 1 LV, HV &amp; UMS charges_G'!$C$14:$C$45,MATCH($A99,'Annex 1 LV, HV &amp; UMS charges_G'!$A$14:$A$294,0)),INDEX('Annex 4 LDNO charges_G'!$C$14:$C$203,MATCH($A99,'Annex 4 LDNO charges_G'!$A$14:$A$203,0)))</f>
        <v>0</v>
      </c>
      <c r="D99" s="227"/>
      <c r="E99" s="227"/>
      <c r="F99" s="223">
        <f t="shared" si="1"/>
        <v>0.42903228121597475</v>
      </c>
    </row>
    <row r="100" spans="1:6" ht="27.75" customHeight="1">
      <c r="A100" s="160" t="s">
        <v>627</v>
      </c>
      <c r="B100" s="42">
        <f>IFERROR(INDEX('Annex 1 LV, HV &amp; UMS charges_G'!$B$14:$B$45,MATCH($A100,'Annex 1 LV, HV &amp; UMS charges_G'!$A$14:$A$294,0)),INDEX('Annex 4 LDNO charges_G'!$B$14:$B$203,MATCH($A100,'Annex 4 LDNO charges_G'!$A$14:$A$203,0)))</f>
        <v>0</v>
      </c>
      <c r="C100" s="159" t="str">
        <f>IFERROR(INDEX('Annex 1 LV, HV &amp; UMS charges_G'!$C$14:$C$45,MATCH($A100,'Annex 1 LV, HV &amp; UMS charges_G'!$A$14:$A$294,0)),INDEX('Annex 4 LDNO charges_G'!$C$14:$C$203,MATCH($A100,'Annex 4 LDNO charges_G'!$A$14:$A$203,0)))</f>
        <v>0, 1, 2</v>
      </c>
      <c r="D100" s="223">
        <f>$D$5</f>
        <v>0.2268386213511131</v>
      </c>
      <c r="E100" s="223">
        <f>$E$5</f>
        <v>0</v>
      </c>
      <c r="F100" s="223">
        <f>$F$5</f>
        <v>0.42903228121597475</v>
      </c>
    </row>
    <row r="101" spans="1:6" ht="27.75" customHeight="1">
      <c r="A101" s="160" t="s">
        <v>629</v>
      </c>
      <c r="B101" s="42">
        <f>IFERROR(INDEX('Annex 1 LV, HV &amp; UMS charges_G'!$B$14:$B$45,MATCH($A101,'Annex 1 LV, HV &amp; UMS charges_G'!$A$14:$A$294,0)),INDEX('Annex 4 LDNO charges_G'!$B$14:$B$203,MATCH($A101,'Annex 4 LDNO charges_G'!$A$14:$A$203,0)))</f>
        <v>0</v>
      </c>
      <c r="C101" s="159" t="str">
        <f>IFERROR(INDEX('Annex 1 LV, HV &amp; UMS charges_G'!$C$14:$C$45,MATCH($A101,'Annex 1 LV, HV &amp; UMS charges_G'!$A$14:$A$294,0)),INDEX('Annex 4 LDNO charges_G'!$C$14:$C$203,MATCH($A101,'Annex 4 LDNO charges_G'!$A$14:$A$203,0)))</f>
        <v>0, 3, 4, 5-8</v>
      </c>
      <c r="D101" s="227"/>
      <c r="E101" s="227"/>
      <c r="F101" s="223">
        <f t="shared" si="1"/>
        <v>0.42903228121597475</v>
      </c>
    </row>
    <row r="102" spans="1:6" ht="27.75" customHeight="1">
      <c r="A102" s="160" t="s">
        <v>630</v>
      </c>
      <c r="B102" s="42">
        <f>IFERROR(INDEX('Annex 1 LV, HV &amp; UMS charges_G'!$B$14:$B$45,MATCH($A102,'Annex 1 LV, HV &amp; UMS charges_G'!$A$14:$A$294,0)),INDEX('Annex 4 LDNO charges_G'!$B$14:$B$203,MATCH($A102,'Annex 4 LDNO charges_G'!$A$14:$A$203,0)))</f>
        <v>0</v>
      </c>
      <c r="C102" s="159" t="str">
        <f>IFERROR(INDEX('Annex 1 LV, HV &amp; UMS charges_G'!$C$14:$C$45,MATCH($A102,'Annex 1 LV, HV &amp; UMS charges_G'!$A$14:$A$294,0)),INDEX('Annex 4 LDNO charges_G'!$C$14:$C$203,MATCH($A102,'Annex 4 LDNO charges_G'!$A$14:$A$203,0)))</f>
        <v>0, 3, 4, 5-8</v>
      </c>
      <c r="D102" s="227"/>
      <c r="E102" s="227"/>
      <c r="F102" s="223">
        <f t="shared" ref="F102:F120" si="2">$F$5</f>
        <v>0.42903228121597475</v>
      </c>
    </row>
    <row r="103" spans="1:6" ht="27.75" customHeight="1">
      <c r="A103" s="160" t="s">
        <v>631</v>
      </c>
      <c r="B103" s="42">
        <f>IFERROR(INDEX('Annex 1 LV, HV &amp; UMS charges_G'!$B$14:$B$45,MATCH($A103,'Annex 1 LV, HV &amp; UMS charges_G'!$A$14:$A$294,0)),INDEX('Annex 4 LDNO charges_G'!$B$14:$B$203,MATCH($A103,'Annex 4 LDNO charges_G'!$A$14:$A$203,0)))</f>
        <v>0</v>
      </c>
      <c r="C103" s="159" t="str">
        <f>IFERROR(INDEX('Annex 1 LV, HV &amp; UMS charges_G'!$C$14:$C$45,MATCH($A103,'Annex 1 LV, HV &amp; UMS charges_G'!$A$14:$A$294,0)),INDEX('Annex 4 LDNO charges_G'!$C$14:$C$203,MATCH($A103,'Annex 4 LDNO charges_G'!$A$14:$A$203,0)))</f>
        <v>0, 3, 4, 5-8</v>
      </c>
      <c r="D103" s="227"/>
      <c r="E103" s="227"/>
      <c r="F103" s="223">
        <f t="shared" si="2"/>
        <v>0.42903228121597475</v>
      </c>
    </row>
    <row r="104" spans="1:6" ht="27.75" customHeight="1">
      <c r="A104" s="160" t="s">
        <v>632</v>
      </c>
      <c r="B104" s="42">
        <f>IFERROR(INDEX('Annex 1 LV, HV &amp; UMS charges_G'!$B$14:$B$45,MATCH($A104,'Annex 1 LV, HV &amp; UMS charges_G'!$A$14:$A$294,0)),INDEX('Annex 4 LDNO charges_G'!$B$14:$B$203,MATCH($A104,'Annex 4 LDNO charges_G'!$A$14:$A$203,0)))</f>
        <v>0</v>
      </c>
      <c r="C104" s="159" t="str">
        <f>IFERROR(INDEX('Annex 1 LV, HV &amp; UMS charges_G'!$C$14:$C$45,MATCH($A104,'Annex 1 LV, HV &amp; UMS charges_G'!$A$14:$A$294,0)),INDEX('Annex 4 LDNO charges_G'!$C$14:$C$203,MATCH($A104,'Annex 4 LDNO charges_G'!$A$14:$A$203,0)))</f>
        <v>0, 3, 4, 5-8</v>
      </c>
      <c r="D104" s="227"/>
      <c r="E104" s="227"/>
      <c r="F104" s="223">
        <f t="shared" si="2"/>
        <v>0.42903228121597475</v>
      </c>
    </row>
    <row r="105" spans="1:6" ht="27.75" customHeight="1">
      <c r="A105" s="160" t="s">
        <v>633</v>
      </c>
      <c r="B105" s="42">
        <f>IFERROR(INDEX('Annex 1 LV, HV &amp; UMS charges_G'!$B$14:$B$45,MATCH($A105,'Annex 1 LV, HV &amp; UMS charges_G'!$A$14:$A$294,0)),INDEX('Annex 4 LDNO charges_G'!$B$14:$B$203,MATCH($A105,'Annex 4 LDNO charges_G'!$A$14:$A$203,0)))</f>
        <v>0</v>
      </c>
      <c r="C105" s="159" t="str">
        <f>IFERROR(INDEX('Annex 1 LV, HV &amp; UMS charges_G'!$C$14:$C$45,MATCH($A105,'Annex 1 LV, HV &amp; UMS charges_G'!$A$14:$A$294,0)),INDEX('Annex 4 LDNO charges_G'!$C$14:$C$203,MATCH($A105,'Annex 4 LDNO charges_G'!$A$14:$A$203,0)))</f>
        <v>0, 3, 4, 5-8</v>
      </c>
      <c r="D105" s="227"/>
      <c r="E105" s="227"/>
      <c r="F105" s="223">
        <f t="shared" si="2"/>
        <v>0.42903228121597475</v>
      </c>
    </row>
    <row r="106" spans="1:6" ht="27.75" customHeight="1">
      <c r="A106" s="160" t="s">
        <v>635</v>
      </c>
      <c r="B106" s="42">
        <f>IFERROR(INDEX('Annex 1 LV, HV &amp; UMS charges_G'!$B$14:$B$45,MATCH($A106,'Annex 1 LV, HV &amp; UMS charges_G'!$A$14:$A$294,0)),INDEX('Annex 4 LDNO charges_G'!$B$14:$B$203,MATCH($A106,'Annex 4 LDNO charges_G'!$A$14:$A$203,0)))</f>
        <v>0</v>
      </c>
      <c r="C106" s="159">
        <f>IFERROR(INDEX('Annex 1 LV, HV &amp; UMS charges_G'!$C$14:$C$45,MATCH($A106,'Annex 1 LV, HV &amp; UMS charges_G'!$A$14:$A$294,0)),INDEX('Annex 4 LDNO charges_G'!$C$14:$C$203,MATCH($A106,'Annex 4 LDNO charges_G'!$A$14:$A$203,0)))</f>
        <v>0</v>
      </c>
      <c r="D106" s="227"/>
      <c r="E106" s="227"/>
      <c r="F106" s="223">
        <f t="shared" si="2"/>
        <v>0.42903228121597475</v>
      </c>
    </row>
    <row r="107" spans="1:6" ht="27.75" customHeight="1">
      <c r="A107" s="160" t="s">
        <v>636</v>
      </c>
      <c r="B107" s="42">
        <f>IFERROR(INDEX('Annex 1 LV, HV &amp; UMS charges_G'!$B$14:$B$45,MATCH($A107,'Annex 1 LV, HV &amp; UMS charges_G'!$A$14:$A$294,0)),INDEX('Annex 4 LDNO charges_G'!$B$14:$B$203,MATCH($A107,'Annex 4 LDNO charges_G'!$A$14:$A$203,0)))</f>
        <v>0</v>
      </c>
      <c r="C107" s="159">
        <f>IFERROR(INDEX('Annex 1 LV, HV &amp; UMS charges_G'!$C$14:$C$45,MATCH($A107,'Annex 1 LV, HV &amp; UMS charges_G'!$A$14:$A$294,0)),INDEX('Annex 4 LDNO charges_G'!$C$14:$C$203,MATCH($A107,'Annex 4 LDNO charges_G'!$A$14:$A$203,0)))</f>
        <v>0</v>
      </c>
      <c r="D107" s="227"/>
      <c r="E107" s="227"/>
      <c r="F107" s="223">
        <f t="shared" si="2"/>
        <v>0.42903228121597475</v>
      </c>
    </row>
    <row r="108" spans="1:6" ht="27.75" customHeight="1">
      <c r="A108" s="160" t="s">
        <v>637</v>
      </c>
      <c r="B108" s="42">
        <f>IFERROR(INDEX('Annex 1 LV, HV &amp; UMS charges_G'!$B$14:$B$45,MATCH($A108,'Annex 1 LV, HV &amp; UMS charges_G'!$A$14:$A$294,0)),INDEX('Annex 4 LDNO charges_G'!$B$14:$B$203,MATCH($A108,'Annex 4 LDNO charges_G'!$A$14:$A$203,0)))</f>
        <v>0</v>
      </c>
      <c r="C108" s="159">
        <f>IFERROR(INDEX('Annex 1 LV, HV &amp; UMS charges_G'!$C$14:$C$45,MATCH($A108,'Annex 1 LV, HV &amp; UMS charges_G'!$A$14:$A$294,0)),INDEX('Annex 4 LDNO charges_G'!$C$14:$C$203,MATCH($A108,'Annex 4 LDNO charges_G'!$A$14:$A$203,0)))</f>
        <v>0</v>
      </c>
      <c r="D108" s="227"/>
      <c r="E108" s="227"/>
      <c r="F108" s="223">
        <f t="shared" si="2"/>
        <v>0.42903228121597475</v>
      </c>
    </row>
    <row r="109" spans="1:6" ht="27.75" customHeight="1">
      <c r="A109" s="160" t="s">
        <v>638</v>
      </c>
      <c r="B109" s="42">
        <f>IFERROR(INDEX('Annex 1 LV, HV &amp; UMS charges_G'!$B$14:$B$45,MATCH($A109,'Annex 1 LV, HV &amp; UMS charges_G'!$A$14:$A$294,0)),INDEX('Annex 4 LDNO charges_G'!$B$14:$B$203,MATCH($A109,'Annex 4 LDNO charges_G'!$A$14:$A$203,0)))</f>
        <v>0</v>
      </c>
      <c r="C109" s="159">
        <f>IFERROR(INDEX('Annex 1 LV, HV &amp; UMS charges_G'!$C$14:$C$45,MATCH($A109,'Annex 1 LV, HV &amp; UMS charges_G'!$A$14:$A$294,0)),INDEX('Annex 4 LDNO charges_G'!$C$14:$C$203,MATCH($A109,'Annex 4 LDNO charges_G'!$A$14:$A$203,0)))</f>
        <v>0</v>
      </c>
      <c r="D109" s="227"/>
      <c r="E109" s="227"/>
      <c r="F109" s="223">
        <f t="shared" si="2"/>
        <v>0.42903228121597475</v>
      </c>
    </row>
    <row r="110" spans="1:6" ht="27.75" customHeight="1">
      <c r="A110" s="160" t="s">
        <v>639</v>
      </c>
      <c r="B110" s="42">
        <f>IFERROR(INDEX('Annex 1 LV, HV &amp; UMS charges_G'!$B$14:$B$45,MATCH($A110,'Annex 1 LV, HV &amp; UMS charges_G'!$A$14:$A$294,0)),INDEX('Annex 4 LDNO charges_G'!$B$14:$B$203,MATCH($A110,'Annex 4 LDNO charges_G'!$A$14:$A$203,0)))</f>
        <v>0</v>
      </c>
      <c r="C110" s="159">
        <f>IFERROR(INDEX('Annex 1 LV, HV &amp; UMS charges_G'!$C$14:$C$45,MATCH($A110,'Annex 1 LV, HV &amp; UMS charges_G'!$A$14:$A$294,0)),INDEX('Annex 4 LDNO charges_G'!$C$14:$C$203,MATCH($A110,'Annex 4 LDNO charges_G'!$A$14:$A$203,0)))</f>
        <v>0</v>
      </c>
      <c r="D110" s="227"/>
      <c r="E110" s="227"/>
      <c r="F110" s="223">
        <f t="shared" si="2"/>
        <v>0.42903228121597475</v>
      </c>
    </row>
    <row r="111" spans="1:6" ht="27.75" customHeight="1">
      <c r="A111" s="160" t="s">
        <v>640</v>
      </c>
      <c r="B111" s="42">
        <f>IFERROR(INDEX('Annex 1 LV, HV &amp; UMS charges_G'!$B$14:$B$45,MATCH($A111,'Annex 1 LV, HV &amp; UMS charges_G'!$A$14:$A$294,0)),INDEX('Annex 4 LDNO charges_G'!$B$14:$B$203,MATCH($A111,'Annex 4 LDNO charges_G'!$A$14:$A$203,0)))</f>
        <v>0</v>
      </c>
      <c r="C111" s="159">
        <f>IFERROR(INDEX('Annex 1 LV, HV &amp; UMS charges_G'!$C$14:$C$45,MATCH($A111,'Annex 1 LV, HV &amp; UMS charges_G'!$A$14:$A$294,0)),INDEX('Annex 4 LDNO charges_G'!$C$14:$C$203,MATCH($A111,'Annex 4 LDNO charges_G'!$A$14:$A$203,0)))</f>
        <v>0</v>
      </c>
      <c r="D111" s="227"/>
      <c r="E111" s="227"/>
      <c r="F111" s="223">
        <f t="shared" si="2"/>
        <v>0.42903228121597475</v>
      </c>
    </row>
    <row r="112" spans="1:6" ht="27.75" customHeight="1">
      <c r="A112" s="160" t="s">
        <v>641</v>
      </c>
      <c r="B112" s="42">
        <f>IFERROR(INDEX('Annex 1 LV, HV &amp; UMS charges_G'!$B$14:$B$45,MATCH($A112,'Annex 1 LV, HV &amp; UMS charges_G'!$A$14:$A$294,0)),INDEX('Annex 4 LDNO charges_G'!$B$14:$B$203,MATCH($A112,'Annex 4 LDNO charges_G'!$A$14:$A$203,0)))</f>
        <v>0</v>
      </c>
      <c r="C112" s="159">
        <f>IFERROR(INDEX('Annex 1 LV, HV &amp; UMS charges_G'!$C$14:$C$45,MATCH($A112,'Annex 1 LV, HV &amp; UMS charges_G'!$A$14:$A$294,0)),INDEX('Annex 4 LDNO charges_G'!$C$14:$C$203,MATCH($A112,'Annex 4 LDNO charges_G'!$A$14:$A$203,0)))</f>
        <v>0</v>
      </c>
      <c r="D112" s="227"/>
      <c r="E112" s="227"/>
      <c r="F112" s="223">
        <f t="shared" si="2"/>
        <v>0.42903228121597475</v>
      </c>
    </row>
    <row r="113" spans="1:6" ht="27.75" customHeight="1">
      <c r="A113" s="160" t="s">
        <v>642</v>
      </c>
      <c r="B113" s="42">
        <f>IFERROR(INDEX('Annex 1 LV, HV &amp; UMS charges_G'!$B$14:$B$45,MATCH($A113,'Annex 1 LV, HV &amp; UMS charges_G'!$A$14:$A$294,0)),INDEX('Annex 4 LDNO charges_G'!$B$14:$B$203,MATCH($A113,'Annex 4 LDNO charges_G'!$A$14:$A$203,0)))</f>
        <v>0</v>
      </c>
      <c r="C113" s="159">
        <f>IFERROR(INDEX('Annex 1 LV, HV &amp; UMS charges_G'!$C$14:$C$45,MATCH($A113,'Annex 1 LV, HV &amp; UMS charges_G'!$A$14:$A$294,0)),INDEX('Annex 4 LDNO charges_G'!$C$14:$C$203,MATCH($A113,'Annex 4 LDNO charges_G'!$A$14:$A$203,0)))</f>
        <v>0</v>
      </c>
      <c r="D113" s="227"/>
      <c r="E113" s="227"/>
      <c r="F113" s="223">
        <f t="shared" si="2"/>
        <v>0.42903228121597475</v>
      </c>
    </row>
    <row r="114" spans="1:6" ht="27.75" customHeight="1">
      <c r="A114" s="160" t="s">
        <v>643</v>
      </c>
      <c r="B114" s="42">
        <f>IFERROR(INDEX('Annex 1 LV, HV &amp; UMS charges_G'!$B$14:$B$45,MATCH($A114,'Annex 1 LV, HV &amp; UMS charges_G'!$A$14:$A$294,0)),INDEX('Annex 4 LDNO charges_G'!$B$14:$B$203,MATCH($A114,'Annex 4 LDNO charges_G'!$A$14:$A$203,0)))</f>
        <v>0</v>
      </c>
      <c r="C114" s="159">
        <f>IFERROR(INDEX('Annex 1 LV, HV &amp; UMS charges_G'!$C$14:$C$45,MATCH($A114,'Annex 1 LV, HV &amp; UMS charges_G'!$A$14:$A$294,0)),INDEX('Annex 4 LDNO charges_G'!$C$14:$C$203,MATCH($A114,'Annex 4 LDNO charges_G'!$A$14:$A$203,0)))</f>
        <v>0</v>
      </c>
      <c r="D114" s="227"/>
      <c r="E114" s="227"/>
      <c r="F114" s="223">
        <f t="shared" si="2"/>
        <v>0.42903228121597475</v>
      </c>
    </row>
    <row r="115" spans="1:6" ht="27.75" customHeight="1">
      <c r="A115" s="160" t="s">
        <v>644</v>
      </c>
      <c r="B115" s="42">
        <f>IFERROR(INDEX('Annex 1 LV, HV &amp; UMS charges_G'!$B$14:$B$45,MATCH($A115,'Annex 1 LV, HV &amp; UMS charges_G'!$A$14:$A$294,0)),INDEX('Annex 4 LDNO charges_G'!$B$14:$B$203,MATCH($A115,'Annex 4 LDNO charges_G'!$A$14:$A$203,0)))</f>
        <v>0</v>
      </c>
      <c r="C115" s="159">
        <f>IFERROR(INDEX('Annex 1 LV, HV &amp; UMS charges_G'!$C$14:$C$45,MATCH($A115,'Annex 1 LV, HV &amp; UMS charges_G'!$A$14:$A$294,0)),INDEX('Annex 4 LDNO charges_G'!$C$14:$C$203,MATCH($A115,'Annex 4 LDNO charges_G'!$A$14:$A$203,0)))</f>
        <v>0</v>
      </c>
      <c r="D115" s="227"/>
      <c r="E115" s="227"/>
      <c r="F115" s="223">
        <f t="shared" si="2"/>
        <v>0.42903228121597475</v>
      </c>
    </row>
    <row r="116" spans="1:6" ht="27.75" customHeight="1">
      <c r="A116" s="160" t="s">
        <v>645</v>
      </c>
      <c r="B116" s="42">
        <f>IFERROR(INDEX('Annex 1 LV, HV &amp; UMS charges_G'!$B$14:$B$45,MATCH($A116,'Annex 1 LV, HV &amp; UMS charges_G'!$A$14:$A$294,0)),INDEX('Annex 4 LDNO charges_G'!$B$14:$B$203,MATCH($A116,'Annex 4 LDNO charges_G'!$A$14:$A$203,0)))</f>
        <v>0</v>
      </c>
      <c r="C116" s="159">
        <f>IFERROR(INDEX('Annex 1 LV, HV &amp; UMS charges_G'!$C$14:$C$45,MATCH($A116,'Annex 1 LV, HV &amp; UMS charges_G'!$A$14:$A$294,0)),INDEX('Annex 4 LDNO charges_G'!$C$14:$C$203,MATCH($A116,'Annex 4 LDNO charges_G'!$A$14:$A$203,0)))</f>
        <v>0</v>
      </c>
      <c r="D116" s="227"/>
      <c r="E116" s="227"/>
      <c r="F116" s="223">
        <f t="shared" si="2"/>
        <v>0.42903228121597475</v>
      </c>
    </row>
    <row r="117" spans="1:6" ht="27.75" customHeight="1">
      <c r="A117" s="160" t="s">
        <v>646</v>
      </c>
      <c r="B117" s="42">
        <f>IFERROR(INDEX('Annex 1 LV, HV &amp; UMS charges_G'!$B$14:$B$45,MATCH($A117,'Annex 1 LV, HV &amp; UMS charges_G'!$A$14:$A$294,0)),INDEX('Annex 4 LDNO charges_G'!$B$14:$B$203,MATCH($A117,'Annex 4 LDNO charges_G'!$A$14:$A$203,0)))</f>
        <v>0</v>
      </c>
      <c r="C117" s="159">
        <f>IFERROR(INDEX('Annex 1 LV, HV &amp; UMS charges_G'!$C$14:$C$45,MATCH($A117,'Annex 1 LV, HV &amp; UMS charges_G'!$A$14:$A$294,0)),INDEX('Annex 4 LDNO charges_G'!$C$14:$C$203,MATCH($A117,'Annex 4 LDNO charges_G'!$A$14:$A$203,0)))</f>
        <v>0</v>
      </c>
      <c r="D117" s="227"/>
      <c r="E117" s="227"/>
      <c r="F117" s="223">
        <f t="shared" si="2"/>
        <v>0.42903228121597475</v>
      </c>
    </row>
    <row r="118" spans="1:6" ht="27.75" customHeight="1">
      <c r="A118" s="160" t="s">
        <v>647</v>
      </c>
      <c r="B118" s="42">
        <f>IFERROR(INDEX('Annex 1 LV, HV &amp; UMS charges_G'!$B$14:$B$45,MATCH($A118,'Annex 1 LV, HV &amp; UMS charges_G'!$A$14:$A$294,0)),INDEX('Annex 4 LDNO charges_G'!$B$14:$B$203,MATCH($A118,'Annex 4 LDNO charges_G'!$A$14:$A$203,0)))</f>
        <v>0</v>
      </c>
      <c r="C118" s="159">
        <f>IFERROR(INDEX('Annex 1 LV, HV &amp; UMS charges_G'!$C$14:$C$45,MATCH($A118,'Annex 1 LV, HV &amp; UMS charges_G'!$A$14:$A$294,0)),INDEX('Annex 4 LDNO charges_G'!$C$14:$C$203,MATCH($A118,'Annex 4 LDNO charges_G'!$A$14:$A$203,0)))</f>
        <v>0</v>
      </c>
      <c r="D118" s="227"/>
      <c r="E118" s="227"/>
      <c r="F118" s="223">
        <f t="shared" si="2"/>
        <v>0.42903228121597475</v>
      </c>
    </row>
    <row r="119" spans="1:6" ht="27.75" customHeight="1">
      <c r="A119" s="160" t="s">
        <v>648</v>
      </c>
      <c r="B119" s="42">
        <f>IFERROR(INDEX('Annex 1 LV, HV &amp; UMS charges_G'!$B$14:$B$45,MATCH($A119,'Annex 1 LV, HV &amp; UMS charges_G'!$A$14:$A$294,0)),INDEX('Annex 4 LDNO charges_G'!$B$14:$B$203,MATCH($A119,'Annex 4 LDNO charges_G'!$A$14:$A$203,0)))</f>
        <v>0</v>
      </c>
      <c r="C119" s="159">
        <f>IFERROR(INDEX('Annex 1 LV, HV &amp; UMS charges_G'!$C$14:$C$45,MATCH($A119,'Annex 1 LV, HV &amp; UMS charges_G'!$A$14:$A$294,0)),INDEX('Annex 4 LDNO charges_G'!$C$14:$C$203,MATCH($A119,'Annex 4 LDNO charges_G'!$A$14:$A$203,0)))</f>
        <v>0</v>
      </c>
      <c r="D119" s="227"/>
      <c r="E119" s="227"/>
      <c r="F119" s="223">
        <f t="shared" si="2"/>
        <v>0.42903228121597475</v>
      </c>
    </row>
    <row r="120" spans="1:6" ht="27.75" customHeight="1">
      <c r="A120" s="160" t="s">
        <v>649</v>
      </c>
      <c r="B120" s="42">
        <f>IFERROR(INDEX('Annex 1 LV, HV &amp; UMS charges_G'!$B$14:$B$45,MATCH($A120,'Annex 1 LV, HV &amp; UMS charges_G'!$A$14:$A$294,0)),INDEX('Annex 4 LDNO charges_G'!$B$14:$B$203,MATCH($A120,'Annex 4 LDNO charges_G'!$A$14:$A$203,0)))</f>
        <v>0</v>
      </c>
      <c r="C120" s="159">
        <f>IFERROR(INDEX('Annex 1 LV, HV &amp; UMS charges_G'!$C$14:$C$45,MATCH($A120,'Annex 1 LV, HV &amp; UMS charges_G'!$A$14:$A$294,0)),INDEX('Annex 4 LDNO charges_G'!$C$14:$C$203,MATCH($A120,'Annex 4 LDNO charges_G'!$A$14:$A$203,0)))</f>
        <v>0</v>
      </c>
      <c r="D120" s="227"/>
      <c r="E120" s="227"/>
      <c r="F120" s="223">
        <f t="shared" si="2"/>
        <v>0.42903228121597475</v>
      </c>
    </row>
    <row r="121" spans="1:6" ht="27.75" customHeight="1">
      <c r="A121" s="160" t="s">
        <v>656</v>
      </c>
      <c r="B121" s="42">
        <f>IFERROR(INDEX('Annex 1 LV, HV &amp; UMS charges_G'!$B$14:$B$45,MATCH($A121,'Annex 1 LV, HV &amp; UMS charges_G'!$A$14:$A$294,0)),INDEX('Annex 4 LDNO charges_G'!$B$14:$B$203,MATCH($A121,'Annex 4 LDNO charges_G'!$A$14:$A$203,0)))</f>
        <v>0</v>
      </c>
      <c r="C121" s="159" t="str">
        <f>IFERROR(INDEX('Annex 1 LV, HV &amp; UMS charges_G'!$C$14:$C$45,MATCH($A121,'Annex 1 LV, HV &amp; UMS charges_G'!$A$14:$A$294,0)),INDEX('Annex 4 LDNO charges_G'!$C$14:$C$203,MATCH($A121,'Annex 4 LDNO charges_G'!$A$14:$A$203,0)))</f>
        <v>0, 1, 2</v>
      </c>
      <c r="D121" s="223">
        <f>$D$5</f>
        <v>0.2268386213511131</v>
      </c>
      <c r="E121" s="223">
        <f>$E$5</f>
        <v>0</v>
      </c>
      <c r="F121" s="223">
        <f>$F$5</f>
        <v>0.42903228121597475</v>
      </c>
    </row>
    <row r="122" spans="1:6" ht="27.75" customHeight="1">
      <c r="A122" s="160" t="s">
        <v>658</v>
      </c>
      <c r="B122" s="42">
        <f>IFERROR(INDEX('Annex 1 LV, HV &amp; UMS charges_G'!$B$14:$B$45,MATCH($A122,'Annex 1 LV, HV &amp; UMS charges_G'!$A$14:$A$294,0)),INDEX('Annex 4 LDNO charges_G'!$B$14:$B$203,MATCH($A122,'Annex 4 LDNO charges_G'!$A$14:$A$203,0)))</f>
        <v>0</v>
      </c>
      <c r="C122" s="159" t="str">
        <f>IFERROR(INDEX('Annex 1 LV, HV &amp; UMS charges_G'!$C$14:$C$45,MATCH($A122,'Annex 1 LV, HV &amp; UMS charges_G'!$A$14:$A$294,0)),INDEX('Annex 4 LDNO charges_G'!$C$14:$C$203,MATCH($A122,'Annex 4 LDNO charges_G'!$A$14:$A$203,0)))</f>
        <v>0, 3, 4, 5-8</v>
      </c>
      <c r="D122" s="227"/>
      <c r="E122" s="227"/>
      <c r="F122" s="223">
        <f t="shared" ref="F122:F141" si="3">$F$5</f>
        <v>0.42903228121597475</v>
      </c>
    </row>
    <row r="123" spans="1:6" ht="27.75" customHeight="1">
      <c r="A123" s="160" t="s">
        <v>659</v>
      </c>
      <c r="B123" s="42">
        <f>IFERROR(INDEX('Annex 1 LV, HV &amp; UMS charges_G'!$B$14:$B$45,MATCH($A123,'Annex 1 LV, HV &amp; UMS charges_G'!$A$14:$A$294,0)),INDEX('Annex 4 LDNO charges_G'!$B$14:$B$203,MATCH($A123,'Annex 4 LDNO charges_G'!$A$14:$A$203,0)))</f>
        <v>0</v>
      </c>
      <c r="C123" s="159" t="str">
        <f>IFERROR(INDEX('Annex 1 LV, HV &amp; UMS charges_G'!$C$14:$C$45,MATCH($A123,'Annex 1 LV, HV &amp; UMS charges_G'!$A$14:$A$294,0)),INDEX('Annex 4 LDNO charges_G'!$C$14:$C$203,MATCH($A123,'Annex 4 LDNO charges_G'!$A$14:$A$203,0)))</f>
        <v>0, 3, 4, 5-8</v>
      </c>
      <c r="D123" s="227"/>
      <c r="E123" s="227"/>
      <c r="F123" s="223">
        <f t="shared" si="3"/>
        <v>0.42903228121597475</v>
      </c>
    </row>
    <row r="124" spans="1:6" ht="27.75" customHeight="1">
      <c r="A124" s="160" t="s">
        <v>660</v>
      </c>
      <c r="B124" s="42">
        <f>IFERROR(INDEX('Annex 1 LV, HV &amp; UMS charges_G'!$B$14:$B$45,MATCH($A124,'Annex 1 LV, HV &amp; UMS charges_G'!$A$14:$A$294,0)),INDEX('Annex 4 LDNO charges_G'!$B$14:$B$203,MATCH($A124,'Annex 4 LDNO charges_G'!$A$14:$A$203,0)))</f>
        <v>0</v>
      </c>
      <c r="C124" s="159" t="str">
        <f>IFERROR(INDEX('Annex 1 LV, HV &amp; UMS charges_G'!$C$14:$C$45,MATCH($A124,'Annex 1 LV, HV &amp; UMS charges_G'!$A$14:$A$294,0)),INDEX('Annex 4 LDNO charges_G'!$C$14:$C$203,MATCH($A124,'Annex 4 LDNO charges_G'!$A$14:$A$203,0)))</f>
        <v>0, 3, 4, 5-8</v>
      </c>
      <c r="D124" s="227"/>
      <c r="E124" s="227"/>
      <c r="F124" s="223">
        <f t="shared" si="3"/>
        <v>0.42903228121597475</v>
      </c>
    </row>
    <row r="125" spans="1:6" ht="27.75" customHeight="1">
      <c r="A125" s="160" t="s">
        <v>661</v>
      </c>
      <c r="B125" s="42">
        <f>IFERROR(INDEX('Annex 1 LV, HV &amp; UMS charges_G'!$B$14:$B$45,MATCH($A125,'Annex 1 LV, HV &amp; UMS charges_G'!$A$14:$A$294,0)),INDEX('Annex 4 LDNO charges_G'!$B$14:$B$203,MATCH($A125,'Annex 4 LDNO charges_G'!$A$14:$A$203,0)))</f>
        <v>0</v>
      </c>
      <c r="C125" s="159" t="str">
        <f>IFERROR(INDEX('Annex 1 LV, HV &amp; UMS charges_G'!$C$14:$C$45,MATCH($A125,'Annex 1 LV, HV &amp; UMS charges_G'!$A$14:$A$294,0)),INDEX('Annex 4 LDNO charges_G'!$C$14:$C$203,MATCH($A125,'Annex 4 LDNO charges_G'!$A$14:$A$203,0)))</f>
        <v>0, 3, 4, 5-8</v>
      </c>
      <c r="D125" s="227"/>
      <c r="E125" s="227"/>
      <c r="F125" s="223">
        <f t="shared" si="3"/>
        <v>0.42903228121597475</v>
      </c>
    </row>
    <row r="126" spans="1:6" ht="27.75" customHeight="1">
      <c r="A126" s="160" t="s">
        <v>662</v>
      </c>
      <c r="B126" s="42">
        <f>IFERROR(INDEX('Annex 1 LV, HV &amp; UMS charges_G'!$B$14:$B$45,MATCH($A126,'Annex 1 LV, HV &amp; UMS charges_G'!$A$14:$A$294,0)),INDEX('Annex 4 LDNO charges_G'!$B$14:$B$203,MATCH($A126,'Annex 4 LDNO charges_G'!$A$14:$A$203,0)))</f>
        <v>0</v>
      </c>
      <c r="C126" s="159" t="str">
        <f>IFERROR(INDEX('Annex 1 LV, HV &amp; UMS charges_G'!$C$14:$C$45,MATCH($A126,'Annex 1 LV, HV &amp; UMS charges_G'!$A$14:$A$294,0)),INDEX('Annex 4 LDNO charges_G'!$C$14:$C$203,MATCH($A126,'Annex 4 LDNO charges_G'!$A$14:$A$203,0)))</f>
        <v>0, 3, 4, 5-8</v>
      </c>
      <c r="D126" s="227"/>
      <c r="E126" s="227"/>
      <c r="F126" s="223">
        <f t="shared" si="3"/>
        <v>0.42903228121597475</v>
      </c>
    </row>
    <row r="127" spans="1:6" ht="27.75" customHeight="1">
      <c r="A127" s="160" t="s">
        <v>664</v>
      </c>
      <c r="B127" s="42">
        <f>IFERROR(INDEX('Annex 1 LV, HV &amp; UMS charges_G'!$B$14:$B$45,MATCH($A127,'Annex 1 LV, HV &amp; UMS charges_G'!$A$14:$A$294,0)),INDEX('Annex 4 LDNO charges_G'!$B$14:$B$203,MATCH($A127,'Annex 4 LDNO charges_G'!$A$14:$A$203,0)))</f>
        <v>0</v>
      </c>
      <c r="C127" s="159">
        <f>IFERROR(INDEX('Annex 1 LV, HV &amp; UMS charges_G'!$C$14:$C$45,MATCH($A127,'Annex 1 LV, HV &amp; UMS charges_G'!$A$14:$A$294,0)),INDEX('Annex 4 LDNO charges_G'!$C$14:$C$203,MATCH($A127,'Annex 4 LDNO charges_G'!$A$14:$A$203,0)))</f>
        <v>0</v>
      </c>
      <c r="D127" s="227"/>
      <c r="E127" s="227"/>
      <c r="F127" s="223">
        <f t="shared" si="3"/>
        <v>0.42903228121597475</v>
      </c>
    </row>
    <row r="128" spans="1:6" ht="27.75" customHeight="1">
      <c r="A128" s="160" t="s">
        <v>665</v>
      </c>
      <c r="B128" s="42">
        <f>IFERROR(INDEX('Annex 1 LV, HV &amp; UMS charges_G'!$B$14:$B$45,MATCH($A128,'Annex 1 LV, HV &amp; UMS charges_G'!$A$14:$A$294,0)),INDEX('Annex 4 LDNO charges_G'!$B$14:$B$203,MATCH($A128,'Annex 4 LDNO charges_G'!$A$14:$A$203,0)))</f>
        <v>0</v>
      </c>
      <c r="C128" s="159">
        <f>IFERROR(INDEX('Annex 1 LV, HV &amp; UMS charges_G'!$C$14:$C$45,MATCH($A128,'Annex 1 LV, HV &amp; UMS charges_G'!$A$14:$A$294,0)),INDEX('Annex 4 LDNO charges_G'!$C$14:$C$203,MATCH($A128,'Annex 4 LDNO charges_G'!$A$14:$A$203,0)))</f>
        <v>0</v>
      </c>
      <c r="D128" s="227"/>
      <c r="E128" s="227"/>
      <c r="F128" s="223">
        <f t="shared" si="3"/>
        <v>0.42903228121597475</v>
      </c>
    </row>
    <row r="129" spans="1:6" ht="27.75" customHeight="1">
      <c r="A129" s="160" t="s">
        <v>666</v>
      </c>
      <c r="B129" s="42">
        <f>IFERROR(INDEX('Annex 1 LV, HV &amp; UMS charges_G'!$B$14:$B$45,MATCH($A129,'Annex 1 LV, HV &amp; UMS charges_G'!$A$14:$A$294,0)),INDEX('Annex 4 LDNO charges_G'!$B$14:$B$203,MATCH($A129,'Annex 4 LDNO charges_G'!$A$14:$A$203,0)))</f>
        <v>0</v>
      </c>
      <c r="C129" s="159">
        <f>IFERROR(INDEX('Annex 1 LV, HV &amp; UMS charges_G'!$C$14:$C$45,MATCH($A129,'Annex 1 LV, HV &amp; UMS charges_G'!$A$14:$A$294,0)),INDEX('Annex 4 LDNO charges_G'!$C$14:$C$203,MATCH($A129,'Annex 4 LDNO charges_G'!$A$14:$A$203,0)))</f>
        <v>0</v>
      </c>
      <c r="D129" s="227"/>
      <c r="E129" s="227"/>
      <c r="F129" s="223">
        <f t="shared" si="3"/>
        <v>0.42903228121597475</v>
      </c>
    </row>
    <row r="130" spans="1:6" ht="27.75" customHeight="1">
      <c r="A130" s="160" t="s">
        <v>667</v>
      </c>
      <c r="B130" s="42">
        <f>IFERROR(INDEX('Annex 1 LV, HV &amp; UMS charges_G'!$B$14:$B$45,MATCH($A130,'Annex 1 LV, HV &amp; UMS charges_G'!$A$14:$A$294,0)),INDEX('Annex 4 LDNO charges_G'!$B$14:$B$203,MATCH($A130,'Annex 4 LDNO charges_G'!$A$14:$A$203,0)))</f>
        <v>0</v>
      </c>
      <c r="C130" s="159">
        <f>IFERROR(INDEX('Annex 1 LV, HV &amp; UMS charges_G'!$C$14:$C$45,MATCH($A130,'Annex 1 LV, HV &amp; UMS charges_G'!$A$14:$A$294,0)),INDEX('Annex 4 LDNO charges_G'!$C$14:$C$203,MATCH($A130,'Annex 4 LDNO charges_G'!$A$14:$A$203,0)))</f>
        <v>0</v>
      </c>
      <c r="D130" s="227"/>
      <c r="E130" s="227"/>
      <c r="F130" s="223">
        <f t="shared" si="3"/>
        <v>0.42903228121597475</v>
      </c>
    </row>
    <row r="131" spans="1:6" ht="27.75" customHeight="1">
      <c r="A131" s="160" t="s">
        <v>668</v>
      </c>
      <c r="B131" s="42">
        <f>IFERROR(INDEX('Annex 1 LV, HV &amp; UMS charges_G'!$B$14:$B$45,MATCH($A131,'Annex 1 LV, HV &amp; UMS charges_G'!$A$14:$A$294,0)),INDEX('Annex 4 LDNO charges_G'!$B$14:$B$203,MATCH($A131,'Annex 4 LDNO charges_G'!$A$14:$A$203,0)))</f>
        <v>0</v>
      </c>
      <c r="C131" s="159">
        <f>IFERROR(INDEX('Annex 1 LV, HV &amp; UMS charges_G'!$C$14:$C$45,MATCH($A131,'Annex 1 LV, HV &amp; UMS charges_G'!$A$14:$A$294,0)),INDEX('Annex 4 LDNO charges_G'!$C$14:$C$203,MATCH($A131,'Annex 4 LDNO charges_G'!$A$14:$A$203,0)))</f>
        <v>0</v>
      </c>
      <c r="D131" s="227"/>
      <c r="E131" s="227"/>
      <c r="F131" s="223">
        <f t="shared" si="3"/>
        <v>0.42903228121597475</v>
      </c>
    </row>
    <row r="132" spans="1:6" ht="27.75" customHeight="1">
      <c r="A132" s="160" t="s">
        <v>669</v>
      </c>
      <c r="B132" s="42">
        <f>IFERROR(INDEX('Annex 1 LV, HV &amp; UMS charges_G'!$B$14:$B$45,MATCH($A132,'Annex 1 LV, HV &amp; UMS charges_G'!$A$14:$A$294,0)),INDEX('Annex 4 LDNO charges_G'!$B$14:$B$203,MATCH($A132,'Annex 4 LDNO charges_G'!$A$14:$A$203,0)))</f>
        <v>0</v>
      </c>
      <c r="C132" s="159">
        <f>IFERROR(INDEX('Annex 1 LV, HV &amp; UMS charges_G'!$C$14:$C$45,MATCH($A132,'Annex 1 LV, HV &amp; UMS charges_G'!$A$14:$A$294,0)),INDEX('Annex 4 LDNO charges_G'!$C$14:$C$203,MATCH($A132,'Annex 4 LDNO charges_G'!$A$14:$A$203,0)))</f>
        <v>0</v>
      </c>
      <c r="D132" s="227"/>
      <c r="E132" s="227"/>
      <c r="F132" s="223">
        <f t="shared" si="3"/>
        <v>0.42903228121597475</v>
      </c>
    </row>
    <row r="133" spans="1:6" ht="27.75" customHeight="1">
      <c r="A133" s="160" t="s">
        <v>670</v>
      </c>
      <c r="B133" s="42">
        <f>IFERROR(INDEX('Annex 1 LV, HV &amp; UMS charges_G'!$B$14:$B$45,MATCH($A133,'Annex 1 LV, HV &amp; UMS charges_G'!$A$14:$A$294,0)),INDEX('Annex 4 LDNO charges_G'!$B$14:$B$203,MATCH($A133,'Annex 4 LDNO charges_G'!$A$14:$A$203,0)))</f>
        <v>0</v>
      </c>
      <c r="C133" s="159">
        <f>IFERROR(INDEX('Annex 1 LV, HV &amp; UMS charges_G'!$C$14:$C$45,MATCH($A133,'Annex 1 LV, HV &amp; UMS charges_G'!$A$14:$A$294,0)),INDEX('Annex 4 LDNO charges_G'!$C$14:$C$203,MATCH($A133,'Annex 4 LDNO charges_G'!$A$14:$A$203,0)))</f>
        <v>0</v>
      </c>
      <c r="D133" s="227"/>
      <c r="E133" s="227"/>
      <c r="F133" s="223">
        <f t="shared" si="3"/>
        <v>0.42903228121597475</v>
      </c>
    </row>
    <row r="134" spans="1:6" ht="27.75" customHeight="1">
      <c r="A134" s="160" t="s">
        <v>671</v>
      </c>
      <c r="B134" s="42">
        <f>IFERROR(INDEX('Annex 1 LV, HV &amp; UMS charges_G'!$B$14:$B$45,MATCH($A134,'Annex 1 LV, HV &amp; UMS charges_G'!$A$14:$A$294,0)),INDEX('Annex 4 LDNO charges_G'!$B$14:$B$203,MATCH($A134,'Annex 4 LDNO charges_G'!$A$14:$A$203,0)))</f>
        <v>0</v>
      </c>
      <c r="C134" s="159">
        <f>IFERROR(INDEX('Annex 1 LV, HV &amp; UMS charges_G'!$C$14:$C$45,MATCH($A134,'Annex 1 LV, HV &amp; UMS charges_G'!$A$14:$A$294,0)),INDEX('Annex 4 LDNO charges_G'!$C$14:$C$203,MATCH($A134,'Annex 4 LDNO charges_G'!$A$14:$A$203,0)))</f>
        <v>0</v>
      </c>
      <c r="D134" s="227"/>
      <c r="E134" s="227"/>
      <c r="F134" s="223">
        <f t="shared" si="3"/>
        <v>0.42903228121597475</v>
      </c>
    </row>
    <row r="135" spans="1:6" ht="27.75" customHeight="1">
      <c r="A135" s="160" t="s">
        <v>672</v>
      </c>
      <c r="B135" s="42">
        <f>IFERROR(INDEX('Annex 1 LV, HV &amp; UMS charges_G'!$B$14:$B$45,MATCH($A135,'Annex 1 LV, HV &amp; UMS charges_G'!$A$14:$A$294,0)),INDEX('Annex 4 LDNO charges_G'!$B$14:$B$203,MATCH($A135,'Annex 4 LDNO charges_G'!$A$14:$A$203,0)))</f>
        <v>0</v>
      </c>
      <c r="C135" s="159">
        <f>IFERROR(INDEX('Annex 1 LV, HV &amp; UMS charges_G'!$C$14:$C$45,MATCH($A135,'Annex 1 LV, HV &amp; UMS charges_G'!$A$14:$A$294,0)),INDEX('Annex 4 LDNO charges_G'!$C$14:$C$203,MATCH($A135,'Annex 4 LDNO charges_G'!$A$14:$A$203,0)))</f>
        <v>0</v>
      </c>
      <c r="D135" s="227"/>
      <c r="E135" s="227"/>
      <c r="F135" s="223">
        <f t="shared" si="3"/>
        <v>0.42903228121597475</v>
      </c>
    </row>
    <row r="136" spans="1:6" ht="27.75" customHeight="1">
      <c r="A136" s="160" t="s">
        <v>673</v>
      </c>
      <c r="B136" s="42">
        <f>IFERROR(INDEX('Annex 1 LV, HV &amp; UMS charges_G'!$B$14:$B$45,MATCH($A136,'Annex 1 LV, HV &amp; UMS charges_G'!$A$14:$A$294,0)),INDEX('Annex 4 LDNO charges_G'!$B$14:$B$203,MATCH($A136,'Annex 4 LDNO charges_G'!$A$14:$A$203,0)))</f>
        <v>0</v>
      </c>
      <c r="C136" s="159">
        <f>IFERROR(INDEX('Annex 1 LV, HV &amp; UMS charges_G'!$C$14:$C$45,MATCH($A136,'Annex 1 LV, HV &amp; UMS charges_G'!$A$14:$A$294,0)),INDEX('Annex 4 LDNO charges_G'!$C$14:$C$203,MATCH($A136,'Annex 4 LDNO charges_G'!$A$14:$A$203,0)))</f>
        <v>0</v>
      </c>
      <c r="D136" s="227"/>
      <c r="E136" s="227"/>
      <c r="F136" s="223">
        <f t="shared" si="3"/>
        <v>0.42903228121597475</v>
      </c>
    </row>
    <row r="137" spans="1:6" ht="27.75" customHeight="1">
      <c r="A137" s="160" t="s">
        <v>674</v>
      </c>
      <c r="B137" s="42">
        <f>IFERROR(INDEX('Annex 1 LV, HV &amp; UMS charges_G'!$B$14:$B$45,MATCH($A137,'Annex 1 LV, HV &amp; UMS charges_G'!$A$14:$A$294,0)),INDEX('Annex 4 LDNO charges_G'!$B$14:$B$203,MATCH($A137,'Annex 4 LDNO charges_G'!$A$14:$A$203,0)))</f>
        <v>0</v>
      </c>
      <c r="C137" s="159">
        <f>IFERROR(INDEX('Annex 1 LV, HV &amp; UMS charges_G'!$C$14:$C$45,MATCH($A137,'Annex 1 LV, HV &amp; UMS charges_G'!$A$14:$A$294,0)),INDEX('Annex 4 LDNO charges_G'!$C$14:$C$203,MATCH($A137,'Annex 4 LDNO charges_G'!$A$14:$A$203,0)))</f>
        <v>0</v>
      </c>
      <c r="D137" s="227"/>
      <c r="E137" s="227"/>
      <c r="F137" s="223">
        <f t="shared" si="3"/>
        <v>0.42903228121597475</v>
      </c>
    </row>
    <row r="138" spans="1:6" ht="27.75" customHeight="1">
      <c r="A138" s="160" t="s">
        <v>675</v>
      </c>
      <c r="B138" s="42">
        <f>IFERROR(INDEX('Annex 1 LV, HV &amp; UMS charges_G'!$B$14:$B$45,MATCH($A138,'Annex 1 LV, HV &amp; UMS charges_G'!$A$14:$A$294,0)),INDEX('Annex 4 LDNO charges_G'!$B$14:$B$203,MATCH($A138,'Annex 4 LDNO charges_G'!$A$14:$A$203,0)))</f>
        <v>0</v>
      </c>
      <c r="C138" s="159">
        <f>IFERROR(INDEX('Annex 1 LV, HV &amp; UMS charges_G'!$C$14:$C$45,MATCH($A138,'Annex 1 LV, HV &amp; UMS charges_G'!$A$14:$A$294,0)),INDEX('Annex 4 LDNO charges_G'!$C$14:$C$203,MATCH($A138,'Annex 4 LDNO charges_G'!$A$14:$A$203,0)))</f>
        <v>0</v>
      </c>
      <c r="D138" s="227"/>
      <c r="E138" s="227"/>
      <c r="F138" s="223">
        <f t="shared" si="3"/>
        <v>0.42903228121597475</v>
      </c>
    </row>
    <row r="139" spans="1:6" ht="27.75" customHeight="1">
      <c r="A139" s="160" t="s">
        <v>676</v>
      </c>
      <c r="B139" s="42">
        <f>IFERROR(INDEX('Annex 1 LV, HV &amp; UMS charges_G'!$B$14:$B$45,MATCH($A139,'Annex 1 LV, HV &amp; UMS charges_G'!$A$14:$A$294,0)),INDEX('Annex 4 LDNO charges_G'!$B$14:$B$203,MATCH($A139,'Annex 4 LDNO charges_G'!$A$14:$A$203,0)))</f>
        <v>0</v>
      </c>
      <c r="C139" s="159">
        <f>IFERROR(INDEX('Annex 1 LV, HV &amp; UMS charges_G'!$C$14:$C$45,MATCH($A139,'Annex 1 LV, HV &amp; UMS charges_G'!$A$14:$A$294,0)),INDEX('Annex 4 LDNO charges_G'!$C$14:$C$203,MATCH($A139,'Annex 4 LDNO charges_G'!$A$14:$A$203,0)))</f>
        <v>0</v>
      </c>
      <c r="D139" s="227"/>
      <c r="E139" s="227"/>
      <c r="F139" s="223">
        <f t="shared" si="3"/>
        <v>0.42903228121597475</v>
      </c>
    </row>
    <row r="140" spans="1:6" ht="27.75" customHeight="1">
      <c r="A140" s="160" t="s">
        <v>677</v>
      </c>
      <c r="B140" s="42">
        <f>IFERROR(INDEX('Annex 1 LV, HV &amp; UMS charges_G'!$B$14:$B$45,MATCH($A140,'Annex 1 LV, HV &amp; UMS charges_G'!$A$14:$A$294,0)),INDEX('Annex 4 LDNO charges_G'!$B$14:$B$203,MATCH($A140,'Annex 4 LDNO charges_G'!$A$14:$A$203,0)))</f>
        <v>0</v>
      </c>
      <c r="C140" s="159">
        <f>IFERROR(INDEX('Annex 1 LV, HV &amp; UMS charges_G'!$C$14:$C$45,MATCH($A140,'Annex 1 LV, HV &amp; UMS charges_G'!$A$14:$A$294,0)),INDEX('Annex 4 LDNO charges_G'!$C$14:$C$203,MATCH($A140,'Annex 4 LDNO charges_G'!$A$14:$A$203,0)))</f>
        <v>0</v>
      </c>
      <c r="D140" s="227"/>
      <c r="E140" s="227"/>
      <c r="F140" s="223">
        <f t="shared" si="3"/>
        <v>0.42903228121597475</v>
      </c>
    </row>
    <row r="141" spans="1:6" ht="27.75" customHeight="1">
      <c r="A141" s="160" t="s">
        <v>678</v>
      </c>
      <c r="B141" s="42">
        <f>IFERROR(INDEX('Annex 1 LV, HV &amp; UMS charges_G'!$B$14:$B$45,MATCH($A141,'Annex 1 LV, HV &amp; UMS charges_G'!$A$14:$A$294,0)),INDEX('Annex 4 LDNO charges_G'!$B$14:$B$203,MATCH($A141,'Annex 4 LDNO charges_G'!$A$14:$A$203,0)))</f>
        <v>0</v>
      </c>
      <c r="C141" s="159">
        <f>IFERROR(INDEX('Annex 1 LV, HV &amp; UMS charges_G'!$C$14:$C$45,MATCH($A141,'Annex 1 LV, HV &amp; UMS charges_G'!$A$14:$A$294,0)),INDEX('Annex 4 LDNO charges_G'!$C$14:$C$203,MATCH($A141,'Annex 4 LDNO charges_G'!$A$14:$A$203,0)))</f>
        <v>0</v>
      </c>
      <c r="D141" s="227"/>
      <c r="E141" s="227"/>
      <c r="F141" s="223">
        <f t="shared" si="3"/>
        <v>0.42903228121597475</v>
      </c>
    </row>
    <row r="142" spans="1:6" ht="27.75" customHeight="1">
      <c r="A142" s="160" t="s">
        <v>685</v>
      </c>
      <c r="B142" s="42">
        <f>IFERROR(INDEX('Annex 1 LV, HV &amp; UMS charges_G'!$B$14:$B$45,MATCH($A142,'Annex 1 LV, HV &amp; UMS charges_G'!$A$14:$A$294,0)),INDEX('Annex 4 LDNO charges_G'!$B$14:$B$203,MATCH($A142,'Annex 4 LDNO charges_G'!$A$14:$A$203,0)))</f>
        <v>0</v>
      </c>
      <c r="C142" s="159" t="str">
        <f>IFERROR(INDEX('Annex 1 LV, HV &amp; UMS charges_G'!$C$14:$C$45,MATCH($A142,'Annex 1 LV, HV &amp; UMS charges_G'!$A$14:$A$294,0)),INDEX('Annex 4 LDNO charges_G'!$C$14:$C$203,MATCH($A142,'Annex 4 LDNO charges_G'!$A$14:$A$203,0)))</f>
        <v>0, 1, 2</v>
      </c>
      <c r="D142" s="223">
        <f>$D$5</f>
        <v>0.2268386213511131</v>
      </c>
      <c r="E142" s="223">
        <f>$E$5</f>
        <v>0</v>
      </c>
      <c r="F142" s="223">
        <f>$F$5</f>
        <v>0.42903228121597475</v>
      </c>
    </row>
    <row r="143" spans="1:6" ht="27.75" customHeight="1">
      <c r="A143" s="160" t="s">
        <v>687</v>
      </c>
      <c r="B143" s="42">
        <f>IFERROR(INDEX('Annex 1 LV, HV &amp; UMS charges_G'!$B$14:$B$45,MATCH($A143,'Annex 1 LV, HV &amp; UMS charges_G'!$A$14:$A$294,0)),INDEX('Annex 4 LDNO charges_G'!$B$14:$B$203,MATCH($A143,'Annex 4 LDNO charges_G'!$A$14:$A$203,0)))</f>
        <v>0</v>
      </c>
      <c r="C143" s="159" t="str">
        <f>IFERROR(INDEX('Annex 1 LV, HV &amp; UMS charges_G'!$C$14:$C$45,MATCH($A143,'Annex 1 LV, HV &amp; UMS charges_G'!$A$14:$A$294,0)),INDEX('Annex 4 LDNO charges_G'!$C$14:$C$203,MATCH($A143,'Annex 4 LDNO charges_G'!$A$14:$A$203,0)))</f>
        <v>0, 3, 4, 5-8</v>
      </c>
      <c r="D143" s="227"/>
      <c r="E143" s="227"/>
      <c r="F143" s="223">
        <f t="shared" ref="F143:F162" si="4">$F$5</f>
        <v>0.42903228121597475</v>
      </c>
    </row>
    <row r="144" spans="1:6" ht="27.75" customHeight="1">
      <c r="A144" s="160" t="s">
        <v>688</v>
      </c>
      <c r="B144" s="42">
        <f>IFERROR(INDEX('Annex 1 LV, HV &amp; UMS charges_G'!$B$14:$B$45,MATCH($A144,'Annex 1 LV, HV &amp; UMS charges_G'!$A$14:$A$294,0)),INDEX('Annex 4 LDNO charges_G'!$B$14:$B$203,MATCH($A144,'Annex 4 LDNO charges_G'!$A$14:$A$203,0)))</f>
        <v>0</v>
      </c>
      <c r="C144" s="159" t="str">
        <f>IFERROR(INDEX('Annex 1 LV, HV &amp; UMS charges_G'!$C$14:$C$45,MATCH($A144,'Annex 1 LV, HV &amp; UMS charges_G'!$A$14:$A$294,0)),INDEX('Annex 4 LDNO charges_G'!$C$14:$C$203,MATCH($A144,'Annex 4 LDNO charges_G'!$A$14:$A$203,0)))</f>
        <v>0, 3, 4, 5-8</v>
      </c>
      <c r="D144" s="227"/>
      <c r="E144" s="227"/>
      <c r="F144" s="223">
        <f t="shared" si="4"/>
        <v>0.42903228121597475</v>
      </c>
    </row>
    <row r="145" spans="1:6" ht="27.75" customHeight="1">
      <c r="A145" s="160" t="s">
        <v>689</v>
      </c>
      <c r="B145" s="42">
        <f>IFERROR(INDEX('Annex 1 LV, HV &amp; UMS charges_G'!$B$14:$B$45,MATCH($A145,'Annex 1 LV, HV &amp; UMS charges_G'!$A$14:$A$294,0)),INDEX('Annex 4 LDNO charges_G'!$B$14:$B$203,MATCH($A145,'Annex 4 LDNO charges_G'!$A$14:$A$203,0)))</f>
        <v>0</v>
      </c>
      <c r="C145" s="159" t="str">
        <f>IFERROR(INDEX('Annex 1 LV, HV &amp; UMS charges_G'!$C$14:$C$45,MATCH($A145,'Annex 1 LV, HV &amp; UMS charges_G'!$A$14:$A$294,0)),INDEX('Annex 4 LDNO charges_G'!$C$14:$C$203,MATCH($A145,'Annex 4 LDNO charges_G'!$A$14:$A$203,0)))</f>
        <v>0, 3, 4, 5-8</v>
      </c>
      <c r="D145" s="227"/>
      <c r="E145" s="227"/>
      <c r="F145" s="223">
        <f t="shared" si="4"/>
        <v>0.42903228121597475</v>
      </c>
    </row>
    <row r="146" spans="1:6" ht="27.75" customHeight="1">
      <c r="A146" s="160" t="s">
        <v>690</v>
      </c>
      <c r="B146" s="42">
        <f>IFERROR(INDEX('Annex 1 LV, HV &amp; UMS charges_G'!$B$14:$B$45,MATCH($A146,'Annex 1 LV, HV &amp; UMS charges_G'!$A$14:$A$294,0)),INDEX('Annex 4 LDNO charges_G'!$B$14:$B$203,MATCH($A146,'Annex 4 LDNO charges_G'!$A$14:$A$203,0)))</f>
        <v>0</v>
      </c>
      <c r="C146" s="159" t="str">
        <f>IFERROR(INDEX('Annex 1 LV, HV &amp; UMS charges_G'!$C$14:$C$45,MATCH($A146,'Annex 1 LV, HV &amp; UMS charges_G'!$A$14:$A$294,0)),INDEX('Annex 4 LDNO charges_G'!$C$14:$C$203,MATCH($A146,'Annex 4 LDNO charges_G'!$A$14:$A$203,0)))</f>
        <v>0, 3, 4, 5-8</v>
      </c>
      <c r="D146" s="227"/>
      <c r="E146" s="227"/>
      <c r="F146" s="223">
        <f t="shared" si="4"/>
        <v>0.42903228121597475</v>
      </c>
    </row>
    <row r="147" spans="1:6" ht="27.75" customHeight="1">
      <c r="A147" s="160" t="s">
        <v>691</v>
      </c>
      <c r="B147" s="42">
        <f>IFERROR(INDEX('Annex 1 LV, HV &amp; UMS charges_G'!$B$14:$B$45,MATCH($A147,'Annex 1 LV, HV &amp; UMS charges_G'!$A$14:$A$294,0)),INDEX('Annex 4 LDNO charges_G'!$B$14:$B$203,MATCH($A147,'Annex 4 LDNO charges_G'!$A$14:$A$203,0)))</f>
        <v>0</v>
      </c>
      <c r="C147" s="159" t="str">
        <f>IFERROR(INDEX('Annex 1 LV, HV &amp; UMS charges_G'!$C$14:$C$45,MATCH($A147,'Annex 1 LV, HV &amp; UMS charges_G'!$A$14:$A$294,0)),INDEX('Annex 4 LDNO charges_G'!$C$14:$C$203,MATCH($A147,'Annex 4 LDNO charges_G'!$A$14:$A$203,0)))</f>
        <v>0, 3, 4, 5-8</v>
      </c>
      <c r="D147" s="227"/>
      <c r="E147" s="227"/>
      <c r="F147" s="223">
        <f t="shared" si="4"/>
        <v>0.42903228121597475</v>
      </c>
    </row>
    <row r="148" spans="1:6" ht="27.75" customHeight="1">
      <c r="A148" s="160" t="s">
        <v>693</v>
      </c>
      <c r="B148" s="42">
        <f>IFERROR(INDEX('Annex 1 LV, HV &amp; UMS charges_G'!$B$14:$B$45,MATCH($A148,'Annex 1 LV, HV &amp; UMS charges_G'!$A$14:$A$294,0)),INDEX('Annex 4 LDNO charges_G'!$B$14:$B$203,MATCH($A148,'Annex 4 LDNO charges_G'!$A$14:$A$203,0)))</f>
        <v>0</v>
      </c>
      <c r="C148" s="159">
        <v>0</v>
      </c>
      <c r="D148" s="227"/>
      <c r="E148" s="227"/>
      <c r="F148" s="223">
        <f t="shared" si="4"/>
        <v>0.42903228121597475</v>
      </c>
    </row>
    <row r="149" spans="1:6" ht="27.75" customHeight="1">
      <c r="A149" s="160" t="s">
        <v>694</v>
      </c>
      <c r="B149" s="42">
        <f>IFERROR(INDEX('Annex 1 LV, HV &amp; UMS charges_G'!$B$14:$B$45,MATCH($A149,'Annex 1 LV, HV &amp; UMS charges_G'!$A$14:$A$294,0)),INDEX('Annex 4 LDNO charges_G'!$B$14:$B$203,MATCH($A149,'Annex 4 LDNO charges_G'!$A$14:$A$203,0)))</f>
        <v>0</v>
      </c>
      <c r="C149" s="159">
        <v>0</v>
      </c>
      <c r="D149" s="227"/>
      <c r="E149" s="227"/>
      <c r="F149" s="223">
        <f t="shared" si="4"/>
        <v>0.42903228121597475</v>
      </c>
    </row>
    <row r="150" spans="1:6" ht="27.75" customHeight="1">
      <c r="A150" s="160" t="s">
        <v>695</v>
      </c>
      <c r="B150" s="42">
        <f>IFERROR(INDEX('Annex 1 LV, HV &amp; UMS charges_G'!$B$14:$B$45,MATCH($A150,'Annex 1 LV, HV &amp; UMS charges_G'!$A$14:$A$294,0)),INDEX('Annex 4 LDNO charges_G'!$B$14:$B$203,MATCH($A150,'Annex 4 LDNO charges_G'!$A$14:$A$203,0)))</f>
        <v>0</v>
      </c>
      <c r="C150" s="159">
        <v>0</v>
      </c>
      <c r="D150" s="227"/>
      <c r="E150" s="227"/>
      <c r="F150" s="223">
        <f t="shared" si="4"/>
        <v>0.42903228121597475</v>
      </c>
    </row>
    <row r="151" spans="1:6" ht="27.75" customHeight="1">
      <c r="A151" s="160" t="s">
        <v>696</v>
      </c>
      <c r="B151" s="42">
        <f>IFERROR(INDEX('Annex 1 LV, HV &amp; UMS charges_G'!$B$14:$B$45,MATCH($A151,'Annex 1 LV, HV &amp; UMS charges_G'!$A$14:$A$294,0)),INDEX('Annex 4 LDNO charges_G'!$B$14:$B$203,MATCH($A151,'Annex 4 LDNO charges_G'!$A$14:$A$203,0)))</f>
        <v>0</v>
      </c>
      <c r="C151" s="159">
        <v>0</v>
      </c>
      <c r="D151" s="227"/>
      <c r="E151" s="227"/>
      <c r="F151" s="223">
        <f t="shared" si="4"/>
        <v>0.42903228121597475</v>
      </c>
    </row>
    <row r="152" spans="1:6" ht="27.75" customHeight="1">
      <c r="A152" s="160" t="s">
        <v>697</v>
      </c>
      <c r="B152" s="42">
        <f>IFERROR(INDEX('Annex 1 LV, HV &amp; UMS charges_G'!$B$14:$B$45,MATCH($A152,'Annex 1 LV, HV &amp; UMS charges_G'!$A$14:$A$294,0)),INDEX('Annex 4 LDNO charges_G'!$B$14:$B$203,MATCH($A152,'Annex 4 LDNO charges_G'!$A$14:$A$203,0)))</f>
        <v>0</v>
      </c>
      <c r="C152" s="159">
        <v>0</v>
      </c>
      <c r="D152" s="227"/>
      <c r="E152" s="227"/>
      <c r="F152" s="223">
        <f t="shared" si="4"/>
        <v>0.42903228121597475</v>
      </c>
    </row>
    <row r="153" spans="1:6" ht="27.75" customHeight="1">
      <c r="A153" s="160" t="s">
        <v>698</v>
      </c>
      <c r="B153" s="42">
        <f>IFERROR(INDEX('Annex 1 LV, HV &amp; UMS charges_G'!$B$14:$B$45,MATCH($A153,'Annex 1 LV, HV &amp; UMS charges_G'!$A$14:$A$294,0)),INDEX('Annex 4 LDNO charges_G'!$B$14:$B$203,MATCH($A153,'Annex 4 LDNO charges_G'!$A$14:$A$203,0)))</f>
        <v>0</v>
      </c>
      <c r="C153" s="159">
        <v>0</v>
      </c>
      <c r="D153" s="227"/>
      <c r="E153" s="227"/>
      <c r="F153" s="223">
        <f t="shared" si="4"/>
        <v>0.42903228121597475</v>
      </c>
    </row>
    <row r="154" spans="1:6" ht="27.75" customHeight="1">
      <c r="A154" s="160" t="s">
        <v>699</v>
      </c>
      <c r="B154" s="42">
        <f>IFERROR(INDEX('Annex 1 LV, HV &amp; UMS charges_G'!$B$14:$B$45,MATCH($A154,'Annex 1 LV, HV &amp; UMS charges_G'!$A$14:$A$294,0)),INDEX('Annex 4 LDNO charges_G'!$B$14:$B$203,MATCH($A154,'Annex 4 LDNO charges_G'!$A$14:$A$203,0)))</f>
        <v>0</v>
      </c>
      <c r="C154" s="159">
        <v>0</v>
      </c>
      <c r="D154" s="227"/>
      <c r="E154" s="227"/>
      <c r="F154" s="223">
        <f t="shared" si="4"/>
        <v>0.42903228121597475</v>
      </c>
    </row>
    <row r="155" spans="1:6" ht="27.75" customHeight="1">
      <c r="A155" s="160" t="s">
        <v>700</v>
      </c>
      <c r="B155" s="42">
        <f>IFERROR(INDEX('Annex 1 LV, HV &amp; UMS charges_G'!$B$14:$B$45,MATCH($A155,'Annex 1 LV, HV &amp; UMS charges_G'!$A$14:$A$294,0)),INDEX('Annex 4 LDNO charges_G'!$B$14:$B$203,MATCH($A155,'Annex 4 LDNO charges_G'!$A$14:$A$203,0)))</f>
        <v>0</v>
      </c>
      <c r="C155" s="159">
        <v>0</v>
      </c>
      <c r="D155" s="227"/>
      <c r="E155" s="227"/>
      <c r="F155" s="223">
        <f t="shared" si="4"/>
        <v>0.42903228121597475</v>
      </c>
    </row>
    <row r="156" spans="1:6" ht="27.75" customHeight="1">
      <c r="A156" s="160" t="s">
        <v>701</v>
      </c>
      <c r="B156" s="42">
        <f>IFERROR(INDEX('Annex 1 LV, HV &amp; UMS charges_G'!$B$14:$B$45,MATCH($A156,'Annex 1 LV, HV &amp; UMS charges_G'!$A$14:$A$294,0)),INDEX('Annex 4 LDNO charges_G'!$B$14:$B$203,MATCH($A156,'Annex 4 LDNO charges_G'!$A$14:$A$203,0)))</f>
        <v>0</v>
      </c>
      <c r="C156" s="159">
        <v>0</v>
      </c>
      <c r="D156" s="227"/>
      <c r="E156" s="227"/>
      <c r="F156" s="223">
        <f t="shared" si="4"/>
        <v>0.42903228121597475</v>
      </c>
    </row>
    <row r="157" spans="1:6" ht="27.75" customHeight="1">
      <c r="A157" s="160" t="s">
        <v>702</v>
      </c>
      <c r="B157" s="42">
        <f>IFERROR(INDEX('Annex 1 LV, HV &amp; UMS charges_G'!$B$14:$B$45,MATCH($A157,'Annex 1 LV, HV &amp; UMS charges_G'!$A$14:$A$294,0)),INDEX('Annex 4 LDNO charges_G'!$B$14:$B$203,MATCH($A157,'Annex 4 LDNO charges_G'!$A$14:$A$203,0)))</f>
        <v>0</v>
      </c>
      <c r="C157" s="159">
        <v>0</v>
      </c>
      <c r="D157" s="227"/>
      <c r="E157" s="227"/>
      <c r="F157" s="223">
        <f t="shared" si="4"/>
        <v>0.42903228121597475</v>
      </c>
    </row>
    <row r="158" spans="1:6" ht="27.75" customHeight="1">
      <c r="A158" s="160" t="s">
        <v>703</v>
      </c>
      <c r="B158" s="42">
        <f>IFERROR(INDEX('Annex 1 LV, HV &amp; UMS charges_G'!$B$14:$B$45,MATCH($A158,'Annex 1 LV, HV &amp; UMS charges_G'!$A$14:$A$294,0)),INDEX('Annex 4 LDNO charges_G'!$B$14:$B$203,MATCH($A158,'Annex 4 LDNO charges_G'!$A$14:$A$203,0)))</f>
        <v>0</v>
      </c>
      <c r="C158" s="159">
        <v>0</v>
      </c>
      <c r="D158" s="227"/>
      <c r="E158" s="227"/>
      <c r="F158" s="223">
        <f t="shared" si="4"/>
        <v>0.42903228121597475</v>
      </c>
    </row>
    <row r="159" spans="1:6" ht="27.75" customHeight="1">
      <c r="A159" s="160" t="s">
        <v>704</v>
      </c>
      <c r="B159" s="42">
        <f>IFERROR(INDEX('Annex 1 LV, HV &amp; UMS charges_G'!$B$14:$B$45,MATCH($A159,'Annex 1 LV, HV &amp; UMS charges_G'!$A$14:$A$294,0)),INDEX('Annex 4 LDNO charges_G'!$B$14:$B$203,MATCH($A159,'Annex 4 LDNO charges_G'!$A$14:$A$203,0)))</f>
        <v>0</v>
      </c>
      <c r="C159" s="159">
        <v>0</v>
      </c>
      <c r="D159" s="227"/>
      <c r="E159" s="227"/>
      <c r="F159" s="223">
        <f t="shared" si="4"/>
        <v>0.42903228121597475</v>
      </c>
    </row>
    <row r="160" spans="1:6" ht="27.75" customHeight="1">
      <c r="A160" s="160" t="s">
        <v>705</v>
      </c>
      <c r="B160" s="42">
        <f>IFERROR(INDEX('Annex 1 LV, HV &amp; UMS charges_G'!$B$14:$B$45,MATCH($A160,'Annex 1 LV, HV &amp; UMS charges_G'!$A$14:$A$294,0)),INDEX('Annex 4 LDNO charges_G'!$B$14:$B$203,MATCH($A160,'Annex 4 LDNO charges_G'!$A$14:$A$203,0)))</f>
        <v>0</v>
      </c>
      <c r="C160" s="159">
        <v>0</v>
      </c>
      <c r="D160" s="227"/>
      <c r="E160" s="227"/>
      <c r="F160" s="223">
        <f t="shared" si="4"/>
        <v>0.42903228121597475</v>
      </c>
    </row>
    <row r="161" spans="1:6" ht="27.75" customHeight="1">
      <c r="A161" s="160" t="s">
        <v>706</v>
      </c>
      <c r="B161" s="42">
        <f>IFERROR(INDEX('Annex 1 LV, HV &amp; UMS charges_G'!$B$14:$B$45,MATCH($A161,'Annex 1 LV, HV &amp; UMS charges_G'!$A$14:$A$294,0)),INDEX('Annex 4 LDNO charges_G'!$B$14:$B$203,MATCH($A161,'Annex 4 LDNO charges_G'!$A$14:$A$203,0)))</f>
        <v>0</v>
      </c>
      <c r="C161" s="159">
        <v>0</v>
      </c>
      <c r="D161" s="227"/>
      <c r="E161" s="227"/>
      <c r="F161" s="223">
        <f t="shared" si="4"/>
        <v>0.42903228121597475</v>
      </c>
    </row>
    <row r="162" spans="1:6" ht="27.75" customHeight="1">
      <c r="A162" s="160" t="s">
        <v>707</v>
      </c>
      <c r="B162" s="42">
        <f>IFERROR(INDEX('Annex 1 LV, HV &amp; UMS charges_G'!$B$14:$B$45,MATCH($A162,'Annex 1 LV, HV &amp; UMS charges_G'!$A$14:$A$294,0)),INDEX('Annex 4 LDNO charges_G'!$B$14:$B$203,MATCH($A162,'Annex 4 LDNO charges_G'!$A$14:$A$203,0)))</f>
        <v>0</v>
      </c>
      <c r="C162" s="159">
        <v>0</v>
      </c>
      <c r="D162" s="227"/>
      <c r="E162" s="227"/>
      <c r="F162" s="223">
        <f t="shared" si="4"/>
        <v>0.42903228121597475</v>
      </c>
    </row>
  </sheetData>
  <mergeCells count="2">
    <mergeCell ref="B1:C1"/>
    <mergeCell ref="A2:F2"/>
  </mergeCells>
  <hyperlinks>
    <hyperlink ref="A1" location="Overview!A1" display="Back to Overview" xr:uid="{00000000-0004-0000-2E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UKPN SPN Area (GSP Group _J)"</f>
        <v>Southern Electric Power Distribution plc - Effective from 1 April 2024 - Final Supplier of Last Resort and Eligible Bad Debt Pass-Through Costs in UKPN SPN Area (GSP Group _J)</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5" customHeight="1">
      <c r="A5" s="16" t="s">
        <v>68</v>
      </c>
      <c r="B5" s="42" t="str">
        <f>IFERROR(INDEX('Annex 1 LV, HV &amp; UMS charges_J'!$B$14:$B$45,MATCH($A5,'Annex 1 LV, HV &amp; UMS charges_J'!$A$14:$A$294,0)),INDEX('Annex 4 LDNO charges_J'!$B$14:$B$203,MATCH($A5,'Annex 4 LDNO charges_J'!$A$14:$A$203,0)))</f>
        <v>183, 371-372, 471-472, JA0</v>
      </c>
      <c r="C5" s="159" t="str">
        <f>IFERROR(INDEX('Annex 1 LV, HV &amp; UMS charges_J'!$C$14:$C$45,MATCH($A5,'Annex 1 LV, HV &amp; UMS charges_J'!$A$14:$A$294,0)),INDEX('Annex 4 LDNO charges_J'!$C$14:$C$203,MATCH($A5,'Annex 4 LDNO charges_J'!$A$14:$A$203,0)))</f>
        <v>0, 1, 2</v>
      </c>
      <c r="D5" s="223">
        <v>0.18118202447323239</v>
      </c>
      <c r="E5" s="223"/>
      <c r="F5" s="223">
        <v>0.80732906456180464</v>
      </c>
    </row>
    <row r="6" spans="1:6" ht="28">
      <c r="A6" s="16" t="s">
        <v>73</v>
      </c>
      <c r="B6" s="42" t="str">
        <f>IFERROR(INDEX('Annex 1 LV, HV &amp; UMS charges_J'!$B$14:$B$45,MATCH($A6,'Annex 1 LV, HV &amp; UMS charges_J'!$A$14:$A$294,0)),INDEX('Annex 4 LDNO charges_J'!$B$14:$B$203,MATCH($A6,'Annex 4 LDNO charges_J'!$A$14:$A$203,0)))</f>
        <v>J10, J15, J20, J30, J40, J45, J50, JA1</v>
      </c>
      <c r="C6" s="159" t="str">
        <f>IFERROR(INDEX('Annex 1 LV, HV &amp; UMS charges_J'!$C$14:$C$45,MATCH($A6,'Annex 1 LV, HV &amp; UMS charges_J'!$A$14:$A$294,0)),INDEX('Annex 4 LDNO charges_J'!$C$14:$C$203,MATCH($A6,'Annex 4 LDNO charges_J'!$A$14:$A$203,0)))</f>
        <v>0, 3, 4, 5-8</v>
      </c>
      <c r="D6" s="227"/>
      <c r="E6" s="227"/>
      <c r="F6" s="223">
        <v>0.80732906456180464</v>
      </c>
    </row>
    <row r="7" spans="1:6" ht="28.5" customHeight="1">
      <c r="A7" s="16" t="s">
        <v>76</v>
      </c>
      <c r="B7" s="42" t="str">
        <f>IFERROR(INDEX('Annex 1 LV, HV &amp; UMS charges_J'!$B$14:$B$45,MATCH($A7,'Annex 1 LV, HV &amp; UMS charges_J'!$A$14:$A$294,0)),INDEX('Annex 4 LDNO charges_J'!$B$14:$B$203,MATCH($A7,'Annex 4 LDNO charges_J'!$A$14:$A$203,0)))</f>
        <v>J11, J16, J21, J31, J41, J46, J51, JA2</v>
      </c>
      <c r="C7" s="159" t="str">
        <f>IFERROR(INDEX('Annex 1 LV, HV &amp; UMS charges_J'!$C$14:$C$45,MATCH($A7,'Annex 1 LV, HV &amp; UMS charges_J'!$A$14:$A$294,0)),INDEX('Annex 4 LDNO charges_J'!$C$14:$C$203,MATCH($A7,'Annex 4 LDNO charges_J'!$A$14:$A$203,0)))</f>
        <v>0, 3, 4, 5-8</v>
      </c>
      <c r="D7" s="227"/>
      <c r="E7" s="227"/>
      <c r="F7" s="223">
        <v>0.80732906456180464</v>
      </c>
    </row>
    <row r="8" spans="1:6" ht="28.5" customHeight="1">
      <c r="A8" s="16" t="s">
        <v>78</v>
      </c>
      <c r="B8" s="42" t="str">
        <f>IFERROR(INDEX('Annex 1 LV, HV &amp; UMS charges_J'!$B$14:$B$45,MATCH($A8,'Annex 1 LV, HV &amp; UMS charges_J'!$A$14:$A$294,0)),INDEX('Annex 4 LDNO charges_J'!$B$14:$B$203,MATCH($A8,'Annex 4 LDNO charges_J'!$A$14:$A$203,0)))</f>
        <v>J12, J17, J22, J32, J42, J47, J52, JA3</v>
      </c>
      <c r="C8" s="159" t="str">
        <f>IFERROR(INDEX('Annex 1 LV, HV &amp; UMS charges_J'!$C$14:$C$45,MATCH($A8,'Annex 1 LV, HV &amp; UMS charges_J'!$A$14:$A$294,0)),INDEX('Annex 4 LDNO charges_J'!$C$14:$C$203,MATCH($A8,'Annex 4 LDNO charges_J'!$A$14:$A$203,0)))</f>
        <v>0, 3, 4, 5-8</v>
      </c>
      <c r="D8" s="227"/>
      <c r="E8" s="227"/>
      <c r="F8" s="223">
        <v>0.80732906456180464</v>
      </c>
    </row>
    <row r="9" spans="1:6" ht="28.5" customHeight="1">
      <c r="A9" s="16" t="s">
        <v>80</v>
      </c>
      <c r="B9" s="42" t="str">
        <f>IFERROR(INDEX('Annex 1 LV, HV &amp; UMS charges_J'!$B$14:$B$45,MATCH($A9,'Annex 1 LV, HV &amp; UMS charges_J'!$A$14:$A$294,0)),INDEX('Annex 4 LDNO charges_J'!$B$14:$B$203,MATCH($A9,'Annex 4 LDNO charges_J'!$A$14:$A$203,0)))</f>
        <v>J13, J18, J23, J33, J43, J48, J53, JA4</v>
      </c>
      <c r="C9" s="159" t="str">
        <f>IFERROR(INDEX('Annex 1 LV, HV &amp; UMS charges_J'!$C$14:$C$45,MATCH($A9,'Annex 1 LV, HV &amp; UMS charges_J'!$A$14:$A$294,0)),INDEX('Annex 4 LDNO charges_J'!$C$14:$C$203,MATCH($A9,'Annex 4 LDNO charges_J'!$A$14:$A$203,0)))</f>
        <v>0, 3, 4, 5-8</v>
      </c>
      <c r="D9" s="227"/>
      <c r="E9" s="227"/>
      <c r="F9" s="223">
        <v>0.80732906456180464</v>
      </c>
    </row>
    <row r="10" spans="1:6" ht="28.5" customHeight="1">
      <c r="A10" s="16" t="s">
        <v>82</v>
      </c>
      <c r="B10" s="42" t="str">
        <f>IFERROR(INDEX('Annex 1 LV, HV &amp; UMS charges_J'!$B$14:$B$45,MATCH($A10,'Annex 1 LV, HV &amp; UMS charges_J'!$A$14:$A$294,0)),INDEX('Annex 4 LDNO charges_J'!$B$14:$B$203,MATCH($A10,'Annex 4 LDNO charges_J'!$A$14:$A$203,0)))</f>
        <v>J14, J19, J24, J34, J44, J49, J54, JA5</v>
      </c>
      <c r="C10" s="159" t="str">
        <f>IFERROR(INDEX('Annex 1 LV, HV &amp; UMS charges_J'!$C$14:$C$45,MATCH($A10,'Annex 1 LV, HV &amp; UMS charges_J'!$A$14:$A$294,0)),INDEX('Annex 4 LDNO charges_J'!$C$14:$C$203,MATCH($A10,'Annex 4 LDNO charges_J'!$A$14:$A$203,0)))</f>
        <v>0, 3, 4, 5-8</v>
      </c>
      <c r="D10" s="227"/>
      <c r="E10" s="227"/>
      <c r="F10" s="223">
        <v>0.80732906456180464</v>
      </c>
    </row>
    <row r="11" spans="1:6" ht="28.5" customHeight="1">
      <c r="A11" s="160" t="s">
        <v>86</v>
      </c>
      <c r="B11" s="42" t="str">
        <f>IFERROR(INDEX('Annex 1 LV, HV &amp; UMS charges_J'!$B$14:$B$45,MATCH($A11,'Annex 1 LV, HV &amp; UMS charges_J'!$A$14:$A$294,0)),INDEX('Annex 4 LDNO charges_J'!$B$14:$B$203,MATCH($A11,'Annex 4 LDNO charges_J'!$A$14:$A$203,0)))</f>
        <v>J05</v>
      </c>
      <c r="C11" s="159">
        <f>IFERROR(INDEX('Annex 1 LV, HV &amp; UMS charges_J'!$C$14:$C$45,MATCH($A11,'Annex 1 LV, HV &amp; UMS charges_J'!$A$14:$A$294,0)),INDEX('Annex 4 LDNO charges_J'!$C$14:$C$203,MATCH($A11,'Annex 4 LDNO charges_J'!$A$14:$A$203,0)))</f>
        <v>0</v>
      </c>
      <c r="D11" s="227"/>
      <c r="E11" s="227"/>
      <c r="F11" s="223">
        <v>0.80732906456180464</v>
      </c>
    </row>
    <row r="12" spans="1:6" ht="28.5" customHeight="1">
      <c r="A12" s="160" t="s">
        <v>88</v>
      </c>
      <c r="B12" s="42" t="str">
        <f>IFERROR(INDEX('Annex 1 LV, HV &amp; UMS charges_J'!$B$14:$B$45,MATCH($A12,'Annex 1 LV, HV &amp; UMS charges_J'!$A$14:$A$294,0)),INDEX('Annex 4 LDNO charges_J'!$B$14:$B$203,MATCH($A12,'Annex 4 LDNO charges_J'!$A$14:$A$203,0)))</f>
        <v>J06</v>
      </c>
      <c r="C12" s="159">
        <f>IFERROR(INDEX('Annex 1 LV, HV &amp; UMS charges_J'!$C$14:$C$45,MATCH($A12,'Annex 1 LV, HV &amp; UMS charges_J'!$A$14:$A$294,0)),INDEX('Annex 4 LDNO charges_J'!$C$14:$C$203,MATCH($A12,'Annex 4 LDNO charges_J'!$A$14:$A$203,0)))</f>
        <v>0</v>
      </c>
      <c r="D12" s="227"/>
      <c r="E12" s="227"/>
      <c r="F12" s="223">
        <v>0.80732906456180464</v>
      </c>
    </row>
    <row r="13" spans="1:6" ht="28.5" customHeight="1">
      <c r="A13" s="160" t="s">
        <v>90</v>
      </c>
      <c r="B13" s="42" t="str">
        <f>IFERROR(INDEX('Annex 1 LV, HV &amp; UMS charges_J'!$B$14:$B$45,MATCH($A13,'Annex 1 LV, HV &amp; UMS charges_J'!$A$14:$A$294,0)),INDEX('Annex 4 LDNO charges_J'!$B$14:$B$203,MATCH($A13,'Annex 4 LDNO charges_J'!$A$14:$A$203,0)))</f>
        <v>J07</v>
      </c>
      <c r="C13" s="159">
        <f>IFERROR(INDEX('Annex 1 LV, HV &amp; UMS charges_J'!$C$14:$C$45,MATCH($A13,'Annex 1 LV, HV &amp; UMS charges_J'!$A$14:$A$294,0)),INDEX('Annex 4 LDNO charges_J'!$C$14:$C$203,MATCH($A13,'Annex 4 LDNO charges_J'!$A$14:$A$203,0)))</f>
        <v>0</v>
      </c>
      <c r="D13" s="227"/>
      <c r="E13" s="227"/>
      <c r="F13" s="223">
        <v>0.80732906456180464</v>
      </c>
    </row>
    <row r="14" spans="1:6" ht="28.5" customHeight="1">
      <c r="A14" s="160" t="s">
        <v>92</v>
      </c>
      <c r="B14" s="42" t="str">
        <f>IFERROR(INDEX('Annex 1 LV, HV &amp; UMS charges_J'!$B$14:$B$45,MATCH($A14,'Annex 1 LV, HV &amp; UMS charges_J'!$A$14:$A$294,0)),INDEX('Annex 4 LDNO charges_J'!$B$14:$B$203,MATCH($A14,'Annex 4 LDNO charges_J'!$A$14:$A$203,0)))</f>
        <v>J08</v>
      </c>
      <c r="C14" s="159">
        <f>IFERROR(INDEX('Annex 1 LV, HV &amp; UMS charges_J'!$C$14:$C$45,MATCH($A14,'Annex 1 LV, HV &amp; UMS charges_J'!$A$14:$A$294,0)),INDEX('Annex 4 LDNO charges_J'!$C$14:$C$203,MATCH($A14,'Annex 4 LDNO charges_J'!$A$14:$A$203,0)))</f>
        <v>0</v>
      </c>
      <c r="D14" s="227"/>
      <c r="E14" s="227"/>
      <c r="F14" s="223">
        <v>0.80732906456180464</v>
      </c>
    </row>
    <row r="15" spans="1:6" ht="28.5" customHeight="1">
      <c r="A15" s="164" t="s">
        <v>94</v>
      </c>
      <c r="B15" s="42" t="str">
        <f>IFERROR(INDEX('Annex 1 LV, HV &amp; UMS charges_J'!$B$14:$B$45,MATCH($A15,'Annex 1 LV, HV &amp; UMS charges_J'!$A$14:$A$294,0)),INDEX('Annex 4 LDNO charges_J'!$B$14:$B$203,MATCH($A15,'Annex 4 LDNO charges_J'!$A$14:$A$203,0)))</f>
        <v>J09</v>
      </c>
      <c r="C15" s="159">
        <f>IFERROR(INDEX('Annex 1 LV, HV &amp; UMS charges_J'!$C$14:$C$45,MATCH($A15,'Annex 1 LV, HV &amp; UMS charges_J'!$A$14:$A$294,0)),INDEX('Annex 4 LDNO charges_J'!$C$14:$C$203,MATCH($A15,'Annex 4 LDNO charges_J'!$A$14:$A$203,0)))</f>
        <v>0</v>
      </c>
      <c r="D15" s="227"/>
      <c r="E15" s="227"/>
      <c r="F15" s="223">
        <v>0.80732906456180464</v>
      </c>
    </row>
    <row r="16" spans="1:6" ht="28.5" customHeight="1">
      <c r="A16" s="164" t="s">
        <v>96</v>
      </c>
      <c r="B16" s="42" t="str">
        <f>IFERROR(INDEX('Annex 1 LV, HV &amp; UMS charges_J'!$B$14:$B$45,MATCH($A16,'Annex 1 LV, HV &amp; UMS charges_J'!$A$14:$A$294,0)),INDEX('Annex 4 LDNO charges_J'!$B$14:$B$203,MATCH($A16,'Annex 4 LDNO charges_J'!$A$14:$A$203,0)))</f>
        <v>J35</v>
      </c>
      <c r="C16" s="159">
        <f>IFERROR(INDEX('Annex 1 LV, HV &amp; UMS charges_J'!$C$14:$C$45,MATCH($A16,'Annex 1 LV, HV &amp; UMS charges_J'!$A$14:$A$294,0)),INDEX('Annex 4 LDNO charges_J'!$C$14:$C$203,MATCH($A16,'Annex 4 LDNO charges_J'!$A$14:$A$203,0)))</f>
        <v>0</v>
      </c>
      <c r="D16" s="227"/>
      <c r="E16" s="227"/>
      <c r="F16" s="223">
        <v>0.80732906456180464</v>
      </c>
    </row>
    <row r="17" spans="1:6" ht="28.5" customHeight="1">
      <c r="A17" s="164" t="s">
        <v>98</v>
      </c>
      <c r="B17" s="42" t="str">
        <f>IFERROR(INDEX('Annex 1 LV, HV &amp; UMS charges_J'!$B$14:$B$45,MATCH($A17,'Annex 1 LV, HV &amp; UMS charges_J'!$A$14:$A$294,0)),INDEX('Annex 4 LDNO charges_J'!$B$14:$B$203,MATCH($A17,'Annex 4 LDNO charges_J'!$A$14:$A$203,0)))</f>
        <v>J36</v>
      </c>
      <c r="C17" s="159">
        <f>IFERROR(INDEX('Annex 1 LV, HV &amp; UMS charges_J'!$C$14:$C$45,MATCH($A17,'Annex 1 LV, HV &amp; UMS charges_J'!$A$14:$A$294,0)),INDEX('Annex 4 LDNO charges_J'!$C$14:$C$203,MATCH($A17,'Annex 4 LDNO charges_J'!$A$14:$A$203,0)))</f>
        <v>0</v>
      </c>
      <c r="D17" s="227"/>
      <c r="E17" s="227"/>
      <c r="F17" s="223">
        <v>0.80732906456180464</v>
      </c>
    </row>
    <row r="18" spans="1:6" ht="28.5" customHeight="1">
      <c r="A18" s="164" t="s">
        <v>100</v>
      </c>
      <c r="B18" s="42" t="str">
        <f>IFERROR(INDEX('Annex 1 LV, HV &amp; UMS charges_J'!$B$14:$B$45,MATCH($A18,'Annex 1 LV, HV &amp; UMS charges_J'!$A$14:$A$294,0)),INDEX('Annex 4 LDNO charges_J'!$B$14:$B$203,MATCH($A18,'Annex 4 LDNO charges_J'!$A$14:$A$203,0)))</f>
        <v>J37</v>
      </c>
      <c r="C18" s="159">
        <f>IFERROR(INDEX('Annex 1 LV, HV &amp; UMS charges_J'!$C$14:$C$45,MATCH($A18,'Annex 1 LV, HV &amp; UMS charges_J'!$A$14:$A$294,0)),INDEX('Annex 4 LDNO charges_J'!$C$14:$C$203,MATCH($A18,'Annex 4 LDNO charges_J'!$A$14:$A$203,0)))</f>
        <v>0</v>
      </c>
      <c r="D18" s="227"/>
      <c r="E18" s="227"/>
      <c r="F18" s="223">
        <v>0.80732906456180464</v>
      </c>
    </row>
    <row r="19" spans="1:6" ht="28.5" customHeight="1">
      <c r="A19" s="164" t="s">
        <v>102</v>
      </c>
      <c r="B19" s="42" t="str">
        <f>IFERROR(INDEX('Annex 1 LV, HV &amp; UMS charges_J'!$B$14:$B$45,MATCH($A19,'Annex 1 LV, HV &amp; UMS charges_J'!$A$14:$A$294,0)),INDEX('Annex 4 LDNO charges_J'!$B$14:$B$203,MATCH($A19,'Annex 4 LDNO charges_J'!$A$14:$A$203,0)))</f>
        <v>J38</v>
      </c>
      <c r="C19" s="159">
        <f>IFERROR(INDEX('Annex 1 LV, HV &amp; UMS charges_J'!$C$14:$C$45,MATCH($A19,'Annex 1 LV, HV &amp; UMS charges_J'!$A$14:$A$294,0)),INDEX('Annex 4 LDNO charges_J'!$C$14:$C$203,MATCH($A19,'Annex 4 LDNO charges_J'!$A$14:$A$203,0)))</f>
        <v>0</v>
      </c>
      <c r="D19" s="227"/>
      <c r="E19" s="227"/>
      <c r="F19" s="223">
        <v>0.80732906456180464</v>
      </c>
    </row>
    <row r="20" spans="1:6" ht="28.5" customHeight="1">
      <c r="A20" s="164" t="s">
        <v>104</v>
      </c>
      <c r="B20" s="42" t="str">
        <f>IFERROR(INDEX('Annex 1 LV, HV &amp; UMS charges_J'!$B$14:$B$45,MATCH($A20,'Annex 1 LV, HV &amp; UMS charges_J'!$A$14:$A$294,0)),INDEX('Annex 4 LDNO charges_J'!$B$14:$B$203,MATCH($A20,'Annex 4 LDNO charges_J'!$A$14:$A$203,0)))</f>
        <v>J39</v>
      </c>
      <c r="C20" s="159">
        <f>IFERROR(INDEX('Annex 1 LV, HV &amp; UMS charges_J'!$C$14:$C$45,MATCH($A20,'Annex 1 LV, HV &amp; UMS charges_J'!$A$14:$A$294,0)),INDEX('Annex 4 LDNO charges_J'!$C$14:$C$203,MATCH($A20,'Annex 4 LDNO charges_J'!$A$14:$A$203,0)))</f>
        <v>0</v>
      </c>
      <c r="D20" s="227"/>
      <c r="E20" s="227"/>
      <c r="F20" s="223">
        <v>0.80732906456180464</v>
      </c>
    </row>
    <row r="21" spans="1:6" ht="28.5" customHeight="1">
      <c r="A21" s="164" t="s">
        <v>106</v>
      </c>
      <c r="B21" s="42" t="str">
        <f>IFERROR(INDEX('Annex 1 LV, HV &amp; UMS charges_J'!$B$14:$B$45,MATCH($A21,'Annex 1 LV, HV &amp; UMS charges_J'!$A$14:$A$294,0)),INDEX('Annex 4 LDNO charges_J'!$B$14:$B$203,MATCH($A21,'Annex 4 LDNO charges_J'!$A$14:$A$203,0)))</f>
        <v>J25</v>
      </c>
      <c r="C21" s="159">
        <f>IFERROR(INDEX('Annex 1 LV, HV &amp; UMS charges_J'!$C$14:$C$45,MATCH($A21,'Annex 1 LV, HV &amp; UMS charges_J'!$A$14:$A$294,0)),INDEX('Annex 4 LDNO charges_J'!$C$14:$C$203,MATCH($A21,'Annex 4 LDNO charges_J'!$A$14:$A$203,0)))</f>
        <v>0</v>
      </c>
      <c r="D21" s="227"/>
      <c r="E21" s="227"/>
      <c r="F21" s="223">
        <v>0.80732906456180464</v>
      </c>
    </row>
    <row r="22" spans="1:6" ht="28.5" customHeight="1">
      <c r="A22" s="164" t="s">
        <v>108</v>
      </c>
      <c r="B22" s="42" t="str">
        <f>IFERROR(INDEX('Annex 1 LV, HV &amp; UMS charges_J'!$B$14:$B$45,MATCH($A22,'Annex 1 LV, HV &amp; UMS charges_J'!$A$14:$A$294,0)),INDEX('Annex 4 LDNO charges_J'!$B$14:$B$203,MATCH($A22,'Annex 4 LDNO charges_J'!$A$14:$A$203,0)))</f>
        <v>J26</v>
      </c>
      <c r="C22" s="159">
        <f>IFERROR(INDEX('Annex 1 LV, HV &amp; UMS charges_J'!$C$14:$C$45,MATCH($A22,'Annex 1 LV, HV &amp; UMS charges_J'!$A$14:$A$294,0)),INDEX('Annex 4 LDNO charges_J'!$C$14:$C$203,MATCH($A22,'Annex 4 LDNO charges_J'!$A$14:$A$203,0)))</f>
        <v>0</v>
      </c>
      <c r="D22" s="227"/>
      <c r="E22" s="227"/>
      <c r="F22" s="223">
        <v>0.80732906456180464</v>
      </c>
    </row>
    <row r="23" spans="1:6" ht="28.5" customHeight="1">
      <c r="A23" s="160" t="s">
        <v>110</v>
      </c>
      <c r="B23" s="42" t="str">
        <f>IFERROR(INDEX('Annex 1 LV, HV &amp; UMS charges_J'!$B$14:$B$45,MATCH($A23,'Annex 1 LV, HV &amp; UMS charges_J'!$A$14:$A$294,0)),INDEX('Annex 4 LDNO charges_J'!$B$14:$B$203,MATCH($A23,'Annex 4 LDNO charges_J'!$A$14:$A$203,0)))</f>
        <v>J27</v>
      </c>
      <c r="C23" s="159">
        <f>IFERROR(INDEX('Annex 1 LV, HV &amp; UMS charges_J'!$C$14:$C$45,MATCH($A23,'Annex 1 LV, HV &amp; UMS charges_J'!$A$14:$A$294,0)),INDEX('Annex 4 LDNO charges_J'!$C$14:$C$203,MATCH($A23,'Annex 4 LDNO charges_J'!$A$14:$A$203,0)))</f>
        <v>0</v>
      </c>
      <c r="D23" s="227"/>
      <c r="E23" s="227"/>
      <c r="F23" s="223">
        <v>0.80732906456180464</v>
      </c>
    </row>
    <row r="24" spans="1:6" ht="28.5" customHeight="1">
      <c r="A24" s="160" t="s">
        <v>112</v>
      </c>
      <c r="B24" s="42" t="str">
        <f>IFERROR(INDEX('Annex 1 LV, HV &amp; UMS charges_J'!$B$14:$B$45,MATCH($A24,'Annex 1 LV, HV &amp; UMS charges_J'!$A$14:$A$294,0)),INDEX('Annex 4 LDNO charges_J'!$B$14:$B$203,MATCH($A24,'Annex 4 LDNO charges_J'!$A$14:$A$203,0)))</f>
        <v>J28</v>
      </c>
      <c r="C24" s="159">
        <f>IFERROR(INDEX('Annex 1 LV, HV &amp; UMS charges_J'!$C$14:$C$45,MATCH($A24,'Annex 1 LV, HV &amp; UMS charges_J'!$A$14:$A$294,0)),INDEX('Annex 4 LDNO charges_J'!$C$14:$C$203,MATCH($A24,'Annex 4 LDNO charges_J'!$A$14:$A$203,0)))</f>
        <v>0</v>
      </c>
      <c r="D24" s="227"/>
      <c r="E24" s="227"/>
      <c r="F24" s="223">
        <v>0.80732906456180464</v>
      </c>
    </row>
    <row r="25" spans="1:6" ht="28.5" customHeight="1">
      <c r="A25" s="160" t="s">
        <v>114</v>
      </c>
      <c r="B25" s="42" t="str">
        <f>IFERROR(INDEX('Annex 1 LV, HV &amp; UMS charges_J'!$B$14:$B$45,MATCH($A25,'Annex 1 LV, HV &amp; UMS charges_J'!$A$14:$A$294,0)),INDEX('Annex 4 LDNO charges_J'!$B$14:$B$203,MATCH($A25,'Annex 4 LDNO charges_J'!$A$14:$A$203,0)))</f>
        <v>J29</v>
      </c>
      <c r="C25" s="159">
        <f>IFERROR(INDEX('Annex 1 LV, HV &amp; UMS charges_J'!$C$14:$C$45,MATCH($A25,'Annex 1 LV, HV &amp; UMS charges_J'!$A$14:$A$294,0)),INDEX('Annex 4 LDNO charges_J'!$C$14:$C$203,MATCH($A25,'Annex 4 LDNO charges_J'!$A$14:$A$203,0)))</f>
        <v>0</v>
      </c>
      <c r="D25" s="227"/>
      <c r="E25" s="227"/>
      <c r="F25" s="223">
        <v>0.80732906456180464</v>
      </c>
    </row>
    <row r="26" spans="1:6" ht="28.5" customHeight="1">
      <c r="A26" s="160" t="s">
        <v>524</v>
      </c>
      <c r="B26" s="42">
        <f>IFERROR(INDEX('Annex 1 LV, HV &amp; UMS charges_J'!$B$14:$B$45,MATCH($A26,'Annex 1 LV, HV &amp; UMS charges_J'!$A$14:$A$294,0)),INDEX('Annex 4 LDNO charges_J'!$B$14:$B$203,MATCH($A26,'Annex 4 LDNO charges_J'!$A$14:$A$203,0)))</f>
        <v>0</v>
      </c>
      <c r="C26" s="159" t="str">
        <f>IFERROR(INDEX('Annex 1 LV, HV &amp; UMS charges_J'!$C$14:$C$45,MATCH($A26,'Annex 1 LV, HV &amp; UMS charges_J'!$A$14:$A$294,0)),INDEX('Annex 4 LDNO charges_J'!$C$14:$C$203,MATCH($A26,'Annex 4 LDNO charges_J'!$A$14:$A$203,0)))</f>
        <v>0, 1, 2</v>
      </c>
      <c r="D26" s="223">
        <v>0.18118202447323239</v>
      </c>
      <c r="E26" s="223"/>
      <c r="F26" s="223">
        <v>0.80732906456180464</v>
      </c>
    </row>
    <row r="27" spans="1:6" ht="28.5" customHeight="1">
      <c r="A27" s="160" t="s">
        <v>526</v>
      </c>
      <c r="B27" s="42">
        <f>IFERROR(INDEX('Annex 1 LV, HV &amp; UMS charges_J'!$B$14:$B$45,MATCH($A27,'Annex 1 LV, HV &amp; UMS charges_J'!$A$14:$A$294,0)),INDEX('Annex 4 LDNO charges_J'!$B$14:$B$203,MATCH($A27,'Annex 4 LDNO charges_J'!$A$14:$A$203,0)))</f>
        <v>0</v>
      </c>
      <c r="C27" s="159" t="str">
        <f>IFERROR(INDEX('Annex 1 LV, HV &amp; UMS charges_J'!$C$14:$C$45,MATCH($A27,'Annex 1 LV, HV &amp; UMS charges_J'!$A$14:$A$294,0)),INDEX('Annex 4 LDNO charges_J'!$C$14:$C$203,MATCH($A27,'Annex 4 LDNO charges_J'!$A$14:$A$203,0)))</f>
        <v>0, 3, 4, 5-8</v>
      </c>
      <c r="D27" s="227"/>
      <c r="E27" s="227"/>
      <c r="F27" s="223">
        <v>0.80732906456180464</v>
      </c>
    </row>
    <row r="28" spans="1:6" ht="28.5" customHeight="1">
      <c r="A28" s="160" t="s">
        <v>527</v>
      </c>
      <c r="B28" s="42">
        <f>IFERROR(INDEX('Annex 1 LV, HV &amp; UMS charges_J'!$B$14:$B$45,MATCH($A28,'Annex 1 LV, HV &amp; UMS charges_J'!$A$14:$A$294,0)),INDEX('Annex 4 LDNO charges_J'!$B$14:$B$203,MATCH($A28,'Annex 4 LDNO charges_J'!$A$14:$A$203,0)))</f>
        <v>0</v>
      </c>
      <c r="C28" s="159" t="str">
        <f>IFERROR(INDEX('Annex 1 LV, HV &amp; UMS charges_J'!$C$14:$C$45,MATCH($A28,'Annex 1 LV, HV &amp; UMS charges_J'!$A$14:$A$294,0)),INDEX('Annex 4 LDNO charges_J'!$C$14:$C$203,MATCH($A28,'Annex 4 LDNO charges_J'!$A$14:$A$203,0)))</f>
        <v>0, 3, 4, 5-8</v>
      </c>
      <c r="D28" s="227"/>
      <c r="E28" s="227"/>
      <c r="F28" s="223">
        <v>0.80732906456180464</v>
      </c>
    </row>
    <row r="29" spans="1:6" ht="28.5" customHeight="1">
      <c r="A29" s="160" t="s">
        <v>528</v>
      </c>
      <c r="B29" s="42">
        <f>IFERROR(INDEX('Annex 1 LV, HV &amp; UMS charges_J'!$B$14:$B$45,MATCH($A29,'Annex 1 LV, HV &amp; UMS charges_J'!$A$14:$A$294,0)),INDEX('Annex 4 LDNO charges_J'!$B$14:$B$203,MATCH($A29,'Annex 4 LDNO charges_J'!$A$14:$A$203,0)))</f>
        <v>0</v>
      </c>
      <c r="C29" s="159" t="str">
        <f>IFERROR(INDEX('Annex 1 LV, HV &amp; UMS charges_J'!$C$14:$C$45,MATCH($A29,'Annex 1 LV, HV &amp; UMS charges_J'!$A$14:$A$294,0)),INDEX('Annex 4 LDNO charges_J'!$C$14:$C$203,MATCH($A29,'Annex 4 LDNO charges_J'!$A$14:$A$203,0)))</f>
        <v>0, 3, 4, 5-8</v>
      </c>
      <c r="D29" s="227"/>
      <c r="E29" s="227"/>
      <c r="F29" s="223">
        <v>0.80732906456180464</v>
      </c>
    </row>
    <row r="30" spans="1:6" ht="28.5" customHeight="1">
      <c r="A30" s="160" t="s">
        <v>529</v>
      </c>
      <c r="B30" s="42">
        <f>IFERROR(INDEX('Annex 1 LV, HV &amp; UMS charges_J'!$B$14:$B$45,MATCH($A30,'Annex 1 LV, HV &amp; UMS charges_J'!$A$14:$A$294,0)),INDEX('Annex 4 LDNO charges_J'!$B$14:$B$203,MATCH($A30,'Annex 4 LDNO charges_J'!$A$14:$A$203,0)))</f>
        <v>0</v>
      </c>
      <c r="C30" s="159" t="str">
        <f>IFERROR(INDEX('Annex 1 LV, HV &amp; UMS charges_J'!$C$14:$C$45,MATCH($A30,'Annex 1 LV, HV &amp; UMS charges_J'!$A$14:$A$294,0)),INDEX('Annex 4 LDNO charges_J'!$C$14:$C$203,MATCH($A30,'Annex 4 LDNO charges_J'!$A$14:$A$203,0)))</f>
        <v>0, 3, 4, 5-8</v>
      </c>
      <c r="D30" s="227"/>
      <c r="E30" s="227"/>
      <c r="F30" s="223">
        <v>0.80732906456180464</v>
      </c>
    </row>
    <row r="31" spans="1:6" ht="27.75" customHeight="1">
      <c r="A31" s="160" t="s">
        <v>530</v>
      </c>
      <c r="B31" s="42">
        <f>IFERROR(INDEX('Annex 1 LV, HV &amp; UMS charges_J'!$B$14:$B$45,MATCH($A31,'Annex 1 LV, HV &amp; UMS charges_J'!$A$14:$A$294,0)),INDEX('Annex 4 LDNO charges_J'!$B$14:$B$203,MATCH($A31,'Annex 4 LDNO charges_J'!$A$14:$A$203,0)))</f>
        <v>0</v>
      </c>
      <c r="C31" s="159" t="str">
        <f>IFERROR(INDEX('Annex 1 LV, HV &amp; UMS charges_J'!$C$14:$C$45,MATCH($A31,'Annex 1 LV, HV &amp; UMS charges_J'!$A$14:$A$294,0)),INDEX('Annex 4 LDNO charges_J'!$C$14:$C$203,MATCH($A31,'Annex 4 LDNO charges_J'!$A$14:$A$203,0)))</f>
        <v>0, 3, 4, 5-8</v>
      </c>
      <c r="D31" s="227"/>
      <c r="E31" s="227"/>
      <c r="F31" s="223">
        <v>0.80732906456180464</v>
      </c>
    </row>
    <row r="32" spans="1:6" ht="27.75" customHeight="1">
      <c r="A32" s="160" t="s">
        <v>532</v>
      </c>
      <c r="B32" s="42">
        <f>IFERROR(INDEX('Annex 1 LV, HV &amp; UMS charges_J'!$B$14:$B$45,MATCH($A32,'Annex 1 LV, HV &amp; UMS charges_J'!$A$14:$A$294,0)),INDEX('Annex 4 LDNO charges_J'!$B$14:$B$203,MATCH($A32,'Annex 4 LDNO charges_J'!$A$14:$A$203,0)))</f>
        <v>0</v>
      </c>
      <c r="C32" s="159">
        <f>IFERROR(INDEX('Annex 1 LV, HV &amp; UMS charges_J'!$C$14:$C$45,MATCH($A32,'Annex 1 LV, HV &amp; UMS charges_J'!$A$14:$A$294,0)),INDEX('Annex 4 LDNO charges_J'!$C$14:$C$203,MATCH($A32,'Annex 4 LDNO charges_J'!$A$14:$A$203,0)))</f>
        <v>0</v>
      </c>
      <c r="D32" s="227"/>
      <c r="E32" s="227"/>
      <c r="F32" s="223">
        <v>0.80732906456180464</v>
      </c>
    </row>
    <row r="33" spans="1:6" ht="27.75" customHeight="1">
      <c r="A33" s="160" t="s">
        <v>533</v>
      </c>
      <c r="B33" s="42">
        <f>IFERROR(INDEX('Annex 1 LV, HV &amp; UMS charges_J'!$B$14:$B$45,MATCH($A33,'Annex 1 LV, HV &amp; UMS charges_J'!$A$14:$A$294,0)),INDEX('Annex 4 LDNO charges_J'!$B$14:$B$203,MATCH($A33,'Annex 4 LDNO charges_J'!$A$14:$A$203,0)))</f>
        <v>0</v>
      </c>
      <c r="C33" s="159">
        <f>IFERROR(INDEX('Annex 1 LV, HV &amp; UMS charges_J'!$C$14:$C$45,MATCH($A33,'Annex 1 LV, HV &amp; UMS charges_J'!$A$14:$A$294,0)),INDEX('Annex 4 LDNO charges_J'!$C$14:$C$203,MATCH($A33,'Annex 4 LDNO charges_J'!$A$14:$A$203,0)))</f>
        <v>0</v>
      </c>
      <c r="D33" s="227"/>
      <c r="E33" s="227"/>
      <c r="F33" s="223">
        <v>0.80732906456180464</v>
      </c>
    </row>
    <row r="34" spans="1:6" ht="27.75" customHeight="1">
      <c r="A34" s="160" t="s">
        <v>534</v>
      </c>
      <c r="B34" s="42">
        <f>IFERROR(INDEX('Annex 1 LV, HV &amp; UMS charges_J'!$B$14:$B$45,MATCH($A34,'Annex 1 LV, HV &amp; UMS charges_J'!$A$14:$A$294,0)),INDEX('Annex 4 LDNO charges_J'!$B$14:$B$203,MATCH($A34,'Annex 4 LDNO charges_J'!$A$14:$A$203,0)))</f>
        <v>0</v>
      </c>
      <c r="C34" s="159">
        <f>IFERROR(INDEX('Annex 1 LV, HV &amp; UMS charges_J'!$C$14:$C$45,MATCH($A34,'Annex 1 LV, HV &amp; UMS charges_J'!$A$14:$A$294,0)),INDEX('Annex 4 LDNO charges_J'!$C$14:$C$203,MATCH($A34,'Annex 4 LDNO charges_J'!$A$14:$A$203,0)))</f>
        <v>0</v>
      </c>
      <c r="D34" s="227"/>
      <c r="E34" s="227"/>
      <c r="F34" s="223">
        <v>0.80732906456180464</v>
      </c>
    </row>
    <row r="35" spans="1:6" ht="27.75" customHeight="1">
      <c r="A35" s="160" t="s">
        <v>535</v>
      </c>
      <c r="B35" s="42">
        <f>IFERROR(INDEX('Annex 1 LV, HV &amp; UMS charges_J'!$B$14:$B$45,MATCH($A35,'Annex 1 LV, HV &amp; UMS charges_J'!$A$14:$A$294,0)),INDEX('Annex 4 LDNO charges_J'!$B$14:$B$203,MATCH($A35,'Annex 4 LDNO charges_J'!$A$14:$A$203,0)))</f>
        <v>0</v>
      </c>
      <c r="C35" s="159">
        <f>IFERROR(INDEX('Annex 1 LV, HV &amp; UMS charges_J'!$C$14:$C$45,MATCH($A35,'Annex 1 LV, HV &amp; UMS charges_J'!$A$14:$A$294,0)),INDEX('Annex 4 LDNO charges_J'!$C$14:$C$203,MATCH($A35,'Annex 4 LDNO charges_J'!$A$14:$A$203,0)))</f>
        <v>0</v>
      </c>
      <c r="D35" s="227"/>
      <c r="E35" s="227"/>
      <c r="F35" s="223">
        <v>0.80732906456180464</v>
      </c>
    </row>
    <row r="36" spans="1:6" ht="27.75" customHeight="1">
      <c r="A36" s="160" t="s">
        <v>536</v>
      </c>
      <c r="B36" s="42">
        <f>IFERROR(INDEX('Annex 1 LV, HV &amp; UMS charges_J'!$B$14:$B$45,MATCH($A36,'Annex 1 LV, HV &amp; UMS charges_J'!$A$14:$A$294,0)),INDEX('Annex 4 LDNO charges_J'!$B$14:$B$203,MATCH($A36,'Annex 4 LDNO charges_J'!$A$14:$A$203,0)))</f>
        <v>0</v>
      </c>
      <c r="C36" s="159">
        <f>IFERROR(INDEX('Annex 1 LV, HV &amp; UMS charges_J'!$C$14:$C$45,MATCH($A36,'Annex 1 LV, HV &amp; UMS charges_J'!$A$14:$A$294,0)),INDEX('Annex 4 LDNO charges_J'!$C$14:$C$203,MATCH($A36,'Annex 4 LDNO charges_J'!$A$14:$A$203,0)))</f>
        <v>0</v>
      </c>
      <c r="D36" s="227"/>
      <c r="E36" s="227"/>
      <c r="F36" s="223">
        <v>0.80732906456180464</v>
      </c>
    </row>
    <row r="37" spans="1:6" ht="27.75" customHeight="1">
      <c r="A37" s="164" t="s">
        <v>540</v>
      </c>
      <c r="B37" s="42">
        <f>IFERROR(INDEX('Annex 1 LV, HV &amp; UMS charges_J'!$B$14:$B$45,MATCH($A37,'Annex 1 LV, HV &amp; UMS charges_J'!$A$14:$A$294,0)),INDEX('Annex 4 LDNO charges_J'!$B$14:$B$203,MATCH($A37,'Annex 4 LDNO charges_J'!$A$14:$A$203,0)))</f>
        <v>0</v>
      </c>
      <c r="C37" s="159" t="str">
        <f>IFERROR(INDEX('Annex 1 LV, HV &amp; UMS charges_J'!$C$14:$C$45,MATCH($A37,'Annex 1 LV, HV &amp; UMS charges_J'!$A$14:$A$294,0)),INDEX('Annex 4 LDNO charges_J'!$C$14:$C$203,MATCH($A37,'Annex 4 LDNO charges_J'!$A$14:$A$203,0)))</f>
        <v>0, 1, 2</v>
      </c>
      <c r="D37" s="223">
        <v>0.18118202447323239</v>
      </c>
      <c r="E37" s="223"/>
      <c r="F37" s="223">
        <v>0.80732906456180464</v>
      </c>
    </row>
    <row r="38" spans="1:6" ht="27.75" customHeight="1">
      <c r="A38" s="160" t="s">
        <v>542</v>
      </c>
      <c r="B38" s="42">
        <f>IFERROR(INDEX('Annex 1 LV, HV &amp; UMS charges_J'!$B$14:$B$45,MATCH($A38,'Annex 1 LV, HV &amp; UMS charges_J'!$A$14:$A$294,0)),INDEX('Annex 4 LDNO charges_J'!$B$14:$B$203,MATCH($A38,'Annex 4 LDNO charges_J'!$A$14:$A$203,0)))</f>
        <v>0</v>
      </c>
      <c r="C38" s="159" t="str">
        <f>IFERROR(INDEX('Annex 1 LV, HV &amp; UMS charges_J'!$C$14:$C$45,MATCH($A38,'Annex 1 LV, HV &amp; UMS charges_J'!$A$14:$A$294,0)),INDEX('Annex 4 LDNO charges_J'!$C$14:$C$203,MATCH($A38,'Annex 4 LDNO charges_J'!$A$14:$A$203,0)))</f>
        <v>0, 3, 4, 5-8</v>
      </c>
      <c r="D38" s="227"/>
      <c r="E38" s="227"/>
      <c r="F38" s="223">
        <v>0.80732906456180464</v>
      </c>
    </row>
    <row r="39" spans="1:6" ht="27.75" customHeight="1">
      <c r="A39" s="160" t="s">
        <v>543</v>
      </c>
      <c r="B39" s="42">
        <f>IFERROR(INDEX('Annex 1 LV, HV &amp; UMS charges_J'!$B$14:$B$45,MATCH($A39,'Annex 1 LV, HV &amp; UMS charges_J'!$A$14:$A$294,0)),INDEX('Annex 4 LDNO charges_J'!$B$14:$B$203,MATCH($A39,'Annex 4 LDNO charges_J'!$A$14:$A$203,0)))</f>
        <v>0</v>
      </c>
      <c r="C39" s="159" t="str">
        <f>IFERROR(INDEX('Annex 1 LV, HV &amp; UMS charges_J'!$C$14:$C$45,MATCH($A39,'Annex 1 LV, HV &amp; UMS charges_J'!$A$14:$A$294,0)),INDEX('Annex 4 LDNO charges_J'!$C$14:$C$203,MATCH($A39,'Annex 4 LDNO charges_J'!$A$14:$A$203,0)))</f>
        <v>0, 3, 4, 5-8</v>
      </c>
      <c r="D39" s="227"/>
      <c r="E39" s="227"/>
      <c r="F39" s="223">
        <v>0.80732906456180464</v>
      </c>
    </row>
    <row r="40" spans="1:6" ht="27.75" customHeight="1">
      <c r="A40" s="160" t="s">
        <v>544</v>
      </c>
      <c r="B40" s="42">
        <f>IFERROR(INDEX('Annex 1 LV, HV &amp; UMS charges_J'!$B$14:$B$45,MATCH($A40,'Annex 1 LV, HV &amp; UMS charges_J'!$A$14:$A$294,0)),INDEX('Annex 4 LDNO charges_J'!$B$14:$B$203,MATCH($A40,'Annex 4 LDNO charges_J'!$A$14:$A$203,0)))</f>
        <v>0</v>
      </c>
      <c r="C40" s="159" t="str">
        <f>IFERROR(INDEX('Annex 1 LV, HV &amp; UMS charges_J'!$C$14:$C$45,MATCH($A40,'Annex 1 LV, HV &amp; UMS charges_J'!$A$14:$A$294,0)),INDEX('Annex 4 LDNO charges_J'!$C$14:$C$203,MATCH($A40,'Annex 4 LDNO charges_J'!$A$14:$A$203,0)))</f>
        <v>0, 3, 4, 5-8</v>
      </c>
      <c r="D40" s="227"/>
      <c r="E40" s="227"/>
      <c r="F40" s="223">
        <v>0.80732906456180464</v>
      </c>
    </row>
    <row r="41" spans="1:6" ht="27.75" customHeight="1">
      <c r="A41" s="160" t="s">
        <v>545</v>
      </c>
      <c r="B41" s="42">
        <f>IFERROR(INDEX('Annex 1 LV, HV &amp; UMS charges_J'!$B$14:$B$45,MATCH($A41,'Annex 1 LV, HV &amp; UMS charges_J'!$A$14:$A$294,0)),INDEX('Annex 4 LDNO charges_J'!$B$14:$B$203,MATCH($A41,'Annex 4 LDNO charges_J'!$A$14:$A$203,0)))</f>
        <v>0</v>
      </c>
      <c r="C41" s="159" t="str">
        <f>IFERROR(INDEX('Annex 1 LV, HV &amp; UMS charges_J'!$C$14:$C$45,MATCH($A41,'Annex 1 LV, HV &amp; UMS charges_J'!$A$14:$A$294,0)),INDEX('Annex 4 LDNO charges_J'!$C$14:$C$203,MATCH($A41,'Annex 4 LDNO charges_J'!$A$14:$A$203,0)))</f>
        <v>0, 3, 4, 5-8</v>
      </c>
      <c r="D41" s="227"/>
      <c r="E41" s="227"/>
      <c r="F41" s="223">
        <v>0.80732906456180464</v>
      </c>
    </row>
    <row r="42" spans="1:6" ht="27.75" customHeight="1">
      <c r="A42" s="160" t="s">
        <v>546</v>
      </c>
      <c r="B42" s="42">
        <f>IFERROR(INDEX('Annex 1 LV, HV &amp; UMS charges_J'!$B$14:$B$45,MATCH($A42,'Annex 1 LV, HV &amp; UMS charges_J'!$A$14:$A$294,0)),INDEX('Annex 4 LDNO charges_J'!$B$14:$B$203,MATCH($A42,'Annex 4 LDNO charges_J'!$A$14:$A$203,0)))</f>
        <v>0</v>
      </c>
      <c r="C42" s="159" t="str">
        <f>IFERROR(INDEX('Annex 1 LV, HV &amp; UMS charges_J'!$C$14:$C$45,MATCH($A42,'Annex 1 LV, HV &amp; UMS charges_J'!$A$14:$A$294,0)),INDEX('Annex 4 LDNO charges_J'!$C$14:$C$203,MATCH($A42,'Annex 4 LDNO charges_J'!$A$14:$A$203,0)))</f>
        <v>0, 3, 4, 5-8</v>
      </c>
      <c r="D42" s="227"/>
      <c r="E42" s="227"/>
      <c r="F42" s="223">
        <v>0.80732906456180464</v>
      </c>
    </row>
    <row r="43" spans="1:6" ht="27.75" customHeight="1">
      <c r="A43" s="160" t="s">
        <v>548</v>
      </c>
      <c r="B43" s="42">
        <f>IFERROR(INDEX('Annex 1 LV, HV &amp; UMS charges_J'!$B$14:$B$45,MATCH($A43,'Annex 1 LV, HV &amp; UMS charges_J'!$A$14:$A$294,0)),INDEX('Annex 4 LDNO charges_J'!$B$14:$B$203,MATCH($A43,'Annex 4 LDNO charges_J'!$A$14:$A$203,0)))</f>
        <v>0</v>
      </c>
      <c r="C43" s="159">
        <f>IFERROR(INDEX('Annex 1 LV, HV &amp; UMS charges_J'!$C$14:$C$45,MATCH($A43,'Annex 1 LV, HV &amp; UMS charges_J'!$A$14:$A$294,0)),INDEX('Annex 4 LDNO charges_J'!$C$14:$C$203,MATCH($A43,'Annex 4 LDNO charges_J'!$A$14:$A$203,0)))</f>
        <v>0</v>
      </c>
      <c r="D43" s="227"/>
      <c r="E43" s="227"/>
      <c r="F43" s="223">
        <v>0.80732906456180464</v>
      </c>
    </row>
    <row r="44" spans="1:6" ht="27.75" customHeight="1">
      <c r="A44" s="160" t="s">
        <v>549</v>
      </c>
      <c r="B44" s="42">
        <f>IFERROR(INDEX('Annex 1 LV, HV &amp; UMS charges_J'!$B$14:$B$45,MATCH($A44,'Annex 1 LV, HV &amp; UMS charges_J'!$A$14:$A$294,0)),INDEX('Annex 4 LDNO charges_J'!$B$14:$B$203,MATCH($A44,'Annex 4 LDNO charges_J'!$A$14:$A$203,0)))</f>
        <v>0</v>
      </c>
      <c r="C44" s="159">
        <f>IFERROR(INDEX('Annex 1 LV, HV &amp; UMS charges_J'!$C$14:$C$45,MATCH($A44,'Annex 1 LV, HV &amp; UMS charges_J'!$A$14:$A$294,0)),INDEX('Annex 4 LDNO charges_J'!$C$14:$C$203,MATCH($A44,'Annex 4 LDNO charges_J'!$A$14:$A$203,0)))</f>
        <v>0</v>
      </c>
      <c r="D44" s="227"/>
      <c r="E44" s="227"/>
      <c r="F44" s="223">
        <v>0.80732906456180464</v>
      </c>
    </row>
    <row r="45" spans="1:6" ht="27.75" customHeight="1">
      <c r="A45" s="160" t="s">
        <v>550</v>
      </c>
      <c r="B45" s="42">
        <f>IFERROR(INDEX('Annex 1 LV, HV &amp; UMS charges_J'!$B$14:$B$45,MATCH($A45,'Annex 1 LV, HV &amp; UMS charges_J'!$A$14:$A$294,0)),INDEX('Annex 4 LDNO charges_J'!$B$14:$B$203,MATCH($A45,'Annex 4 LDNO charges_J'!$A$14:$A$203,0)))</f>
        <v>0</v>
      </c>
      <c r="C45" s="159">
        <f>IFERROR(INDEX('Annex 1 LV, HV &amp; UMS charges_J'!$C$14:$C$45,MATCH($A45,'Annex 1 LV, HV &amp; UMS charges_J'!$A$14:$A$294,0)),INDEX('Annex 4 LDNO charges_J'!$C$14:$C$203,MATCH($A45,'Annex 4 LDNO charges_J'!$A$14:$A$203,0)))</f>
        <v>0</v>
      </c>
      <c r="D45" s="227"/>
      <c r="E45" s="227"/>
      <c r="F45" s="223">
        <v>0.80732906456180464</v>
      </c>
    </row>
    <row r="46" spans="1:6" ht="27.75" customHeight="1">
      <c r="A46" s="160" t="s">
        <v>551</v>
      </c>
      <c r="B46" s="42">
        <f>IFERROR(INDEX('Annex 1 LV, HV &amp; UMS charges_J'!$B$14:$B$45,MATCH($A46,'Annex 1 LV, HV &amp; UMS charges_J'!$A$14:$A$294,0)),INDEX('Annex 4 LDNO charges_J'!$B$14:$B$203,MATCH($A46,'Annex 4 LDNO charges_J'!$A$14:$A$203,0)))</f>
        <v>0</v>
      </c>
      <c r="C46" s="159">
        <f>IFERROR(INDEX('Annex 1 LV, HV &amp; UMS charges_J'!$C$14:$C$45,MATCH($A46,'Annex 1 LV, HV &amp; UMS charges_J'!$A$14:$A$294,0)),INDEX('Annex 4 LDNO charges_J'!$C$14:$C$203,MATCH($A46,'Annex 4 LDNO charges_J'!$A$14:$A$203,0)))</f>
        <v>0</v>
      </c>
      <c r="D46" s="227"/>
      <c r="E46" s="227"/>
      <c r="F46" s="223">
        <v>0.80732906456180464</v>
      </c>
    </row>
    <row r="47" spans="1:6" ht="27.75" customHeight="1">
      <c r="A47" s="160" t="s">
        <v>552</v>
      </c>
      <c r="B47" s="42">
        <f>IFERROR(INDEX('Annex 1 LV, HV &amp; UMS charges_J'!$B$14:$B$45,MATCH($A47,'Annex 1 LV, HV &amp; UMS charges_J'!$A$14:$A$294,0)),INDEX('Annex 4 LDNO charges_J'!$B$14:$B$203,MATCH($A47,'Annex 4 LDNO charges_J'!$A$14:$A$203,0)))</f>
        <v>0</v>
      </c>
      <c r="C47" s="159">
        <f>IFERROR(INDEX('Annex 1 LV, HV &amp; UMS charges_J'!$C$14:$C$45,MATCH($A47,'Annex 1 LV, HV &amp; UMS charges_J'!$A$14:$A$294,0)),INDEX('Annex 4 LDNO charges_J'!$C$14:$C$203,MATCH($A47,'Annex 4 LDNO charges_J'!$A$14:$A$203,0)))</f>
        <v>0</v>
      </c>
      <c r="D47" s="227"/>
      <c r="E47" s="227"/>
      <c r="F47" s="223">
        <v>0.80732906456180464</v>
      </c>
    </row>
    <row r="48" spans="1:6" ht="27.75" customHeight="1">
      <c r="A48" s="160" t="s">
        <v>553</v>
      </c>
      <c r="B48" s="42">
        <f>IFERROR(INDEX('Annex 1 LV, HV &amp; UMS charges_J'!$B$14:$B$45,MATCH($A48,'Annex 1 LV, HV &amp; UMS charges_J'!$A$14:$A$294,0)),INDEX('Annex 4 LDNO charges_J'!$B$14:$B$203,MATCH($A48,'Annex 4 LDNO charges_J'!$A$14:$A$203,0)))</f>
        <v>0</v>
      </c>
      <c r="C48" s="159">
        <f>IFERROR(INDEX('Annex 1 LV, HV &amp; UMS charges_J'!$C$14:$C$45,MATCH($A48,'Annex 1 LV, HV &amp; UMS charges_J'!$A$14:$A$294,0)),INDEX('Annex 4 LDNO charges_J'!$C$14:$C$203,MATCH($A48,'Annex 4 LDNO charges_J'!$A$14:$A$203,0)))</f>
        <v>0</v>
      </c>
      <c r="D48" s="227"/>
      <c r="E48" s="227"/>
      <c r="F48" s="223">
        <v>0.80732906456180464</v>
      </c>
    </row>
    <row r="49" spans="1:6" ht="27.75" customHeight="1">
      <c r="A49" s="160" t="s">
        <v>554</v>
      </c>
      <c r="B49" s="42">
        <f>IFERROR(INDEX('Annex 1 LV, HV &amp; UMS charges_J'!$B$14:$B$45,MATCH($A49,'Annex 1 LV, HV &amp; UMS charges_J'!$A$14:$A$294,0)),INDEX('Annex 4 LDNO charges_J'!$B$14:$B$203,MATCH($A49,'Annex 4 LDNO charges_J'!$A$14:$A$203,0)))</f>
        <v>0</v>
      </c>
      <c r="C49" s="159">
        <f>IFERROR(INDEX('Annex 1 LV, HV &amp; UMS charges_J'!$C$14:$C$45,MATCH($A49,'Annex 1 LV, HV &amp; UMS charges_J'!$A$14:$A$294,0)),INDEX('Annex 4 LDNO charges_J'!$C$14:$C$203,MATCH($A49,'Annex 4 LDNO charges_J'!$A$14:$A$203,0)))</f>
        <v>0</v>
      </c>
      <c r="D49" s="227"/>
      <c r="E49" s="227"/>
      <c r="F49" s="223">
        <v>0.80732906456180464</v>
      </c>
    </row>
    <row r="50" spans="1:6" ht="27.75" customHeight="1">
      <c r="A50" s="160" t="s">
        <v>555</v>
      </c>
      <c r="B50" s="42">
        <f>IFERROR(INDEX('Annex 1 LV, HV &amp; UMS charges_J'!$B$14:$B$45,MATCH($A50,'Annex 1 LV, HV &amp; UMS charges_J'!$A$14:$A$294,0)),INDEX('Annex 4 LDNO charges_J'!$B$14:$B$203,MATCH($A50,'Annex 4 LDNO charges_J'!$A$14:$A$203,0)))</f>
        <v>0</v>
      </c>
      <c r="C50" s="159">
        <f>IFERROR(INDEX('Annex 1 LV, HV &amp; UMS charges_J'!$C$14:$C$45,MATCH($A50,'Annex 1 LV, HV &amp; UMS charges_J'!$A$14:$A$294,0)),INDEX('Annex 4 LDNO charges_J'!$C$14:$C$203,MATCH($A50,'Annex 4 LDNO charges_J'!$A$14:$A$203,0)))</f>
        <v>0</v>
      </c>
      <c r="D50" s="227"/>
      <c r="E50" s="227"/>
      <c r="F50" s="223">
        <v>0.80732906456180464</v>
      </c>
    </row>
    <row r="51" spans="1:6" ht="27.75" customHeight="1">
      <c r="A51" s="160" t="s">
        <v>556</v>
      </c>
      <c r="B51" s="42">
        <f>IFERROR(INDEX('Annex 1 LV, HV &amp; UMS charges_J'!$B$14:$B$45,MATCH($A51,'Annex 1 LV, HV &amp; UMS charges_J'!$A$14:$A$294,0)),INDEX('Annex 4 LDNO charges_J'!$B$14:$B$203,MATCH($A51,'Annex 4 LDNO charges_J'!$A$14:$A$203,0)))</f>
        <v>0</v>
      </c>
      <c r="C51" s="159">
        <f>IFERROR(INDEX('Annex 1 LV, HV &amp; UMS charges_J'!$C$14:$C$45,MATCH($A51,'Annex 1 LV, HV &amp; UMS charges_J'!$A$14:$A$294,0)),INDEX('Annex 4 LDNO charges_J'!$C$14:$C$203,MATCH($A51,'Annex 4 LDNO charges_J'!$A$14:$A$203,0)))</f>
        <v>0</v>
      </c>
      <c r="D51" s="227"/>
      <c r="E51" s="227"/>
      <c r="F51" s="223">
        <v>0.80732906456180464</v>
      </c>
    </row>
    <row r="52" spans="1:6" ht="27.75" customHeight="1">
      <c r="A52" s="160" t="s">
        <v>557</v>
      </c>
      <c r="B52" s="42">
        <f>IFERROR(INDEX('Annex 1 LV, HV &amp; UMS charges_J'!$B$14:$B$45,MATCH($A52,'Annex 1 LV, HV &amp; UMS charges_J'!$A$14:$A$294,0)),INDEX('Annex 4 LDNO charges_J'!$B$14:$B$203,MATCH($A52,'Annex 4 LDNO charges_J'!$A$14:$A$203,0)))</f>
        <v>0</v>
      </c>
      <c r="C52" s="159">
        <f>IFERROR(INDEX('Annex 1 LV, HV &amp; UMS charges_J'!$C$14:$C$45,MATCH($A52,'Annex 1 LV, HV &amp; UMS charges_J'!$A$14:$A$294,0)),INDEX('Annex 4 LDNO charges_J'!$C$14:$C$203,MATCH($A52,'Annex 4 LDNO charges_J'!$A$14:$A$203,0)))</f>
        <v>0</v>
      </c>
      <c r="D52" s="227"/>
      <c r="E52" s="227"/>
      <c r="F52" s="223">
        <v>0.80732906456180464</v>
      </c>
    </row>
    <row r="53" spans="1:6" ht="27.75" customHeight="1">
      <c r="A53" s="160" t="s">
        <v>558</v>
      </c>
      <c r="B53" s="42">
        <f>IFERROR(INDEX('Annex 1 LV, HV &amp; UMS charges_J'!$B$14:$B$45,MATCH($A53,'Annex 1 LV, HV &amp; UMS charges_J'!$A$14:$A$294,0)),INDEX('Annex 4 LDNO charges_J'!$B$14:$B$203,MATCH($A53,'Annex 4 LDNO charges_J'!$A$14:$A$203,0)))</f>
        <v>0</v>
      </c>
      <c r="C53" s="159">
        <f>IFERROR(INDEX('Annex 1 LV, HV &amp; UMS charges_J'!$C$14:$C$45,MATCH($A53,'Annex 1 LV, HV &amp; UMS charges_J'!$A$14:$A$294,0)),INDEX('Annex 4 LDNO charges_J'!$C$14:$C$203,MATCH($A53,'Annex 4 LDNO charges_J'!$A$14:$A$203,0)))</f>
        <v>0</v>
      </c>
      <c r="D53" s="227"/>
      <c r="E53" s="227"/>
      <c r="F53" s="223">
        <v>0.80732906456180464</v>
      </c>
    </row>
    <row r="54" spans="1:6" ht="27.75" customHeight="1">
      <c r="A54" s="160" t="s">
        <v>559</v>
      </c>
      <c r="B54" s="42">
        <f>IFERROR(INDEX('Annex 1 LV, HV &amp; UMS charges_J'!$B$14:$B$45,MATCH($A54,'Annex 1 LV, HV &amp; UMS charges_J'!$A$14:$A$294,0)),INDEX('Annex 4 LDNO charges_J'!$B$14:$B$203,MATCH($A54,'Annex 4 LDNO charges_J'!$A$14:$A$203,0)))</f>
        <v>0</v>
      </c>
      <c r="C54" s="159">
        <f>IFERROR(INDEX('Annex 1 LV, HV &amp; UMS charges_J'!$C$14:$C$45,MATCH($A54,'Annex 1 LV, HV &amp; UMS charges_J'!$A$14:$A$294,0)),INDEX('Annex 4 LDNO charges_J'!$C$14:$C$203,MATCH($A54,'Annex 4 LDNO charges_J'!$A$14:$A$203,0)))</f>
        <v>0</v>
      </c>
      <c r="D54" s="227"/>
      <c r="E54" s="227"/>
      <c r="F54" s="223">
        <v>0.80732906456180464</v>
      </c>
    </row>
    <row r="55" spans="1:6" ht="27.75" customHeight="1">
      <c r="A55" s="160" t="s">
        <v>560</v>
      </c>
      <c r="B55" s="42">
        <f>IFERROR(INDEX('Annex 1 LV, HV &amp; UMS charges_J'!$B$14:$B$45,MATCH($A55,'Annex 1 LV, HV &amp; UMS charges_J'!$A$14:$A$294,0)),INDEX('Annex 4 LDNO charges_J'!$B$14:$B$203,MATCH($A55,'Annex 4 LDNO charges_J'!$A$14:$A$203,0)))</f>
        <v>0</v>
      </c>
      <c r="C55" s="159">
        <f>IFERROR(INDEX('Annex 1 LV, HV &amp; UMS charges_J'!$C$14:$C$45,MATCH($A55,'Annex 1 LV, HV &amp; UMS charges_J'!$A$14:$A$294,0)),INDEX('Annex 4 LDNO charges_J'!$C$14:$C$203,MATCH($A55,'Annex 4 LDNO charges_J'!$A$14:$A$203,0)))</f>
        <v>0</v>
      </c>
      <c r="D55" s="227"/>
      <c r="E55" s="227"/>
      <c r="F55" s="223">
        <v>0.80732906456180464</v>
      </c>
    </row>
    <row r="56" spans="1:6" ht="27.75" customHeight="1">
      <c r="A56" s="160" t="s">
        <v>561</v>
      </c>
      <c r="B56" s="42">
        <f>IFERROR(INDEX('Annex 1 LV, HV &amp; UMS charges_J'!$B$14:$B$45,MATCH($A56,'Annex 1 LV, HV &amp; UMS charges_J'!$A$14:$A$294,0)),INDEX('Annex 4 LDNO charges_J'!$B$14:$B$203,MATCH($A56,'Annex 4 LDNO charges_J'!$A$14:$A$203,0)))</f>
        <v>0</v>
      </c>
      <c r="C56" s="159">
        <f>IFERROR(INDEX('Annex 1 LV, HV &amp; UMS charges_J'!$C$14:$C$45,MATCH($A56,'Annex 1 LV, HV &amp; UMS charges_J'!$A$14:$A$294,0)),INDEX('Annex 4 LDNO charges_J'!$C$14:$C$203,MATCH($A56,'Annex 4 LDNO charges_J'!$A$14:$A$203,0)))</f>
        <v>0</v>
      </c>
      <c r="D56" s="227"/>
      <c r="E56" s="227"/>
      <c r="F56" s="223">
        <v>0.80732906456180464</v>
      </c>
    </row>
    <row r="57" spans="1:6" ht="27.75" customHeight="1">
      <c r="A57" s="160" t="s">
        <v>562</v>
      </c>
      <c r="B57" s="42">
        <f>IFERROR(INDEX('Annex 1 LV, HV &amp; UMS charges_J'!$B$14:$B$45,MATCH($A57,'Annex 1 LV, HV &amp; UMS charges_J'!$A$14:$A$294,0)),INDEX('Annex 4 LDNO charges_J'!$B$14:$B$203,MATCH($A57,'Annex 4 LDNO charges_J'!$A$14:$A$203,0)))</f>
        <v>0</v>
      </c>
      <c r="C57" s="159">
        <f>IFERROR(INDEX('Annex 1 LV, HV &amp; UMS charges_J'!$C$14:$C$45,MATCH($A57,'Annex 1 LV, HV &amp; UMS charges_J'!$A$14:$A$294,0)),INDEX('Annex 4 LDNO charges_J'!$C$14:$C$203,MATCH($A57,'Annex 4 LDNO charges_J'!$A$14:$A$203,0)))</f>
        <v>0</v>
      </c>
      <c r="D57" s="227"/>
      <c r="E57" s="227"/>
      <c r="F57" s="223">
        <v>0.80732906456180464</v>
      </c>
    </row>
    <row r="58" spans="1:6" ht="27.75" customHeight="1">
      <c r="A58" s="160" t="s">
        <v>569</v>
      </c>
      <c r="B58" s="42">
        <f>IFERROR(INDEX('Annex 1 LV, HV &amp; UMS charges_J'!$B$14:$B$45,MATCH($A58,'Annex 1 LV, HV &amp; UMS charges_J'!$A$14:$A$294,0)),INDEX('Annex 4 LDNO charges_J'!$B$14:$B$203,MATCH($A58,'Annex 4 LDNO charges_J'!$A$14:$A$203,0)))</f>
        <v>0</v>
      </c>
      <c r="C58" s="159" t="str">
        <f>IFERROR(INDEX('Annex 1 LV, HV &amp; UMS charges_J'!$C$14:$C$45,MATCH($A58,'Annex 1 LV, HV &amp; UMS charges_J'!$A$14:$A$294,0)),INDEX('Annex 4 LDNO charges_J'!$C$14:$C$203,MATCH($A58,'Annex 4 LDNO charges_J'!$A$14:$A$203,0)))</f>
        <v>0, 1, 2</v>
      </c>
      <c r="D58" s="223">
        <v>0.18118202447323239</v>
      </c>
      <c r="E58" s="223"/>
      <c r="F58" s="223">
        <v>0.80732906456180464</v>
      </c>
    </row>
    <row r="59" spans="1:6" ht="27.75" customHeight="1">
      <c r="A59" s="160" t="s">
        <v>571</v>
      </c>
      <c r="B59" s="42">
        <f>IFERROR(INDEX('Annex 1 LV, HV &amp; UMS charges_J'!$B$14:$B$45,MATCH($A59,'Annex 1 LV, HV &amp; UMS charges_J'!$A$14:$A$294,0)),INDEX('Annex 4 LDNO charges_J'!$B$14:$B$203,MATCH($A59,'Annex 4 LDNO charges_J'!$A$14:$A$203,0)))</f>
        <v>0</v>
      </c>
      <c r="C59" s="159" t="str">
        <f>IFERROR(INDEX('Annex 1 LV, HV &amp; UMS charges_J'!$C$14:$C$45,MATCH($A59,'Annex 1 LV, HV &amp; UMS charges_J'!$A$14:$A$294,0)),INDEX('Annex 4 LDNO charges_J'!$C$14:$C$203,MATCH($A59,'Annex 4 LDNO charges_J'!$A$14:$A$203,0)))</f>
        <v>0, 3, 4, 5-8</v>
      </c>
      <c r="D59" s="227"/>
      <c r="E59" s="227"/>
      <c r="F59" s="223">
        <v>0.80732906456180464</v>
      </c>
    </row>
    <row r="60" spans="1:6" ht="27.75" customHeight="1">
      <c r="A60" s="160" t="s">
        <v>572</v>
      </c>
      <c r="B60" s="42">
        <f>IFERROR(INDEX('Annex 1 LV, HV &amp; UMS charges_J'!$B$14:$B$45,MATCH($A60,'Annex 1 LV, HV &amp; UMS charges_J'!$A$14:$A$294,0)),INDEX('Annex 4 LDNO charges_J'!$B$14:$B$203,MATCH($A60,'Annex 4 LDNO charges_J'!$A$14:$A$203,0)))</f>
        <v>0</v>
      </c>
      <c r="C60" s="159" t="str">
        <f>IFERROR(INDEX('Annex 1 LV, HV &amp; UMS charges_J'!$C$14:$C$45,MATCH($A60,'Annex 1 LV, HV &amp; UMS charges_J'!$A$14:$A$294,0)),INDEX('Annex 4 LDNO charges_J'!$C$14:$C$203,MATCH($A60,'Annex 4 LDNO charges_J'!$A$14:$A$203,0)))</f>
        <v>0, 3, 4, 5-8</v>
      </c>
      <c r="D60" s="227"/>
      <c r="E60" s="227"/>
      <c r="F60" s="223">
        <v>0.80732906456180464</v>
      </c>
    </row>
    <row r="61" spans="1:6" ht="27.75" customHeight="1">
      <c r="A61" s="160" t="s">
        <v>573</v>
      </c>
      <c r="B61" s="42">
        <f>IFERROR(INDEX('Annex 1 LV, HV &amp; UMS charges_J'!$B$14:$B$45,MATCH($A61,'Annex 1 LV, HV &amp; UMS charges_J'!$A$14:$A$294,0)),INDEX('Annex 4 LDNO charges_J'!$B$14:$B$203,MATCH($A61,'Annex 4 LDNO charges_J'!$A$14:$A$203,0)))</f>
        <v>0</v>
      </c>
      <c r="C61" s="159" t="str">
        <f>IFERROR(INDEX('Annex 1 LV, HV &amp; UMS charges_J'!$C$14:$C$45,MATCH($A61,'Annex 1 LV, HV &amp; UMS charges_J'!$A$14:$A$294,0)),INDEX('Annex 4 LDNO charges_J'!$C$14:$C$203,MATCH($A61,'Annex 4 LDNO charges_J'!$A$14:$A$203,0)))</f>
        <v>0, 3, 4, 5-8</v>
      </c>
      <c r="D61" s="227"/>
      <c r="E61" s="227"/>
      <c r="F61" s="223">
        <v>0.80732906456180464</v>
      </c>
    </row>
    <row r="62" spans="1:6" ht="27.75" customHeight="1">
      <c r="A62" s="160" t="s">
        <v>574</v>
      </c>
      <c r="B62" s="42">
        <f>IFERROR(INDEX('Annex 1 LV, HV &amp; UMS charges_J'!$B$14:$B$45,MATCH($A62,'Annex 1 LV, HV &amp; UMS charges_J'!$A$14:$A$294,0)),INDEX('Annex 4 LDNO charges_J'!$B$14:$B$203,MATCH($A62,'Annex 4 LDNO charges_J'!$A$14:$A$203,0)))</f>
        <v>0</v>
      </c>
      <c r="C62" s="159" t="str">
        <f>IFERROR(INDEX('Annex 1 LV, HV &amp; UMS charges_J'!$C$14:$C$45,MATCH($A62,'Annex 1 LV, HV &amp; UMS charges_J'!$A$14:$A$294,0)),INDEX('Annex 4 LDNO charges_J'!$C$14:$C$203,MATCH($A62,'Annex 4 LDNO charges_J'!$A$14:$A$203,0)))</f>
        <v>0, 3, 4, 5-8</v>
      </c>
      <c r="D62" s="227"/>
      <c r="E62" s="227"/>
      <c r="F62" s="223">
        <v>0.80732906456180464</v>
      </c>
    </row>
    <row r="63" spans="1:6" ht="27.75" customHeight="1">
      <c r="A63" s="160" t="s">
        <v>575</v>
      </c>
      <c r="B63" s="42">
        <f>IFERROR(INDEX('Annex 1 LV, HV &amp; UMS charges_J'!$B$14:$B$45,MATCH($A63,'Annex 1 LV, HV &amp; UMS charges_J'!$A$14:$A$294,0)),INDEX('Annex 4 LDNO charges_J'!$B$14:$B$203,MATCH($A63,'Annex 4 LDNO charges_J'!$A$14:$A$203,0)))</f>
        <v>0</v>
      </c>
      <c r="C63" s="159" t="str">
        <f>IFERROR(INDEX('Annex 1 LV, HV &amp; UMS charges_J'!$C$14:$C$45,MATCH($A63,'Annex 1 LV, HV &amp; UMS charges_J'!$A$14:$A$294,0)),INDEX('Annex 4 LDNO charges_J'!$C$14:$C$203,MATCH($A63,'Annex 4 LDNO charges_J'!$A$14:$A$203,0)))</f>
        <v>0, 3, 4, 5-8</v>
      </c>
      <c r="D63" s="227"/>
      <c r="E63" s="227"/>
      <c r="F63" s="223">
        <v>0.80732906456180464</v>
      </c>
    </row>
    <row r="64" spans="1:6" ht="27.75" customHeight="1">
      <c r="A64" s="160" t="s">
        <v>577</v>
      </c>
      <c r="B64" s="42">
        <f>IFERROR(INDEX('Annex 1 LV, HV &amp; UMS charges_J'!$B$14:$B$45,MATCH($A64,'Annex 1 LV, HV &amp; UMS charges_J'!$A$14:$A$294,0)),INDEX('Annex 4 LDNO charges_J'!$B$14:$B$203,MATCH($A64,'Annex 4 LDNO charges_J'!$A$14:$A$203,0)))</f>
        <v>0</v>
      </c>
      <c r="C64" s="159">
        <f>IFERROR(INDEX('Annex 1 LV, HV &amp; UMS charges_J'!$C$14:$C$45,MATCH($A64,'Annex 1 LV, HV &amp; UMS charges_J'!$A$14:$A$294,0)),INDEX('Annex 4 LDNO charges_J'!$C$14:$C$203,MATCH($A64,'Annex 4 LDNO charges_J'!$A$14:$A$203,0)))</f>
        <v>0</v>
      </c>
      <c r="D64" s="227"/>
      <c r="E64" s="227"/>
      <c r="F64" s="223">
        <v>0.80732906456180464</v>
      </c>
    </row>
    <row r="65" spans="1:6" ht="27.75" customHeight="1">
      <c r="A65" s="160" t="s">
        <v>578</v>
      </c>
      <c r="B65" s="42">
        <f>IFERROR(INDEX('Annex 1 LV, HV &amp; UMS charges_J'!$B$14:$B$45,MATCH($A65,'Annex 1 LV, HV &amp; UMS charges_J'!$A$14:$A$294,0)),INDEX('Annex 4 LDNO charges_J'!$B$14:$B$203,MATCH($A65,'Annex 4 LDNO charges_J'!$A$14:$A$203,0)))</f>
        <v>0</v>
      </c>
      <c r="C65" s="159">
        <f>IFERROR(INDEX('Annex 1 LV, HV &amp; UMS charges_J'!$C$14:$C$45,MATCH($A65,'Annex 1 LV, HV &amp; UMS charges_J'!$A$14:$A$294,0)),INDEX('Annex 4 LDNO charges_J'!$C$14:$C$203,MATCH($A65,'Annex 4 LDNO charges_J'!$A$14:$A$203,0)))</f>
        <v>0</v>
      </c>
      <c r="D65" s="227"/>
      <c r="E65" s="227"/>
      <c r="F65" s="223">
        <v>0.80732906456180464</v>
      </c>
    </row>
    <row r="66" spans="1:6" ht="27.75" customHeight="1">
      <c r="A66" s="160" t="s">
        <v>579</v>
      </c>
      <c r="B66" s="42">
        <f>IFERROR(INDEX('Annex 1 LV, HV &amp; UMS charges_J'!$B$14:$B$45,MATCH($A66,'Annex 1 LV, HV &amp; UMS charges_J'!$A$14:$A$294,0)),INDEX('Annex 4 LDNO charges_J'!$B$14:$B$203,MATCH($A66,'Annex 4 LDNO charges_J'!$A$14:$A$203,0)))</f>
        <v>0</v>
      </c>
      <c r="C66" s="159">
        <f>IFERROR(INDEX('Annex 1 LV, HV &amp; UMS charges_J'!$C$14:$C$45,MATCH($A66,'Annex 1 LV, HV &amp; UMS charges_J'!$A$14:$A$294,0)),INDEX('Annex 4 LDNO charges_J'!$C$14:$C$203,MATCH($A66,'Annex 4 LDNO charges_J'!$A$14:$A$203,0)))</f>
        <v>0</v>
      </c>
      <c r="D66" s="227"/>
      <c r="E66" s="227"/>
      <c r="F66" s="223">
        <v>0.80732906456180464</v>
      </c>
    </row>
    <row r="67" spans="1:6" ht="27.75" customHeight="1">
      <c r="A67" s="160" t="s">
        <v>580</v>
      </c>
      <c r="B67" s="42">
        <f>IFERROR(INDEX('Annex 1 LV, HV &amp; UMS charges_J'!$B$14:$B$45,MATCH($A67,'Annex 1 LV, HV &amp; UMS charges_J'!$A$14:$A$294,0)),INDEX('Annex 4 LDNO charges_J'!$B$14:$B$203,MATCH($A67,'Annex 4 LDNO charges_J'!$A$14:$A$203,0)))</f>
        <v>0</v>
      </c>
      <c r="C67" s="159">
        <f>IFERROR(INDEX('Annex 1 LV, HV &amp; UMS charges_J'!$C$14:$C$45,MATCH($A67,'Annex 1 LV, HV &amp; UMS charges_J'!$A$14:$A$294,0)),INDEX('Annex 4 LDNO charges_J'!$C$14:$C$203,MATCH($A67,'Annex 4 LDNO charges_J'!$A$14:$A$203,0)))</f>
        <v>0</v>
      </c>
      <c r="D67" s="227"/>
      <c r="E67" s="227"/>
      <c r="F67" s="223">
        <v>0.80732906456180464</v>
      </c>
    </row>
    <row r="68" spans="1:6" ht="27.75" customHeight="1">
      <c r="A68" s="160" t="s">
        <v>581</v>
      </c>
      <c r="B68" s="42">
        <f>IFERROR(INDEX('Annex 1 LV, HV &amp; UMS charges_J'!$B$14:$B$45,MATCH($A68,'Annex 1 LV, HV &amp; UMS charges_J'!$A$14:$A$294,0)),INDEX('Annex 4 LDNO charges_J'!$B$14:$B$203,MATCH($A68,'Annex 4 LDNO charges_J'!$A$14:$A$203,0)))</f>
        <v>0</v>
      </c>
      <c r="C68" s="159">
        <f>IFERROR(INDEX('Annex 1 LV, HV &amp; UMS charges_J'!$C$14:$C$45,MATCH($A68,'Annex 1 LV, HV &amp; UMS charges_J'!$A$14:$A$294,0)),INDEX('Annex 4 LDNO charges_J'!$C$14:$C$203,MATCH($A68,'Annex 4 LDNO charges_J'!$A$14:$A$203,0)))</f>
        <v>0</v>
      </c>
      <c r="D68" s="227"/>
      <c r="E68" s="227"/>
      <c r="F68" s="223">
        <v>0.80732906456180464</v>
      </c>
    </row>
    <row r="69" spans="1:6" ht="27.75" customHeight="1">
      <c r="A69" s="160" t="s">
        <v>582</v>
      </c>
      <c r="B69" s="42">
        <f>IFERROR(INDEX('Annex 1 LV, HV &amp; UMS charges_J'!$B$14:$B$45,MATCH($A69,'Annex 1 LV, HV &amp; UMS charges_J'!$A$14:$A$294,0)),INDEX('Annex 4 LDNO charges_J'!$B$14:$B$203,MATCH($A69,'Annex 4 LDNO charges_J'!$A$14:$A$203,0)))</f>
        <v>0</v>
      </c>
      <c r="C69" s="159">
        <f>IFERROR(INDEX('Annex 1 LV, HV &amp; UMS charges_J'!$C$14:$C$45,MATCH($A69,'Annex 1 LV, HV &amp; UMS charges_J'!$A$14:$A$294,0)),INDEX('Annex 4 LDNO charges_J'!$C$14:$C$203,MATCH($A69,'Annex 4 LDNO charges_J'!$A$14:$A$203,0)))</f>
        <v>0</v>
      </c>
      <c r="D69" s="227"/>
      <c r="E69" s="227"/>
      <c r="F69" s="223">
        <v>0.80732906456180464</v>
      </c>
    </row>
    <row r="70" spans="1:6" ht="27.75" customHeight="1">
      <c r="A70" s="160" t="s">
        <v>583</v>
      </c>
      <c r="B70" s="42">
        <f>IFERROR(INDEX('Annex 1 LV, HV &amp; UMS charges_J'!$B$14:$B$45,MATCH($A70,'Annex 1 LV, HV &amp; UMS charges_J'!$A$14:$A$294,0)),INDEX('Annex 4 LDNO charges_J'!$B$14:$B$203,MATCH($A70,'Annex 4 LDNO charges_J'!$A$14:$A$203,0)))</f>
        <v>0</v>
      </c>
      <c r="C70" s="159">
        <f>IFERROR(INDEX('Annex 1 LV, HV &amp; UMS charges_J'!$C$14:$C$45,MATCH($A70,'Annex 1 LV, HV &amp; UMS charges_J'!$A$14:$A$294,0)),INDEX('Annex 4 LDNO charges_J'!$C$14:$C$203,MATCH($A70,'Annex 4 LDNO charges_J'!$A$14:$A$203,0)))</f>
        <v>0</v>
      </c>
      <c r="D70" s="227"/>
      <c r="E70" s="227"/>
      <c r="F70" s="223">
        <v>0.80732906456180464</v>
      </c>
    </row>
    <row r="71" spans="1:6" ht="27.75" customHeight="1">
      <c r="A71" s="160" t="s">
        <v>584</v>
      </c>
      <c r="B71" s="42">
        <f>IFERROR(INDEX('Annex 1 LV, HV &amp; UMS charges_J'!$B$14:$B$45,MATCH($A71,'Annex 1 LV, HV &amp; UMS charges_J'!$A$14:$A$294,0)),INDEX('Annex 4 LDNO charges_J'!$B$14:$B$203,MATCH($A71,'Annex 4 LDNO charges_J'!$A$14:$A$203,0)))</f>
        <v>0</v>
      </c>
      <c r="C71" s="159">
        <f>IFERROR(INDEX('Annex 1 LV, HV &amp; UMS charges_J'!$C$14:$C$45,MATCH($A71,'Annex 1 LV, HV &amp; UMS charges_J'!$A$14:$A$294,0)),INDEX('Annex 4 LDNO charges_J'!$C$14:$C$203,MATCH($A71,'Annex 4 LDNO charges_J'!$A$14:$A$203,0)))</f>
        <v>0</v>
      </c>
      <c r="D71" s="227"/>
      <c r="E71" s="227"/>
      <c r="F71" s="223">
        <v>0.80732906456180464</v>
      </c>
    </row>
    <row r="72" spans="1:6" ht="27.75" customHeight="1">
      <c r="A72" s="160" t="s">
        <v>585</v>
      </c>
      <c r="B72" s="42">
        <f>IFERROR(INDEX('Annex 1 LV, HV &amp; UMS charges_J'!$B$14:$B$45,MATCH($A72,'Annex 1 LV, HV &amp; UMS charges_J'!$A$14:$A$294,0)),INDEX('Annex 4 LDNO charges_J'!$B$14:$B$203,MATCH($A72,'Annex 4 LDNO charges_J'!$A$14:$A$203,0)))</f>
        <v>0</v>
      </c>
      <c r="C72" s="159">
        <f>IFERROR(INDEX('Annex 1 LV, HV &amp; UMS charges_J'!$C$14:$C$45,MATCH($A72,'Annex 1 LV, HV &amp; UMS charges_J'!$A$14:$A$294,0)),INDEX('Annex 4 LDNO charges_J'!$C$14:$C$203,MATCH($A72,'Annex 4 LDNO charges_J'!$A$14:$A$203,0)))</f>
        <v>0</v>
      </c>
      <c r="D72" s="227"/>
      <c r="E72" s="227"/>
      <c r="F72" s="223">
        <v>0.80732906456180464</v>
      </c>
    </row>
    <row r="73" spans="1:6" ht="27.75" customHeight="1">
      <c r="A73" s="160" t="s">
        <v>586</v>
      </c>
      <c r="B73" s="42">
        <f>IFERROR(INDEX('Annex 1 LV, HV &amp; UMS charges_J'!$B$14:$B$45,MATCH($A73,'Annex 1 LV, HV &amp; UMS charges_J'!$A$14:$A$294,0)),INDEX('Annex 4 LDNO charges_J'!$B$14:$B$203,MATCH($A73,'Annex 4 LDNO charges_J'!$A$14:$A$203,0)))</f>
        <v>0</v>
      </c>
      <c r="C73" s="159">
        <f>IFERROR(INDEX('Annex 1 LV, HV &amp; UMS charges_J'!$C$14:$C$45,MATCH($A73,'Annex 1 LV, HV &amp; UMS charges_J'!$A$14:$A$294,0)),INDEX('Annex 4 LDNO charges_J'!$C$14:$C$203,MATCH($A73,'Annex 4 LDNO charges_J'!$A$14:$A$203,0)))</f>
        <v>0</v>
      </c>
      <c r="D73" s="227"/>
      <c r="E73" s="227"/>
      <c r="F73" s="223">
        <v>0.80732906456180464</v>
      </c>
    </row>
    <row r="74" spans="1:6" ht="27.75" customHeight="1">
      <c r="A74" s="160" t="s">
        <v>587</v>
      </c>
      <c r="B74" s="42">
        <f>IFERROR(INDEX('Annex 1 LV, HV &amp; UMS charges_J'!$B$14:$B$45,MATCH($A74,'Annex 1 LV, HV &amp; UMS charges_J'!$A$14:$A$294,0)),INDEX('Annex 4 LDNO charges_J'!$B$14:$B$203,MATCH($A74,'Annex 4 LDNO charges_J'!$A$14:$A$203,0)))</f>
        <v>0</v>
      </c>
      <c r="C74" s="159">
        <f>IFERROR(INDEX('Annex 1 LV, HV &amp; UMS charges_J'!$C$14:$C$45,MATCH($A74,'Annex 1 LV, HV &amp; UMS charges_J'!$A$14:$A$294,0)),INDEX('Annex 4 LDNO charges_J'!$C$14:$C$203,MATCH($A74,'Annex 4 LDNO charges_J'!$A$14:$A$203,0)))</f>
        <v>0</v>
      </c>
      <c r="D74" s="227"/>
      <c r="E74" s="227"/>
      <c r="F74" s="223">
        <v>0.80732906456180464</v>
      </c>
    </row>
    <row r="75" spans="1:6" ht="27.75" customHeight="1">
      <c r="A75" s="160" t="s">
        <v>588</v>
      </c>
      <c r="B75" s="42">
        <f>IFERROR(INDEX('Annex 1 LV, HV &amp; UMS charges_J'!$B$14:$B$45,MATCH($A75,'Annex 1 LV, HV &amp; UMS charges_J'!$A$14:$A$294,0)),INDEX('Annex 4 LDNO charges_J'!$B$14:$B$203,MATCH($A75,'Annex 4 LDNO charges_J'!$A$14:$A$203,0)))</f>
        <v>0</v>
      </c>
      <c r="C75" s="159">
        <f>IFERROR(INDEX('Annex 1 LV, HV &amp; UMS charges_J'!$C$14:$C$45,MATCH($A75,'Annex 1 LV, HV &amp; UMS charges_J'!$A$14:$A$294,0)),INDEX('Annex 4 LDNO charges_J'!$C$14:$C$203,MATCH($A75,'Annex 4 LDNO charges_J'!$A$14:$A$203,0)))</f>
        <v>0</v>
      </c>
      <c r="D75" s="227"/>
      <c r="E75" s="227"/>
      <c r="F75" s="223">
        <v>0.80732906456180464</v>
      </c>
    </row>
    <row r="76" spans="1:6" ht="27.75" customHeight="1">
      <c r="A76" s="160" t="s">
        <v>589</v>
      </c>
      <c r="B76" s="42">
        <f>IFERROR(INDEX('Annex 1 LV, HV &amp; UMS charges_J'!$B$14:$B$45,MATCH($A76,'Annex 1 LV, HV &amp; UMS charges_J'!$A$14:$A$294,0)),INDEX('Annex 4 LDNO charges_J'!$B$14:$B$203,MATCH($A76,'Annex 4 LDNO charges_J'!$A$14:$A$203,0)))</f>
        <v>0</v>
      </c>
      <c r="C76" s="159">
        <f>IFERROR(INDEX('Annex 1 LV, HV &amp; UMS charges_J'!$C$14:$C$45,MATCH($A76,'Annex 1 LV, HV &amp; UMS charges_J'!$A$14:$A$294,0)),INDEX('Annex 4 LDNO charges_J'!$C$14:$C$203,MATCH($A76,'Annex 4 LDNO charges_J'!$A$14:$A$203,0)))</f>
        <v>0</v>
      </c>
      <c r="D76" s="227"/>
      <c r="E76" s="227"/>
      <c r="F76" s="223">
        <v>0.80732906456180464</v>
      </c>
    </row>
    <row r="77" spans="1:6" ht="27.75" customHeight="1">
      <c r="A77" s="160" t="s">
        <v>590</v>
      </c>
      <c r="B77" s="42">
        <f>IFERROR(INDEX('Annex 1 LV, HV &amp; UMS charges_J'!$B$14:$B$45,MATCH($A77,'Annex 1 LV, HV &amp; UMS charges_J'!$A$14:$A$294,0)),INDEX('Annex 4 LDNO charges_J'!$B$14:$B$203,MATCH($A77,'Annex 4 LDNO charges_J'!$A$14:$A$203,0)))</f>
        <v>0</v>
      </c>
      <c r="C77" s="159">
        <f>IFERROR(INDEX('Annex 1 LV, HV &amp; UMS charges_J'!$C$14:$C$45,MATCH($A77,'Annex 1 LV, HV &amp; UMS charges_J'!$A$14:$A$294,0)),INDEX('Annex 4 LDNO charges_J'!$C$14:$C$203,MATCH($A77,'Annex 4 LDNO charges_J'!$A$14:$A$203,0)))</f>
        <v>0</v>
      </c>
      <c r="D77" s="227"/>
      <c r="E77" s="227"/>
      <c r="F77" s="223">
        <v>0.80732906456180464</v>
      </c>
    </row>
    <row r="78" spans="1:6" ht="27.75" customHeight="1">
      <c r="A78" s="160" t="s">
        <v>591</v>
      </c>
      <c r="B78" s="42">
        <f>IFERROR(INDEX('Annex 1 LV, HV &amp; UMS charges_J'!$B$14:$B$45,MATCH($A78,'Annex 1 LV, HV &amp; UMS charges_J'!$A$14:$A$294,0)),INDEX('Annex 4 LDNO charges_J'!$B$14:$B$203,MATCH($A78,'Annex 4 LDNO charges_J'!$A$14:$A$203,0)))</f>
        <v>0</v>
      </c>
      <c r="C78" s="159">
        <f>IFERROR(INDEX('Annex 1 LV, HV &amp; UMS charges_J'!$C$14:$C$45,MATCH($A78,'Annex 1 LV, HV &amp; UMS charges_J'!$A$14:$A$294,0)),INDEX('Annex 4 LDNO charges_J'!$C$14:$C$203,MATCH($A78,'Annex 4 LDNO charges_J'!$A$14:$A$203,0)))</f>
        <v>0</v>
      </c>
      <c r="D78" s="227"/>
      <c r="E78" s="227"/>
      <c r="F78" s="223">
        <v>0.80732906456180464</v>
      </c>
    </row>
    <row r="79" spans="1:6" ht="27.75" customHeight="1">
      <c r="A79" s="160" t="s">
        <v>598</v>
      </c>
      <c r="B79" s="42">
        <f>IFERROR(INDEX('Annex 1 LV, HV &amp; UMS charges_J'!$B$14:$B$45,MATCH($A79,'Annex 1 LV, HV &amp; UMS charges_J'!$A$14:$A$294,0)),INDEX('Annex 4 LDNO charges_J'!$B$14:$B$203,MATCH($A79,'Annex 4 LDNO charges_J'!$A$14:$A$203,0)))</f>
        <v>0</v>
      </c>
      <c r="C79" s="159" t="str">
        <f>IFERROR(INDEX('Annex 1 LV, HV &amp; UMS charges_J'!$C$14:$C$45,MATCH($A79,'Annex 1 LV, HV &amp; UMS charges_J'!$A$14:$A$294,0)),INDEX('Annex 4 LDNO charges_J'!$C$14:$C$203,MATCH($A79,'Annex 4 LDNO charges_J'!$A$14:$A$203,0)))</f>
        <v>0, 1, 2</v>
      </c>
      <c r="D79" s="223">
        <v>0.18118202447323239</v>
      </c>
      <c r="E79" s="223"/>
      <c r="F79" s="223">
        <v>0.80732906456180464</v>
      </c>
    </row>
    <row r="80" spans="1:6" ht="27.75" customHeight="1">
      <c r="A80" s="160" t="s">
        <v>600</v>
      </c>
      <c r="B80" s="42">
        <f>IFERROR(INDEX('Annex 1 LV, HV &amp; UMS charges_J'!$B$14:$B$45,MATCH($A80,'Annex 1 LV, HV &amp; UMS charges_J'!$A$14:$A$294,0)),INDEX('Annex 4 LDNO charges_J'!$B$14:$B$203,MATCH($A80,'Annex 4 LDNO charges_J'!$A$14:$A$203,0)))</f>
        <v>0</v>
      </c>
      <c r="C80" s="159" t="str">
        <f>IFERROR(INDEX('Annex 1 LV, HV &amp; UMS charges_J'!$C$14:$C$45,MATCH($A80,'Annex 1 LV, HV &amp; UMS charges_J'!$A$14:$A$294,0)),INDEX('Annex 4 LDNO charges_J'!$C$14:$C$203,MATCH($A80,'Annex 4 LDNO charges_J'!$A$14:$A$203,0)))</f>
        <v>0, 3, 4, 5-8</v>
      </c>
      <c r="D80" s="227"/>
      <c r="E80" s="227"/>
      <c r="F80" s="223">
        <v>0.80732906456180464</v>
      </c>
    </row>
    <row r="81" spans="1:6" ht="27.75" customHeight="1">
      <c r="A81" s="160" t="s">
        <v>601</v>
      </c>
      <c r="B81" s="42">
        <f>IFERROR(INDEX('Annex 1 LV, HV &amp; UMS charges_J'!$B$14:$B$45,MATCH($A81,'Annex 1 LV, HV &amp; UMS charges_J'!$A$14:$A$294,0)),INDEX('Annex 4 LDNO charges_J'!$B$14:$B$203,MATCH($A81,'Annex 4 LDNO charges_J'!$A$14:$A$203,0)))</f>
        <v>0</v>
      </c>
      <c r="C81" s="159" t="str">
        <f>IFERROR(INDEX('Annex 1 LV, HV &amp; UMS charges_J'!$C$14:$C$45,MATCH($A81,'Annex 1 LV, HV &amp; UMS charges_J'!$A$14:$A$294,0)),INDEX('Annex 4 LDNO charges_J'!$C$14:$C$203,MATCH($A81,'Annex 4 LDNO charges_J'!$A$14:$A$203,0)))</f>
        <v>0, 3, 4, 5-8</v>
      </c>
      <c r="D81" s="227"/>
      <c r="E81" s="227"/>
      <c r="F81" s="223">
        <v>0.80732906456180464</v>
      </c>
    </row>
    <row r="82" spans="1:6" ht="27.75" customHeight="1">
      <c r="A82" s="160" t="s">
        <v>602</v>
      </c>
      <c r="B82" s="42">
        <f>IFERROR(INDEX('Annex 1 LV, HV &amp; UMS charges_J'!$B$14:$B$45,MATCH($A82,'Annex 1 LV, HV &amp; UMS charges_J'!$A$14:$A$294,0)),INDEX('Annex 4 LDNO charges_J'!$B$14:$B$203,MATCH($A82,'Annex 4 LDNO charges_J'!$A$14:$A$203,0)))</f>
        <v>0</v>
      </c>
      <c r="C82" s="159" t="str">
        <f>IFERROR(INDEX('Annex 1 LV, HV &amp; UMS charges_J'!$C$14:$C$45,MATCH($A82,'Annex 1 LV, HV &amp; UMS charges_J'!$A$14:$A$294,0)),INDEX('Annex 4 LDNO charges_J'!$C$14:$C$203,MATCH($A82,'Annex 4 LDNO charges_J'!$A$14:$A$203,0)))</f>
        <v>0, 3, 4, 5-8</v>
      </c>
      <c r="D82" s="227"/>
      <c r="E82" s="227"/>
      <c r="F82" s="223">
        <v>0.80732906456180464</v>
      </c>
    </row>
    <row r="83" spans="1:6" ht="27.75" customHeight="1">
      <c r="A83" s="160" t="s">
        <v>603</v>
      </c>
      <c r="B83" s="42">
        <f>IFERROR(INDEX('Annex 1 LV, HV &amp; UMS charges_J'!$B$14:$B$45,MATCH($A83,'Annex 1 LV, HV &amp; UMS charges_J'!$A$14:$A$294,0)),INDEX('Annex 4 LDNO charges_J'!$B$14:$B$203,MATCH($A83,'Annex 4 LDNO charges_J'!$A$14:$A$203,0)))</f>
        <v>0</v>
      </c>
      <c r="C83" s="159" t="str">
        <f>IFERROR(INDEX('Annex 1 LV, HV &amp; UMS charges_J'!$C$14:$C$45,MATCH($A83,'Annex 1 LV, HV &amp; UMS charges_J'!$A$14:$A$294,0)),INDEX('Annex 4 LDNO charges_J'!$C$14:$C$203,MATCH($A83,'Annex 4 LDNO charges_J'!$A$14:$A$203,0)))</f>
        <v>0, 3, 4, 5-8</v>
      </c>
      <c r="D83" s="227"/>
      <c r="E83" s="227"/>
      <c r="F83" s="223">
        <v>0.80732906456180464</v>
      </c>
    </row>
    <row r="84" spans="1:6" ht="27.75" customHeight="1">
      <c r="A84" s="160" t="s">
        <v>604</v>
      </c>
      <c r="B84" s="42">
        <f>IFERROR(INDEX('Annex 1 LV, HV &amp; UMS charges_J'!$B$14:$B$45,MATCH($A84,'Annex 1 LV, HV &amp; UMS charges_J'!$A$14:$A$294,0)),INDEX('Annex 4 LDNO charges_J'!$B$14:$B$203,MATCH($A84,'Annex 4 LDNO charges_J'!$A$14:$A$203,0)))</f>
        <v>0</v>
      </c>
      <c r="C84" s="159" t="str">
        <f>IFERROR(INDEX('Annex 1 LV, HV &amp; UMS charges_J'!$C$14:$C$45,MATCH($A84,'Annex 1 LV, HV &amp; UMS charges_J'!$A$14:$A$294,0)),INDEX('Annex 4 LDNO charges_J'!$C$14:$C$203,MATCH($A84,'Annex 4 LDNO charges_J'!$A$14:$A$203,0)))</f>
        <v>0, 3, 4, 5-8</v>
      </c>
      <c r="D84" s="227"/>
      <c r="E84" s="227"/>
      <c r="F84" s="223">
        <v>0.80732906456180464</v>
      </c>
    </row>
    <row r="85" spans="1:6" ht="27.75" customHeight="1">
      <c r="A85" s="160" t="s">
        <v>606</v>
      </c>
      <c r="B85" s="42">
        <f>IFERROR(INDEX('Annex 1 LV, HV &amp; UMS charges_J'!$B$14:$B$45,MATCH($A85,'Annex 1 LV, HV &amp; UMS charges_J'!$A$14:$A$294,0)),INDEX('Annex 4 LDNO charges_J'!$B$14:$B$203,MATCH($A85,'Annex 4 LDNO charges_J'!$A$14:$A$203,0)))</f>
        <v>0</v>
      </c>
      <c r="C85" s="159">
        <f>IFERROR(INDEX('Annex 1 LV, HV &amp; UMS charges_J'!$C$14:$C$45,MATCH($A85,'Annex 1 LV, HV &amp; UMS charges_J'!$A$14:$A$294,0)),INDEX('Annex 4 LDNO charges_J'!$C$14:$C$203,MATCH($A85,'Annex 4 LDNO charges_J'!$A$14:$A$203,0)))</f>
        <v>0</v>
      </c>
      <c r="D85" s="227"/>
      <c r="E85" s="227"/>
      <c r="F85" s="223">
        <v>0.80732906456180464</v>
      </c>
    </row>
    <row r="86" spans="1:6" ht="27.75" customHeight="1">
      <c r="A86" s="160" t="s">
        <v>607</v>
      </c>
      <c r="B86" s="42">
        <f>IFERROR(INDEX('Annex 1 LV, HV &amp; UMS charges_J'!$B$14:$B$45,MATCH($A86,'Annex 1 LV, HV &amp; UMS charges_J'!$A$14:$A$294,0)),INDEX('Annex 4 LDNO charges_J'!$B$14:$B$203,MATCH($A86,'Annex 4 LDNO charges_J'!$A$14:$A$203,0)))</f>
        <v>0</v>
      </c>
      <c r="C86" s="159">
        <f>IFERROR(INDEX('Annex 1 LV, HV &amp; UMS charges_J'!$C$14:$C$45,MATCH($A86,'Annex 1 LV, HV &amp; UMS charges_J'!$A$14:$A$294,0)),INDEX('Annex 4 LDNO charges_J'!$C$14:$C$203,MATCH($A86,'Annex 4 LDNO charges_J'!$A$14:$A$203,0)))</f>
        <v>0</v>
      </c>
      <c r="D86" s="227"/>
      <c r="E86" s="227"/>
      <c r="F86" s="223">
        <v>0.80732906456180464</v>
      </c>
    </row>
    <row r="87" spans="1:6" ht="27.75" customHeight="1">
      <c r="A87" s="160" t="s">
        <v>608</v>
      </c>
      <c r="B87" s="42">
        <f>IFERROR(INDEX('Annex 1 LV, HV &amp; UMS charges_J'!$B$14:$B$45,MATCH($A87,'Annex 1 LV, HV &amp; UMS charges_J'!$A$14:$A$294,0)),INDEX('Annex 4 LDNO charges_J'!$B$14:$B$203,MATCH($A87,'Annex 4 LDNO charges_J'!$A$14:$A$203,0)))</f>
        <v>0</v>
      </c>
      <c r="C87" s="159">
        <f>IFERROR(INDEX('Annex 1 LV, HV &amp; UMS charges_J'!$C$14:$C$45,MATCH($A87,'Annex 1 LV, HV &amp; UMS charges_J'!$A$14:$A$294,0)),INDEX('Annex 4 LDNO charges_J'!$C$14:$C$203,MATCH($A87,'Annex 4 LDNO charges_J'!$A$14:$A$203,0)))</f>
        <v>0</v>
      </c>
      <c r="D87" s="227"/>
      <c r="E87" s="227"/>
      <c r="F87" s="223">
        <v>0.80732906456180464</v>
      </c>
    </row>
    <row r="88" spans="1:6" ht="27.75" customHeight="1">
      <c r="A88" s="160" t="s">
        <v>609</v>
      </c>
      <c r="B88" s="42">
        <f>IFERROR(INDEX('Annex 1 LV, HV &amp; UMS charges_J'!$B$14:$B$45,MATCH($A88,'Annex 1 LV, HV &amp; UMS charges_J'!$A$14:$A$294,0)),INDEX('Annex 4 LDNO charges_J'!$B$14:$B$203,MATCH($A88,'Annex 4 LDNO charges_J'!$A$14:$A$203,0)))</f>
        <v>0</v>
      </c>
      <c r="C88" s="159">
        <f>IFERROR(INDEX('Annex 1 LV, HV &amp; UMS charges_J'!$C$14:$C$45,MATCH($A88,'Annex 1 LV, HV &amp; UMS charges_J'!$A$14:$A$294,0)),INDEX('Annex 4 LDNO charges_J'!$C$14:$C$203,MATCH($A88,'Annex 4 LDNO charges_J'!$A$14:$A$203,0)))</f>
        <v>0</v>
      </c>
      <c r="D88" s="227"/>
      <c r="E88" s="227"/>
      <c r="F88" s="223">
        <v>0.80732906456180464</v>
      </c>
    </row>
    <row r="89" spans="1:6" ht="27.75" customHeight="1">
      <c r="A89" s="160" t="s">
        <v>610</v>
      </c>
      <c r="B89" s="42">
        <f>IFERROR(INDEX('Annex 1 LV, HV &amp; UMS charges_J'!$B$14:$B$45,MATCH($A89,'Annex 1 LV, HV &amp; UMS charges_J'!$A$14:$A$294,0)),INDEX('Annex 4 LDNO charges_J'!$B$14:$B$203,MATCH($A89,'Annex 4 LDNO charges_J'!$A$14:$A$203,0)))</f>
        <v>0</v>
      </c>
      <c r="C89" s="159">
        <f>IFERROR(INDEX('Annex 1 LV, HV &amp; UMS charges_J'!$C$14:$C$45,MATCH($A89,'Annex 1 LV, HV &amp; UMS charges_J'!$A$14:$A$294,0)),INDEX('Annex 4 LDNO charges_J'!$C$14:$C$203,MATCH($A89,'Annex 4 LDNO charges_J'!$A$14:$A$203,0)))</f>
        <v>0</v>
      </c>
      <c r="D89" s="227"/>
      <c r="E89" s="227"/>
      <c r="F89" s="223">
        <v>0.80732906456180464</v>
      </c>
    </row>
    <row r="90" spans="1:6" ht="27.75" customHeight="1">
      <c r="A90" s="160" t="s">
        <v>611</v>
      </c>
      <c r="B90" s="42">
        <f>IFERROR(INDEX('Annex 1 LV, HV &amp; UMS charges_J'!$B$14:$B$45,MATCH($A90,'Annex 1 LV, HV &amp; UMS charges_J'!$A$14:$A$294,0)),INDEX('Annex 4 LDNO charges_J'!$B$14:$B$203,MATCH($A90,'Annex 4 LDNO charges_J'!$A$14:$A$203,0)))</f>
        <v>0</v>
      </c>
      <c r="C90" s="159">
        <f>IFERROR(INDEX('Annex 1 LV, HV &amp; UMS charges_J'!$C$14:$C$45,MATCH($A90,'Annex 1 LV, HV &amp; UMS charges_J'!$A$14:$A$294,0)),INDEX('Annex 4 LDNO charges_J'!$C$14:$C$203,MATCH($A90,'Annex 4 LDNO charges_J'!$A$14:$A$203,0)))</f>
        <v>0</v>
      </c>
      <c r="D90" s="227"/>
      <c r="E90" s="227"/>
      <c r="F90" s="223">
        <v>0.80732906456180464</v>
      </c>
    </row>
    <row r="91" spans="1:6" ht="27.75" customHeight="1">
      <c r="A91" s="160" t="s">
        <v>612</v>
      </c>
      <c r="B91" s="42">
        <f>IFERROR(INDEX('Annex 1 LV, HV &amp; UMS charges_J'!$B$14:$B$45,MATCH($A91,'Annex 1 LV, HV &amp; UMS charges_J'!$A$14:$A$294,0)),INDEX('Annex 4 LDNO charges_J'!$B$14:$B$203,MATCH($A91,'Annex 4 LDNO charges_J'!$A$14:$A$203,0)))</f>
        <v>0</v>
      </c>
      <c r="C91" s="159">
        <f>IFERROR(INDEX('Annex 1 LV, HV &amp; UMS charges_J'!$C$14:$C$45,MATCH($A91,'Annex 1 LV, HV &amp; UMS charges_J'!$A$14:$A$294,0)),INDEX('Annex 4 LDNO charges_J'!$C$14:$C$203,MATCH($A91,'Annex 4 LDNO charges_J'!$A$14:$A$203,0)))</f>
        <v>0</v>
      </c>
      <c r="D91" s="227"/>
      <c r="E91" s="227"/>
      <c r="F91" s="223">
        <v>0.80732906456180464</v>
      </c>
    </row>
    <row r="92" spans="1:6" ht="27.75" customHeight="1">
      <c r="A92" s="160" t="s">
        <v>613</v>
      </c>
      <c r="B92" s="42">
        <f>IFERROR(INDEX('Annex 1 LV, HV &amp; UMS charges_J'!$B$14:$B$45,MATCH($A92,'Annex 1 LV, HV &amp; UMS charges_J'!$A$14:$A$294,0)),INDEX('Annex 4 LDNO charges_J'!$B$14:$B$203,MATCH($A92,'Annex 4 LDNO charges_J'!$A$14:$A$203,0)))</f>
        <v>0</v>
      </c>
      <c r="C92" s="159">
        <f>IFERROR(INDEX('Annex 1 LV, HV &amp; UMS charges_J'!$C$14:$C$45,MATCH($A92,'Annex 1 LV, HV &amp; UMS charges_J'!$A$14:$A$294,0)),INDEX('Annex 4 LDNO charges_J'!$C$14:$C$203,MATCH($A92,'Annex 4 LDNO charges_J'!$A$14:$A$203,0)))</f>
        <v>0</v>
      </c>
      <c r="D92" s="227"/>
      <c r="E92" s="227"/>
      <c r="F92" s="223">
        <v>0.80732906456180464</v>
      </c>
    </row>
    <row r="93" spans="1:6" ht="27.75" customHeight="1">
      <c r="A93" s="160" t="s">
        <v>614</v>
      </c>
      <c r="B93" s="42">
        <f>IFERROR(INDEX('Annex 1 LV, HV &amp; UMS charges_J'!$B$14:$B$45,MATCH($A93,'Annex 1 LV, HV &amp; UMS charges_J'!$A$14:$A$294,0)),INDEX('Annex 4 LDNO charges_J'!$B$14:$B$203,MATCH($A93,'Annex 4 LDNO charges_J'!$A$14:$A$203,0)))</f>
        <v>0</v>
      </c>
      <c r="C93" s="159">
        <f>IFERROR(INDEX('Annex 1 LV, HV &amp; UMS charges_J'!$C$14:$C$45,MATCH($A93,'Annex 1 LV, HV &amp; UMS charges_J'!$A$14:$A$294,0)),INDEX('Annex 4 LDNO charges_J'!$C$14:$C$203,MATCH($A93,'Annex 4 LDNO charges_J'!$A$14:$A$203,0)))</f>
        <v>0</v>
      </c>
      <c r="D93" s="227"/>
      <c r="E93" s="227"/>
      <c r="F93" s="223">
        <v>0.80732906456180464</v>
      </c>
    </row>
    <row r="94" spans="1:6" ht="27.75" customHeight="1">
      <c r="A94" s="160" t="s">
        <v>615</v>
      </c>
      <c r="B94" s="42">
        <f>IFERROR(INDEX('Annex 1 LV, HV &amp; UMS charges_J'!$B$14:$B$45,MATCH($A94,'Annex 1 LV, HV &amp; UMS charges_J'!$A$14:$A$294,0)),INDEX('Annex 4 LDNO charges_J'!$B$14:$B$203,MATCH($A94,'Annex 4 LDNO charges_J'!$A$14:$A$203,0)))</f>
        <v>0</v>
      </c>
      <c r="C94" s="159">
        <f>IFERROR(INDEX('Annex 1 LV, HV &amp; UMS charges_J'!$C$14:$C$45,MATCH($A94,'Annex 1 LV, HV &amp; UMS charges_J'!$A$14:$A$294,0)),INDEX('Annex 4 LDNO charges_J'!$C$14:$C$203,MATCH($A94,'Annex 4 LDNO charges_J'!$A$14:$A$203,0)))</f>
        <v>0</v>
      </c>
      <c r="D94" s="227"/>
      <c r="E94" s="227"/>
      <c r="F94" s="223">
        <v>0.80732906456180464</v>
      </c>
    </row>
    <row r="95" spans="1:6" ht="27.75" customHeight="1">
      <c r="A95" s="160" t="s">
        <v>616</v>
      </c>
      <c r="B95" s="42">
        <f>IFERROR(INDEX('Annex 1 LV, HV &amp; UMS charges_J'!$B$14:$B$45,MATCH($A95,'Annex 1 LV, HV &amp; UMS charges_J'!$A$14:$A$294,0)),INDEX('Annex 4 LDNO charges_J'!$B$14:$B$203,MATCH($A95,'Annex 4 LDNO charges_J'!$A$14:$A$203,0)))</f>
        <v>0</v>
      </c>
      <c r="C95" s="159">
        <f>IFERROR(INDEX('Annex 1 LV, HV &amp; UMS charges_J'!$C$14:$C$45,MATCH($A95,'Annex 1 LV, HV &amp; UMS charges_J'!$A$14:$A$294,0)),INDEX('Annex 4 LDNO charges_J'!$C$14:$C$203,MATCH($A95,'Annex 4 LDNO charges_J'!$A$14:$A$203,0)))</f>
        <v>0</v>
      </c>
      <c r="D95" s="227"/>
      <c r="E95" s="227"/>
      <c r="F95" s="223">
        <v>0.80732906456180464</v>
      </c>
    </row>
    <row r="96" spans="1:6" ht="27.75" customHeight="1">
      <c r="A96" s="160" t="s">
        <v>617</v>
      </c>
      <c r="B96" s="42">
        <f>IFERROR(INDEX('Annex 1 LV, HV &amp; UMS charges_J'!$B$14:$B$45,MATCH($A96,'Annex 1 LV, HV &amp; UMS charges_J'!$A$14:$A$294,0)),INDEX('Annex 4 LDNO charges_J'!$B$14:$B$203,MATCH($A96,'Annex 4 LDNO charges_J'!$A$14:$A$203,0)))</f>
        <v>0</v>
      </c>
      <c r="C96" s="159">
        <f>IFERROR(INDEX('Annex 1 LV, HV &amp; UMS charges_J'!$C$14:$C$45,MATCH($A96,'Annex 1 LV, HV &amp; UMS charges_J'!$A$14:$A$294,0)),INDEX('Annex 4 LDNO charges_J'!$C$14:$C$203,MATCH($A96,'Annex 4 LDNO charges_J'!$A$14:$A$203,0)))</f>
        <v>0</v>
      </c>
      <c r="D96" s="227"/>
      <c r="E96" s="227"/>
      <c r="F96" s="223">
        <v>0.80732906456180464</v>
      </c>
    </row>
    <row r="97" spans="1:6" ht="27.75" customHeight="1">
      <c r="A97" s="160" t="s">
        <v>618</v>
      </c>
      <c r="B97" s="42">
        <f>IFERROR(INDEX('Annex 1 LV, HV &amp; UMS charges_J'!$B$14:$B$45,MATCH($A97,'Annex 1 LV, HV &amp; UMS charges_J'!$A$14:$A$294,0)),INDEX('Annex 4 LDNO charges_J'!$B$14:$B$203,MATCH($A97,'Annex 4 LDNO charges_J'!$A$14:$A$203,0)))</f>
        <v>0</v>
      </c>
      <c r="C97" s="159">
        <f>IFERROR(INDEX('Annex 1 LV, HV &amp; UMS charges_J'!$C$14:$C$45,MATCH($A97,'Annex 1 LV, HV &amp; UMS charges_J'!$A$14:$A$294,0)),INDEX('Annex 4 LDNO charges_J'!$C$14:$C$203,MATCH($A97,'Annex 4 LDNO charges_J'!$A$14:$A$203,0)))</f>
        <v>0</v>
      </c>
      <c r="D97" s="227"/>
      <c r="E97" s="227"/>
      <c r="F97" s="223">
        <v>0.80732906456180464</v>
      </c>
    </row>
    <row r="98" spans="1:6" ht="27.75" customHeight="1">
      <c r="A98" s="160" t="s">
        <v>619</v>
      </c>
      <c r="B98" s="42">
        <f>IFERROR(INDEX('Annex 1 LV, HV &amp; UMS charges_J'!$B$14:$B$45,MATCH($A98,'Annex 1 LV, HV &amp; UMS charges_J'!$A$14:$A$294,0)),INDEX('Annex 4 LDNO charges_J'!$B$14:$B$203,MATCH($A98,'Annex 4 LDNO charges_J'!$A$14:$A$203,0)))</f>
        <v>0</v>
      </c>
      <c r="C98" s="159">
        <f>IFERROR(INDEX('Annex 1 LV, HV &amp; UMS charges_J'!$C$14:$C$45,MATCH($A98,'Annex 1 LV, HV &amp; UMS charges_J'!$A$14:$A$294,0)),INDEX('Annex 4 LDNO charges_J'!$C$14:$C$203,MATCH($A98,'Annex 4 LDNO charges_J'!$A$14:$A$203,0)))</f>
        <v>0</v>
      </c>
      <c r="D98" s="227"/>
      <c r="E98" s="227"/>
      <c r="F98" s="223">
        <v>0.80732906456180464</v>
      </c>
    </row>
    <row r="99" spans="1:6" ht="27.75" customHeight="1">
      <c r="A99" s="160" t="s">
        <v>620</v>
      </c>
      <c r="B99" s="42">
        <f>IFERROR(INDEX('Annex 1 LV, HV &amp; UMS charges_J'!$B$14:$B$45,MATCH($A99,'Annex 1 LV, HV &amp; UMS charges_J'!$A$14:$A$294,0)),INDEX('Annex 4 LDNO charges_J'!$B$14:$B$203,MATCH($A99,'Annex 4 LDNO charges_J'!$A$14:$A$203,0)))</f>
        <v>0</v>
      </c>
      <c r="C99" s="159">
        <f>IFERROR(INDEX('Annex 1 LV, HV &amp; UMS charges_J'!$C$14:$C$45,MATCH($A99,'Annex 1 LV, HV &amp; UMS charges_J'!$A$14:$A$294,0)),INDEX('Annex 4 LDNO charges_J'!$C$14:$C$203,MATCH($A99,'Annex 4 LDNO charges_J'!$A$14:$A$203,0)))</f>
        <v>0</v>
      </c>
      <c r="D99" s="227"/>
      <c r="E99" s="227"/>
      <c r="F99" s="223">
        <v>0.80732906456180464</v>
      </c>
    </row>
    <row r="100" spans="1:6" ht="27.75" customHeight="1">
      <c r="A100" s="160" t="s">
        <v>627</v>
      </c>
      <c r="B100" s="42">
        <f>IFERROR(INDEX('Annex 1 LV, HV &amp; UMS charges_J'!$B$14:$B$45,MATCH($A100,'Annex 1 LV, HV &amp; UMS charges_J'!$A$14:$A$294,0)),INDEX('Annex 4 LDNO charges_J'!$B$14:$B$203,MATCH($A100,'Annex 4 LDNO charges_J'!$A$14:$A$203,0)))</f>
        <v>0</v>
      </c>
      <c r="C100" s="159" t="str">
        <f>IFERROR(INDEX('Annex 1 LV, HV &amp; UMS charges_J'!$C$14:$C$45,MATCH($A100,'Annex 1 LV, HV &amp; UMS charges_J'!$A$14:$A$294,0)),INDEX('Annex 4 LDNO charges_J'!$C$14:$C$203,MATCH($A100,'Annex 4 LDNO charges_J'!$A$14:$A$203,0)))</f>
        <v>0, 1, 2</v>
      </c>
      <c r="D100" s="223">
        <v>0.18118202447323239</v>
      </c>
      <c r="E100" s="223"/>
      <c r="F100" s="223">
        <v>0.80732906456180464</v>
      </c>
    </row>
    <row r="101" spans="1:6" ht="27.75" customHeight="1">
      <c r="A101" s="160" t="s">
        <v>629</v>
      </c>
      <c r="B101" s="42">
        <f>IFERROR(INDEX('Annex 1 LV, HV &amp; UMS charges_J'!$B$14:$B$45,MATCH($A101,'Annex 1 LV, HV &amp; UMS charges_J'!$A$14:$A$294,0)),INDEX('Annex 4 LDNO charges_J'!$B$14:$B$203,MATCH($A101,'Annex 4 LDNO charges_J'!$A$14:$A$203,0)))</f>
        <v>0</v>
      </c>
      <c r="C101" s="159" t="str">
        <f>IFERROR(INDEX('Annex 1 LV, HV &amp; UMS charges_J'!$C$14:$C$45,MATCH($A101,'Annex 1 LV, HV &amp; UMS charges_J'!$A$14:$A$294,0)),INDEX('Annex 4 LDNO charges_J'!$C$14:$C$203,MATCH($A101,'Annex 4 LDNO charges_J'!$A$14:$A$203,0)))</f>
        <v>0, 3, 4, 5-8</v>
      </c>
      <c r="D101" s="227"/>
      <c r="E101" s="227"/>
      <c r="F101" s="223">
        <v>0.80732906456180464</v>
      </c>
    </row>
    <row r="102" spans="1:6" ht="27.75" customHeight="1">
      <c r="A102" s="160" t="s">
        <v>630</v>
      </c>
      <c r="B102" s="42">
        <f>IFERROR(INDEX('Annex 1 LV, HV &amp; UMS charges_J'!$B$14:$B$45,MATCH($A102,'Annex 1 LV, HV &amp; UMS charges_J'!$A$14:$A$294,0)),INDEX('Annex 4 LDNO charges_J'!$B$14:$B$203,MATCH($A102,'Annex 4 LDNO charges_J'!$A$14:$A$203,0)))</f>
        <v>0</v>
      </c>
      <c r="C102" s="159" t="str">
        <f>IFERROR(INDEX('Annex 1 LV, HV &amp; UMS charges_J'!$C$14:$C$45,MATCH($A102,'Annex 1 LV, HV &amp; UMS charges_J'!$A$14:$A$294,0)),INDEX('Annex 4 LDNO charges_J'!$C$14:$C$203,MATCH($A102,'Annex 4 LDNO charges_J'!$A$14:$A$203,0)))</f>
        <v>0, 3, 4, 5-8</v>
      </c>
      <c r="D102" s="227"/>
      <c r="E102" s="227"/>
      <c r="F102" s="223">
        <v>0.80732906456180464</v>
      </c>
    </row>
    <row r="103" spans="1:6" ht="27.75" customHeight="1">
      <c r="A103" s="160" t="s">
        <v>631</v>
      </c>
      <c r="B103" s="42">
        <f>IFERROR(INDEX('Annex 1 LV, HV &amp; UMS charges_J'!$B$14:$B$45,MATCH($A103,'Annex 1 LV, HV &amp; UMS charges_J'!$A$14:$A$294,0)),INDEX('Annex 4 LDNO charges_J'!$B$14:$B$203,MATCH($A103,'Annex 4 LDNO charges_J'!$A$14:$A$203,0)))</f>
        <v>0</v>
      </c>
      <c r="C103" s="159" t="str">
        <f>IFERROR(INDEX('Annex 1 LV, HV &amp; UMS charges_J'!$C$14:$C$45,MATCH($A103,'Annex 1 LV, HV &amp; UMS charges_J'!$A$14:$A$294,0)),INDEX('Annex 4 LDNO charges_J'!$C$14:$C$203,MATCH($A103,'Annex 4 LDNO charges_J'!$A$14:$A$203,0)))</f>
        <v>0, 3, 4, 5-8</v>
      </c>
      <c r="D103" s="227"/>
      <c r="E103" s="227"/>
      <c r="F103" s="223">
        <v>0.80732906456180464</v>
      </c>
    </row>
    <row r="104" spans="1:6" ht="27.75" customHeight="1">
      <c r="A104" s="160" t="s">
        <v>632</v>
      </c>
      <c r="B104" s="42">
        <f>IFERROR(INDEX('Annex 1 LV, HV &amp; UMS charges_J'!$B$14:$B$45,MATCH($A104,'Annex 1 LV, HV &amp; UMS charges_J'!$A$14:$A$294,0)),INDEX('Annex 4 LDNO charges_J'!$B$14:$B$203,MATCH($A104,'Annex 4 LDNO charges_J'!$A$14:$A$203,0)))</f>
        <v>0</v>
      </c>
      <c r="C104" s="159" t="str">
        <f>IFERROR(INDEX('Annex 1 LV, HV &amp; UMS charges_J'!$C$14:$C$45,MATCH($A104,'Annex 1 LV, HV &amp; UMS charges_J'!$A$14:$A$294,0)),INDEX('Annex 4 LDNO charges_J'!$C$14:$C$203,MATCH($A104,'Annex 4 LDNO charges_J'!$A$14:$A$203,0)))</f>
        <v>0, 3, 4, 5-8</v>
      </c>
      <c r="D104" s="227"/>
      <c r="E104" s="227"/>
      <c r="F104" s="223">
        <v>0.80732906456180464</v>
      </c>
    </row>
    <row r="105" spans="1:6" ht="27.75" customHeight="1">
      <c r="A105" s="160" t="s">
        <v>633</v>
      </c>
      <c r="B105" s="42">
        <f>IFERROR(INDEX('Annex 1 LV, HV &amp; UMS charges_J'!$B$14:$B$45,MATCH($A105,'Annex 1 LV, HV &amp; UMS charges_J'!$A$14:$A$294,0)),INDEX('Annex 4 LDNO charges_J'!$B$14:$B$203,MATCH($A105,'Annex 4 LDNO charges_J'!$A$14:$A$203,0)))</f>
        <v>0</v>
      </c>
      <c r="C105" s="159" t="str">
        <f>IFERROR(INDEX('Annex 1 LV, HV &amp; UMS charges_J'!$C$14:$C$45,MATCH($A105,'Annex 1 LV, HV &amp; UMS charges_J'!$A$14:$A$294,0)),INDEX('Annex 4 LDNO charges_J'!$C$14:$C$203,MATCH($A105,'Annex 4 LDNO charges_J'!$A$14:$A$203,0)))</f>
        <v>0, 3, 4, 5-8</v>
      </c>
      <c r="D105" s="227"/>
      <c r="E105" s="227"/>
      <c r="F105" s="223">
        <v>0.80732906456180464</v>
      </c>
    </row>
    <row r="106" spans="1:6" ht="27.75" customHeight="1">
      <c r="A106" s="160" t="s">
        <v>635</v>
      </c>
      <c r="B106" s="42">
        <f>IFERROR(INDEX('Annex 1 LV, HV &amp; UMS charges_J'!$B$14:$B$45,MATCH($A106,'Annex 1 LV, HV &amp; UMS charges_J'!$A$14:$A$294,0)),INDEX('Annex 4 LDNO charges_J'!$B$14:$B$203,MATCH($A106,'Annex 4 LDNO charges_J'!$A$14:$A$203,0)))</f>
        <v>0</v>
      </c>
      <c r="C106" s="159">
        <f>IFERROR(INDEX('Annex 1 LV, HV &amp; UMS charges_J'!$C$14:$C$45,MATCH($A106,'Annex 1 LV, HV &amp; UMS charges_J'!$A$14:$A$294,0)),INDEX('Annex 4 LDNO charges_J'!$C$14:$C$203,MATCH($A106,'Annex 4 LDNO charges_J'!$A$14:$A$203,0)))</f>
        <v>0</v>
      </c>
      <c r="D106" s="227"/>
      <c r="E106" s="227"/>
      <c r="F106" s="223">
        <v>0.80732906456180464</v>
      </c>
    </row>
    <row r="107" spans="1:6" ht="27.75" customHeight="1">
      <c r="A107" s="160" t="s">
        <v>636</v>
      </c>
      <c r="B107" s="42">
        <f>IFERROR(INDEX('Annex 1 LV, HV &amp; UMS charges_J'!$B$14:$B$45,MATCH($A107,'Annex 1 LV, HV &amp; UMS charges_J'!$A$14:$A$294,0)),INDEX('Annex 4 LDNO charges_J'!$B$14:$B$203,MATCH($A107,'Annex 4 LDNO charges_J'!$A$14:$A$203,0)))</f>
        <v>0</v>
      </c>
      <c r="C107" s="159">
        <f>IFERROR(INDEX('Annex 1 LV, HV &amp; UMS charges_J'!$C$14:$C$45,MATCH($A107,'Annex 1 LV, HV &amp; UMS charges_J'!$A$14:$A$294,0)),INDEX('Annex 4 LDNO charges_J'!$C$14:$C$203,MATCH($A107,'Annex 4 LDNO charges_J'!$A$14:$A$203,0)))</f>
        <v>0</v>
      </c>
      <c r="D107" s="227"/>
      <c r="E107" s="227"/>
      <c r="F107" s="223">
        <v>0.80732906456180464</v>
      </c>
    </row>
    <row r="108" spans="1:6" ht="27.75" customHeight="1">
      <c r="A108" s="160" t="s">
        <v>637</v>
      </c>
      <c r="B108" s="42">
        <f>IFERROR(INDEX('Annex 1 LV, HV &amp; UMS charges_J'!$B$14:$B$45,MATCH($A108,'Annex 1 LV, HV &amp; UMS charges_J'!$A$14:$A$294,0)),INDEX('Annex 4 LDNO charges_J'!$B$14:$B$203,MATCH($A108,'Annex 4 LDNO charges_J'!$A$14:$A$203,0)))</f>
        <v>0</v>
      </c>
      <c r="C108" s="159">
        <f>IFERROR(INDEX('Annex 1 LV, HV &amp; UMS charges_J'!$C$14:$C$45,MATCH($A108,'Annex 1 LV, HV &amp; UMS charges_J'!$A$14:$A$294,0)),INDEX('Annex 4 LDNO charges_J'!$C$14:$C$203,MATCH($A108,'Annex 4 LDNO charges_J'!$A$14:$A$203,0)))</f>
        <v>0</v>
      </c>
      <c r="D108" s="227"/>
      <c r="E108" s="227"/>
      <c r="F108" s="223">
        <v>0.80732906456180464</v>
      </c>
    </row>
    <row r="109" spans="1:6" ht="27.75" customHeight="1">
      <c r="A109" s="160" t="s">
        <v>638</v>
      </c>
      <c r="B109" s="42">
        <f>IFERROR(INDEX('Annex 1 LV, HV &amp; UMS charges_J'!$B$14:$B$45,MATCH($A109,'Annex 1 LV, HV &amp; UMS charges_J'!$A$14:$A$294,0)),INDEX('Annex 4 LDNO charges_J'!$B$14:$B$203,MATCH($A109,'Annex 4 LDNO charges_J'!$A$14:$A$203,0)))</f>
        <v>0</v>
      </c>
      <c r="C109" s="159">
        <f>IFERROR(INDEX('Annex 1 LV, HV &amp; UMS charges_J'!$C$14:$C$45,MATCH($A109,'Annex 1 LV, HV &amp; UMS charges_J'!$A$14:$A$294,0)),INDEX('Annex 4 LDNO charges_J'!$C$14:$C$203,MATCH($A109,'Annex 4 LDNO charges_J'!$A$14:$A$203,0)))</f>
        <v>0</v>
      </c>
      <c r="D109" s="227"/>
      <c r="E109" s="227"/>
      <c r="F109" s="223">
        <v>0.80732906456180464</v>
      </c>
    </row>
    <row r="110" spans="1:6" ht="27.75" customHeight="1">
      <c r="A110" s="160" t="s">
        <v>639</v>
      </c>
      <c r="B110" s="42">
        <f>IFERROR(INDEX('Annex 1 LV, HV &amp; UMS charges_J'!$B$14:$B$45,MATCH($A110,'Annex 1 LV, HV &amp; UMS charges_J'!$A$14:$A$294,0)),INDEX('Annex 4 LDNO charges_J'!$B$14:$B$203,MATCH($A110,'Annex 4 LDNO charges_J'!$A$14:$A$203,0)))</f>
        <v>0</v>
      </c>
      <c r="C110" s="159">
        <f>IFERROR(INDEX('Annex 1 LV, HV &amp; UMS charges_J'!$C$14:$C$45,MATCH($A110,'Annex 1 LV, HV &amp; UMS charges_J'!$A$14:$A$294,0)),INDEX('Annex 4 LDNO charges_J'!$C$14:$C$203,MATCH($A110,'Annex 4 LDNO charges_J'!$A$14:$A$203,0)))</f>
        <v>0</v>
      </c>
      <c r="D110" s="227"/>
      <c r="E110" s="227"/>
      <c r="F110" s="223">
        <v>0.80732906456180464</v>
      </c>
    </row>
    <row r="111" spans="1:6" ht="27.75" customHeight="1">
      <c r="A111" s="160" t="s">
        <v>640</v>
      </c>
      <c r="B111" s="42">
        <f>IFERROR(INDEX('Annex 1 LV, HV &amp; UMS charges_J'!$B$14:$B$45,MATCH($A111,'Annex 1 LV, HV &amp; UMS charges_J'!$A$14:$A$294,0)),INDEX('Annex 4 LDNO charges_J'!$B$14:$B$203,MATCH($A111,'Annex 4 LDNO charges_J'!$A$14:$A$203,0)))</f>
        <v>0</v>
      </c>
      <c r="C111" s="159">
        <f>IFERROR(INDEX('Annex 1 LV, HV &amp; UMS charges_J'!$C$14:$C$45,MATCH($A111,'Annex 1 LV, HV &amp; UMS charges_J'!$A$14:$A$294,0)),INDEX('Annex 4 LDNO charges_J'!$C$14:$C$203,MATCH($A111,'Annex 4 LDNO charges_J'!$A$14:$A$203,0)))</f>
        <v>0</v>
      </c>
      <c r="D111" s="227"/>
      <c r="E111" s="227"/>
      <c r="F111" s="223">
        <v>0.80732906456180464</v>
      </c>
    </row>
    <row r="112" spans="1:6" ht="27.75" customHeight="1">
      <c r="A112" s="160" t="s">
        <v>641</v>
      </c>
      <c r="B112" s="42">
        <f>IFERROR(INDEX('Annex 1 LV, HV &amp; UMS charges_J'!$B$14:$B$45,MATCH($A112,'Annex 1 LV, HV &amp; UMS charges_J'!$A$14:$A$294,0)),INDEX('Annex 4 LDNO charges_J'!$B$14:$B$203,MATCH($A112,'Annex 4 LDNO charges_J'!$A$14:$A$203,0)))</f>
        <v>0</v>
      </c>
      <c r="C112" s="159">
        <f>IFERROR(INDEX('Annex 1 LV, HV &amp; UMS charges_J'!$C$14:$C$45,MATCH($A112,'Annex 1 LV, HV &amp; UMS charges_J'!$A$14:$A$294,0)),INDEX('Annex 4 LDNO charges_J'!$C$14:$C$203,MATCH($A112,'Annex 4 LDNO charges_J'!$A$14:$A$203,0)))</f>
        <v>0</v>
      </c>
      <c r="D112" s="227"/>
      <c r="E112" s="227"/>
      <c r="F112" s="223">
        <v>0.80732906456180464</v>
      </c>
    </row>
    <row r="113" spans="1:6" ht="27.75" customHeight="1">
      <c r="A113" s="160" t="s">
        <v>642</v>
      </c>
      <c r="B113" s="42">
        <f>IFERROR(INDEX('Annex 1 LV, HV &amp; UMS charges_J'!$B$14:$B$45,MATCH($A113,'Annex 1 LV, HV &amp; UMS charges_J'!$A$14:$A$294,0)),INDEX('Annex 4 LDNO charges_J'!$B$14:$B$203,MATCH($A113,'Annex 4 LDNO charges_J'!$A$14:$A$203,0)))</f>
        <v>0</v>
      </c>
      <c r="C113" s="159">
        <f>IFERROR(INDEX('Annex 1 LV, HV &amp; UMS charges_J'!$C$14:$C$45,MATCH($A113,'Annex 1 LV, HV &amp; UMS charges_J'!$A$14:$A$294,0)),INDEX('Annex 4 LDNO charges_J'!$C$14:$C$203,MATCH($A113,'Annex 4 LDNO charges_J'!$A$14:$A$203,0)))</f>
        <v>0</v>
      </c>
      <c r="D113" s="227"/>
      <c r="E113" s="227"/>
      <c r="F113" s="223">
        <v>0.80732906456180464</v>
      </c>
    </row>
    <row r="114" spans="1:6" ht="27.75" customHeight="1">
      <c r="A114" s="160" t="s">
        <v>643</v>
      </c>
      <c r="B114" s="42">
        <f>IFERROR(INDEX('Annex 1 LV, HV &amp; UMS charges_J'!$B$14:$B$45,MATCH($A114,'Annex 1 LV, HV &amp; UMS charges_J'!$A$14:$A$294,0)),INDEX('Annex 4 LDNO charges_J'!$B$14:$B$203,MATCH($A114,'Annex 4 LDNO charges_J'!$A$14:$A$203,0)))</f>
        <v>0</v>
      </c>
      <c r="C114" s="159">
        <f>IFERROR(INDEX('Annex 1 LV, HV &amp; UMS charges_J'!$C$14:$C$45,MATCH($A114,'Annex 1 LV, HV &amp; UMS charges_J'!$A$14:$A$294,0)),INDEX('Annex 4 LDNO charges_J'!$C$14:$C$203,MATCH($A114,'Annex 4 LDNO charges_J'!$A$14:$A$203,0)))</f>
        <v>0</v>
      </c>
      <c r="D114" s="227"/>
      <c r="E114" s="227"/>
      <c r="F114" s="223">
        <v>0.80732906456180464</v>
      </c>
    </row>
    <row r="115" spans="1:6" ht="27.75" customHeight="1">
      <c r="A115" s="160" t="s">
        <v>644</v>
      </c>
      <c r="B115" s="42">
        <f>IFERROR(INDEX('Annex 1 LV, HV &amp; UMS charges_J'!$B$14:$B$45,MATCH($A115,'Annex 1 LV, HV &amp; UMS charges_J'!$A$14:$A$294,0)),INDEX('Annex 4 LDNO charges_J'!$B$14:$B$203,MATCH($A115,'Annex 4 LDNO charges_J'!$A$14:$A$203,0)))</f>
        <v>0</v>
      </c>
      <c r="C115" s="159">
        <f>IFERROR(INDEX('Annex 1 LV, HV &amp; UMS charges_J'!$C$14:$C$45,MATCH($A115,'Annex 1 LV, HV &amp; UMS charges_J'!$A$14:$A$294,0)),INDEX('Annex 4 LDNO charges_J'!$C$14:$C$203,MATCH($A115,'Annex 4 LDNO charges_J'!$A$14:$A$203,0)))</f>
        <v>0</v>
      </c>
      <c r="D115" s="227"/>
      <c r="E115" s="227"/>
      <c r="F115" s="223">
        <v>0.80732906456180464</v>
      </c>
    </row>
    <row r="116" spans="1:6" ht="27.75" customHeight="1">
      <c r="A116" s="160" t="s">
        <v>645</v>
      </c>
      <c r="B116" s="42">
        <f>IFERROR(INDEX('Annex 1 LV, HV &amp; UMS charges_J'!$B$14:$B$45,MATCH($A116,'Annex 1 LV, HV &amp; UMS charges_J'!$A$14:$A$294,0)),INDEX('Annex 4 LDNO charges_J'!$B$14:$B$203,MATCH($A116,'Annex 4 LDNO charges_J'!$A$14:$A$203,0)))</f>
        <v>0</v>
      </c>
      <c r="C116" s="159">
        <f>IFERROR(INDEX('Annex 1 LV, HV &amp; UMS charges_J'!$C$14:$C$45,MATCH($A116,'Annex 1 LV, HV &amp; UMS charges_J'!$A$14:$A$294,0)),INDEX('Annex 4 LDNO charges_J'!$C$14:$C$203,MATCH($A116,'Annex 4 LDNO charges_J'!$A$14:$A$203,0)))</f>
        <v>0</v>
      </c>
      <c r="D116" s="227"/>
      <c r="E116" s="227"/>
      <c r="F116" s="223">
        <v>0.80732906456180464</v>
      </c>
    </row>
    <row r="117" spans="1:6" ht="27.75" customHeight="1">
      <c r="A117" s="160" t="s">
        <v>646</v>
      </c>
      <c r="B117" s="42">
        <f>IFERROR(INDEX('Annex 1 LV, HV &amp; UMS charges_J'!$B$14:$B$45,MATCH($A117,'Annex 1 LV, HV &amp; UMS charges_J'!$A$14:$A$294,0)),INDEX('Annex 4 LDNO charges_J'!$B$14:$B$203,MATCH($A117,'Annex 4 LDNO charges_J'!$A$14:$A$203,0)))</f>
        <v>0</v>
      </c>
      <c r="C117" s="159">
        <f>IFERROR(INDEX('Annex 1 LV, HV &amp; UMS charges_J'!$C$14:$C$45,MATCH($A117,'Annex 1 LV, HV &amp; UMS charges_J'!$A$14:$A$294,0)),INDEX('Annex 4 LDNO charges_J'!$C$14:$C$203,MATCH($A117,'Annex 4 LDNO charges_J'!$A$14:$A$203,0)))</f>
        <v>0</v>
      </c>
      <c r="D117" s="227"/>
      <c r="E117" s="227"/>
      <c r="F117" s="223">
        <v>0.80732906456180464</v>
      </c>
    </row>
    <row r="118" spans="1:6" ht="27.75" customHeight="1">
      <c r="A118" s="160" t="s">
        <v>647</v>
      </c>
      <c r="B118" s="42">
        <f>IFERROR(INDEX('Annex 1 LV, HV &amp; UMS charges_J'!$B$14:$B$45,MATCH($A118,'Annex 1 LV, HV &amp; UMS charges_J'!$A$14:$A$294,0)),INDEX('Annex 4 LDNO charges_J'!$B$14:$B$203,MATCH($A118,'Annex 4 LDNO charges_J'!$A$14:$A$203,0)))</f>
        <v>0</v>
      </c>
      <c r="C118" s="159">
        <f>IFERROR(INDEX('Annex 1 LV, HV &amp; UMS charges_J'!$C$14:$C$45,MATCH($A118,'Annex 1 LV, HV &amp; UMS charges_J'!$A$14:$A$294,0)),INDEX('Annex 4 LDNO charges_J'!$C$14:$C$203,MATCH($A118,'Annex 4 LDNO charges_J'!$A$14:$A$203,0)))</f>
        <v>0</v>
      </c>
      <c r="D118" s="227"/>
      <c r="E118" s="227"/>
      <c r="F118" s="223">
        <v>0.80732906456180464</v>
      </c>
    </row>
    <row r="119" spans="1:6" ht="27.75" customHeight="1">
      <c r="A119" s="160" t="s">
        <v>648</v>
      </c>
      <c r="B119" s="42">
        <f>IFERROR(INDEX('Annex 1 LV, HV &amp; UMS charges_J'!$B$14:$B$45,MATCH($A119,'Annex 1 LV, HV &amp; UMS charges_J'!$A$14:$A$294,0)),INDEX('Annex 4 LDNO charges_J'!$B$14:$B$203,MATCH($A119,'Annex 4 LDNO charges_J'!$A$14:$A$203,0)))</f>
        <v>0</v>
      </c>
      <c r="C119" s="159">
        <f>IFERROR(INDEX('Annex 1 LV, HV &amp; UMS charges_J'!$C$14:$C$45,MATCH($A119,'Annex 1 LV, HV &amp; UMS charges_J'!$A$14:$A$294,0)),INDEX('Annex 4 LDNO charges_J'!$C$14:$C$203,MATCH($A119,'Annex 4 LDNO charges_J'!$A$14:$A$203,0)))</f>
        <v>0</v>
      </c>
      <c r="D119" s="227"/>
      <c r="E119" s="227"/>
      <c r="F119" s="223">
        <v>0.80732906456180464</v>
      </c>
    </row>
    <row r="120" spans="1:6" ht="27.75" customHeight="1">
      <c r="A120" s="160" t="s">
        <v>649</v>
      </c>
      <c r="B120" s="42">
        <f>IFERROR(INDEX('Annex 1 LV, HV &amp; UMS charges_J'!$B$14:$B$45,MATCH($A120,'Annex 1 LV, HV &amp; UMS charges_J'!$A$14:$A$294,0)),INDEX('Annex 4 LDNO charges_J'!$B$14:$B$203,MATCH($A120,'Annex 4 LDNO charges_J'!$A$14:$A$203,0)))</f>
        <v>0</v>
      </c>
      <c r="C120" s="159">
        <f>IFERROR(INDEX('Annex 1 LV, HV &amp; UMS charges_J'!$C$14:$C$45,MATCH($A120,'Annex 1 LV, HV &amp; UMS charges_J'!$A$14:$A$294,0)),INDEX('Annex 4 LDNO charges_J'!$C$14:$C$203,MATCH($A120,'Annex 4 LDNO charges_J'!$A$14:$A$203,0)))</f>
        <v>0</v>
      </c>
      <c r="D120" s="227"/>
      <c r="E120" s="227"/>
      <c r="F120" s="223">
        <v>0.80732906456180464</v>
      </c>
    </row>
    <row r="121" spans="1:6" ht="27.75" customHeight="1">
      <c r="A121" s="160" t="s">
        <v>656</v>
      </c>
      <c r="B121" s="42">
        <f>IFERROR(INDEX('Annex 1 LV, HV &amp; UMS charges_J'!$B$14:$B$45,MATCH($A121,'Annex 1 LV, HV &amp; UMS charges_J'!$A$14:$A$294,0)),INDEX('Annex 4 LDNO charges_J'!$B$14:$B$203,MATCH($A121,'Annex 4 LDNO charges_J'!$A$14:$A$203,0)))</f>
        <v>0</v>
      </c>
      <c r="C121" s="159" t="str">
        <f>IFERROR(INDEX('Annex 1 LV, HV &amp; UMS charges_J'!$C$14:$C$45,MATCH($A121,'Annex 1 LV, HV &amp; UMS charges_J'!$A$14:$A$294,0)),INDEX('Annex 4 LDNO charges_J'!$C$14:$C$203,MATCH($A121,'Annex 4 LDNO charges_J'!$A$14:$A$203,0)))</f>
        <v>0, 1, 2</v>
      </c>
      <c r="D121" s="223">
        <v>0.18118202447323239</v>
      </c>
      <c r="E121" s="223"/>
      <c r="F121" s="223">
        <v>0.80732906456180464</v>
      </c>
    </row>
    <row r="122" spans="1:6" ht="27.75" customHeight="1">
      <c r="A122" s="160" t="s">
        <v>658</v>
      </c>
      <c r="B122" s="42">
        <f>IFERROR(INDEX('Annex 1 LV, HV &amp; UMS charges_J'!$B$14:$B$45,MATCH($A122,'Annex 1 LV, HV &amp; UMS charges_J'!$A$14:$A$294,0)),INDEX('Annex 4 LDNO charges_J'!$B$14:$B$203,MATCH($A122,'Annex 4 LDNO charges_J'!$A$14:$A$203,0)))</f>
        <v>0</v>
      </c>
      <c r="C122" s="159" t="str">
        <f>IFERROR(INDEX('Annex 1 LV, HV &amp; UMS charges_J'!$C$14:$C$45,MATCH($A122,'Annex 1 LV, HV &amp; UMS charges_J'!$A$14:$A$294,0)),INDEX('Annex 4 LDNO charges_J'!$C$14:$C$203,MATCH($A122,'Annex 4 LDNO charges_J'!$A$14:$A$203,0)))</f>
        <v>0, 3, 4, 5-8</v>
      </c>
      <c r="D122" s="227"/>
      <c r="E122" s="227"/>
      <c r="F122" s="223">
        <v>0.80732906456180464</v>
      </c>
    </row>
    <row r="123" spans="1:6" ht="27.75" customHeight="1">
      <c r="A123" s="160" t="s">
        <v>659</v>
      </c>
      <c r="B123" s="42">
        <f>IFERROR(INDEX('Annex 1 LV, HV &amp; UMS charges_J'!$B$14:$B$45,MATCH($A123,'Annex 1 LV, HV &amp; UMS charges_J'!$A$14:$A$294,0)),INDEX('Annex 4 LDNO charges_J'!$B$14:$B$203,MATCH($A123,'Annex 4 LDNO charges_J'!$A$14:$A$203,0)))</f>
        <v>0</v>
      </c>
      <c r="C123" s="159" t="str">
        <f>IFERROR(INDEX('Annex 1 LV, HV &amp; UMS charges_J'!$C$14:$C$45,MATCH($A123,'Annex 1 LV, HV &amp; UMS charges_J'!$A$14:$A$294,0)),INDEX('Annex 4 LDNO charges_J'!$C$14:$C$203,MATCH($A123,'Annex 4 LDNO charges_J'!$A$14:$A$203,0)))</f>
        <v>0, 3, 4, 5-8</v>
      </c>
      <c r="D123" s="227"/>
      <c r="E123" s="227"/>
      <c r="F123" s="223">
        <v>0.80732906456180464</v>
      </c>
    </row>
    <row r="124" spans="1:6" ht="27.75" customHeight="1">
      <c r="A124" s="160" t="s">
        <v>660</v>
      </c>
      <c r="B124" s="42">
        <f>IFERROR(INDEX('Annex 1 LV, HV &amp; UMS charges_J'!$B$14:$B$45,MATCH($A124,'Annex 1 LV, HV &amp; UMS charges_J'!$A$14:$A$294,0)),INDEX('Annex 4 LDNO charges_J'!$B$14:$B$203,MATCH($A124,'Annex 4 LDNO charges_J'!$A$14:$A$203,0)))</f>
        <v>0</v>
      </c>
      <c r="C124" s="159" t="str">
        <f>IFERROR(INDEX('Annex 1 LV, HV &amp; UMS charges_J'!$C$14:$C$45,MATCH($A124,'Annex 1 LV, HV &amp; UMS charges_J'!$A$14:$A$294,0)),INDEX('Annex 4 LDNO charges_J'!$C$14:$C$203,MATCH($A124,'Annex 4 LDNO charges_J'!$A$14:$A$203,0)))</f>
        <v>0, 3, 4, 5-8</v>
      </c>
      <c r="D124" s="227"/>
      <c r="E124" s="227"/>
      <c r="F124" s="223">
        <v>0.80732906456180464</v>
      </c>
    </row>
    <row r="125" spans="1:6" ht="27.75" customHeight="1">
      <c r="A125" s="160" t="s">
        <v>661</v>
      </c>
      <c r="B125" s="42">
        <f>IFERROR(INDEX('Annex 1 LV, HV &amp; UMS charges_J'!$B$14:$B$45,MATCH($A125,'Annex 1 LV, HV &amp; UMS charges_J'!$A$14:$A$294,0)),INDEX('Annex 4 LDNO charges_J'!$B$14:$B$203,MATCH($A125,'Annex 4 LDNO charges_J'!$A$14:$A$203,0)))</f>
        <v>0</v>
      </c>
      <c r="C125" s="159" t="str">
        <f>IFERROR(INDEX('Annex 1 LV, HV &amp; UMS charges_J'!$C$14:$C$45,MATCH($A125,'Annex 1 LV, HV &amp; UMS charges_J'!$A$14:$A$294,0)),INDEX('Annex 4 LDNO charges_J'!$C$14:$C$203,MATCH($A125,'Annex 4 LDNO charges_J'!$A$14:$A$203,0)))</f>
        <v>0, 3, 4, 5-8</v>
      </c>
      <c r="D125" s="227"/>
      <c r="E125" s="227"/>
      <c r="F125" s="223">
        <v>0.80732906456180464</v>
      </c>
    </row>
    <row r="126" spans="1:6" ht="27.75" customHeight="1">
      <c r="A126" s="160" t="s">
        <v>662</v>
      </c>
      <c r="B126" s="42">
        <f>IFERROR(INDEX('Annex 1 LV, HV &amp; UMS charges_J'!$B$14:$B$45,MATCH($A126,'Annex 1 LV, HV &amp; UMS charges_J'!$A$14:$A$294,0)),INDEX('Annex 4 LDNO charges_J'!$B$14:$B$203,MATCH($A126,'Annex 4 LDNO charges_J'!$A$14:$A$203,0)))</f>
        <v>0</v>
      </c>
      <c r="C126" s="159" t="str">
        <f>IFERROR(INDEX('Annex 1 LV, HV &amp; UMS charges_J'!$C$14:$C$45,MATCH($A126,'Annex 1 LV, HV &amp; UMS charges_J'!$A$14:$A$294,0)),INDEX('Annex 4 LDNO charges_J'!$C$14:$C$203,MATCH($A126,'Annex 4 LDNO charges_J'!$A$14:$A$203,0)))</f>
        <v>0, 3, 4, 5-8</v>
      </c>
      <c r="D126" s="227"/>
      <c r="E126" s="227"/>
      <c r="F126" s="223">
        <v>0.80732906456180464</v>
      </c>
    </row>
    <row r="127" spans="1:6" ht="27.75" customHeight="1">
      <c r="A127" s="160" t="s">
        <v>664</v>
      </c>
      <c r="B127" s="42">
        <f>IFERROR(INDEX('Annex 1 LV, HV &amp; UMS charges_J'!$B$14:$B$45,MATCH($A127,'Annex 1 LV, HV &amp; UMS charges_J'!$A$14:$A$294,0)),INDEX('Annex 4 LDNO charges_J'!$B$14:$B$203,MATCH($A127,'Annex 4 LDNO charges_J'!$A$14:$A$203,0)))</f>
        <v>0</v>
      </c>
      <c r="C127" s="159">
        <f>IFERROR(INDEX('Annex 1 LV, HV &amp; UMS charges_J'!$C$14:$C$45,MATCH($A127,'Annex 1 LV, HV &amp; UMS charges_J'!$A$14:$A$294,0)),INDEX('Annex 4 LDNO charges_J'!$C$14:$C$203,MATCH($A127,'Annex 4 LDNO charges_J'!$A$14:$A$203,0)))</f>
        <v>0</v>
      </c>
      <c r="D127" s="227"/>
      <c r="E127" s="227"/>
      <c r="F127" s="223">
        <v>0.80732906456180464</v>
      </c>
    </row>
    <row r="128" spans="1:6" ht="27.75" customHeight="1">
      <c r="A128" s="160" t="s">
        <v>665</v>
      </c>
      <c r="B128" s="42">
        <f>IFERROR(INDEX('Annex 1 LV, HV &amp; UMS charges_J'!$B$14:$B$45,MATCH($A128,'Annex 1 LV, HV &amp; UMS charges_J'!$A$14:$A$294,0)),INDEX('Annex 4 LDNO charges_J'!$B$14:$B$203,MATCH($A128,'Annex 4 LDNO charges_J'!$A$14:$A$203,0)))</f>
        <v>0</v>
      </c>
      <c r="C128" s="159">
        <f>IFERROR(INDEX('Annex 1 LV, HV &amp; UMS charges_J'!$C$14:$C$45,MATCH($A128,'Annex 1 LV, HV &amp; UMS charges_J'!$A$14:$A$294,0)),INDEX('Annex 4 LDNO charges_J'!$C$14:$C$203,MATCH($A128,'Annex 4 LDNO charges_J'!$A$14:$A$203,0)))</f>
        <v>0</v>
      </c>
      <c r="D128" s="227"/>
      <c r="E128" s="227"/>
      <c r="F128" s="223">
        <v>0.80732906456180464</v>
      </c>
    </row>
    <row r="129" spans="1:6" ht="27.75" customHeight="1">
      <c r="A129" s="160" t="s">
        <v>666</v>
      </c>
      <c r="B129" s="42">
        <f>IFERROR(INDEX('Annex 1 LV, HV &amp; UMS charges_J'!$B$14:$B$45,MATCH($A129,'Annex 1 LV, HV &amp; UMS charges_J'!$A$14:$A$294,0)),INDEX('Annex 4 LDNO charges_J'!$B$14:$B$203,MATCH($A129,'Annex 4 LDNO charges_J'!$A$14:$A$203,0)))</f>
        <v>0</v>
      </c>
      <c r="C129" s="159">
        <f>IFERROR(INDEX('Annex 1 LV, HV &amp; UMS charges_J'!$C$14:$C$45,MATCH($A129,'Annex 1 LV, HV &amp; UMS charges_J'!$A$14:$A$294,0)),INDEX('Annex 4 LDNO charges_J'!$C$14:$C$203,MATCH($A129,'Annex 4 LDNO charges_J'!$A$14:$A$203,0)))</f>
        <v>0</v>
      </c>
      <c r="D129" s="227"/>
      <c r="E129" s="227"/>
      <c r="F129" s="223">
        <v>0.80732906456180464</v>
      </c>
    </row>
    <row r="130" spans="1:6" ht="27.75" customHeight="1">
      <c r="A130" s="160" t="s">
        <v>667</v>
      </c>
      <c r="B130" s="42">
        <f>IFERROR(INDEX('Annex 1 LV, HV &amp; UMS charges_J'!$B$14:$B$45,MATCH($A130,'Annex 1 LV, HV &amp; UMS charges_J'!$A$14:$A$294,0)),INDEX('Annex 4 LDNO charges_J'!$B$14:$B$203,MATCH($A130,'Annex 4 LDNO charges_J'!$A$14:$A$203,0)))</f>
        <v>0</v>
      </c>
      <c r="C130" s="159">
        <f>IFERROR(INDEX('Annex 1 LV, HV &amp; UMS charges_J'!$C$14:$C$45,MATCH($A130,'Annex 1 LV, HV &amp; UMS charges_J'!$A$14:$A$294,0)),INDEX('Annex 4 LDNO charges_J'!$C$14:$C$203,MATCH($A130,'Annex 4 LDNO charges_J'!$A$14:$A$203,0)))</f>
        <v>0</v>
      </c>
      <c r="D130" s="227"/>
      <c r="E130" s="227"/>
      <c r="F130" s="223">
        <v>0.80732906456180464</v>
      </c>
    </row>
    <row r="131" spans="1:6" ht="27.75" customHeight="1">
      <c r="A131" s="160" t="s">
        <v>668</v>
      </c>
      <c r="B131" s="42">
        <f>IFERROR(INDEX('Annex 1 LV, HV &amp; UMS charges_J'!$B$14:$B$45,MATCH($A131,'Annex 1 LV, HV &amp; UMS charges_J'!$A$14:$A$294,0)),INDEX('Annex 4 LDNO charges_J'!$B$14:$B$203,MATCH($A131,'Annex 4 LDNO charges_J'!$A$14:$A$203,0)))</f>
        <v>0</v>
      </c>
      <c r="C131" s="159">
        <f>IFERROR(INDEX('Annex 1 LV, HV &amp; UMS charges_J'!$C$14:$C$45,MATCH($A131,'Annex 1 LV, HV &amp; UMS charges_J'!$A$14:$A$294,0)),INDEX('Annex 4 LDNO charges_J'!$C$14:$C$203,MATCH($A131,'Annex 4 LDNO charges_J'!$A$14:$A$203,0)))</f>
        <v>0</v>
      </c>
      <c r="D131" s="227"/>
      <c r="E131" s="227"/>
      <c r="F131" s="223">
        <v>0.80732906456180464</v>
      </c>
    </row>
    <row r="132" spans="1:6" ht="27.75" customHeight="1">
      <c r="A132" s="160" t="s">
        <v>669</v>
      </c>
      <c r="B132" s="42">
        <f>IFERROR(INDEX('Annex 1 LV, HV &amp; UMS charges_J'!$B$14:$B$45,MATCH($A132,'Annex 1 LV, HV &amp; UMS charges_J'!$A$14:$A$294,0)),INDEX('Annex 4 LDNO charges_J'!$B$14:$B$203,MATCH($A132,'Annex 4 LDNO charges_J'!$A$14:$A$203,0)))</f>
        <v>0</v>
      </c>
      <c r="C132" s="159">
        <f>IFERROR(INDEX('Annex 1 LV, HV &amp; UMS charges_J'!$C$14:$C$45,MATCH($A132,'Annex 1 LV, HV &amp; UMS charges_J'!$A$14:$A$294,0)),INDEX('Annex 4 LDNO charges_J'!$C$14:$C$203,MATCH($A132,'Annex 4 LDNO charges_J'!$A$14:$A$203,0)))</f>
        <v>0</v>
      </c>
      <c r="D132" s="227"/>
      <c r="E132" s="227"/>
      <c r="F132" s="223">
        <v>0.80732906456180464</v>
      </c>
    </row>
    <row r="133" spans="1:6" ht="27.75" customHeight="1">
      <c r="A133" s="160" t="s">
        <v>670</v>
      </c>
      <c r="B133" s="42">
        <f>IFERROR(INDEX('Annex 1 LV, HV &amp; UMS charges_J'!$B$14:$B$45,MATCH($A133,'Annex 1 LV, HV &amp; UMS charges_J'!$A$14:$A$294,0)),INDEX('Annex 4 LDNO charges_J'!$B$14:$B$203,MATCH($A133,'Annex 4 LDNO charges_J'!$A$14:$A$203,0)))</f>
        <v>0</v>
      </c>
      <c r="C133" s="159">
        <f>IFERROR(INDEX('Annex 1 LV, HV &amp; UMS charges_J'!$C$14:$C$45,MATCH($A133,'Annex 1 LV, HV &amp; UMS charges_J'!$A$14:$A$294,0)),INDEX('Annex 4 LDNO charges_J'!$C$14:$C$203,MATCH($A133,'Annex 4 LDNO charges_J'!$A$14:$A$203,0)))</f>
        <v>0</v>
      </c>
      <c r="D133" s="227"/>
      <c r="E133" s="227"/>
      <c r="F133" s="223">
        <v>0.80732906456180464</v>
      </c>
    </row>
    <row r="134" spans="1:6" ht="27.75" customHeight="1">
      <c r="A134" s="160" t="s">
        <v>671</v>
      </c>
      <c r="B134" s="42">
        <f>IFERROR(INDEX('Annex 1 LV, HV &amp; UMS charges_J'!$B$14:$B$45,MATCH($A134,'Annex 1 LV, HV &amp; UMS charges_J'!$A$14:$A$294,0)),INDEX('Annex 4 LDNO charges_J'!$B$14:$B$203,MATCH($A134,'Annex 4 LDNO charges_J'!$A$14:$A$203,0)))</f>
        <v>0</v>
      </c>
      <c r="C134" s="159">
        <f>IFERROR(INDEX('Annex 1 LV, HV &amp; UMS charges_J'!$C$14:$C$45,MATCH($A134,'Annex 1 LV, HV &amp; UMS charges_J'!$A$14:$A$294,0)),INDEX('Annex 4 LDNO charges_J'!$C$14:$C$203,MATCH($A134,'Annex 4 LDNO charges_J'!$A$14:$A$203,0)))</f>
        <v>0</v>
      </c>
      <c r="D134" s="227"/>
      <c r="E134" s="227"/>
      <c r="F134" s="223">
        <v>0.80732906456180464</v>
      </c>
    </row>
    <row r="135" spans="1:6" ht="27.75" customHeight="1">
      <c r="A135" s="160" t="s">
        <v>672</v>
      </c>
      <c r="B135" s="42">
        <f>IFERROR(INDEX('Annex 1 LV, HV &amp; UMS charges_J'!$B$14:$B$45,MATCH($A135,'Annex 1 LV, HV &amp; UMS charges_J'!$A$14:$A$294,0)),INDEX('Annex 4 LDNO charges_J'!$B$14:$B$203,MATCH($A135,'Annex 4 LDNO charges_J'!$A$14:$A$203,0)))</f>
        <v>0</v>
      </c>
      <c r="C135" s="159">
        <f>IFERROR(INDEX('Annex 1 LV, HV &amp; UMS charges_J'!$C$14:$C$45,MATCH($A135,'Annex 1 LV, HV &amp; UMS charges_J'!$A$14:$A$294,0)),INDEX('Annex 4 LDNO charges_J'!$C$14:$C$203,MATCH($A135,'Annex 4 LDNO charges_J'!$A$14:$A$203,0)))</f>
        <v>0</v>
      </c>
      <c r="D135" s="227"/>
      <c r="E135" s="227"/>
      <c r="F135" s="223">
        <v>0.80732906456180464</v>
      </c>
    </row>
    <row r="136" spans="1:6" ht="27.75" customHeight="1">
      <c r="A136" s="160" t="s">
        <v>673</v>
      </c>
      <c r="B136" s="42">
        <f>IFERROR(INDEX('Annex 1 LV, HV &amp; UMS charges_J'!$B$14:$B$45,MATCH($A136,'Annex 1 LV, HV &amp; UMS charges_J'!$A$14:$A$294,0)),INDEX('Annex 4 LDNO charges_J'!$B$14:$B$203,MATCH($A136,'Annex 4 LDNO charges_J'!$A$14:$A$203,0)))</f>
        <v>0</v>
      </c>
      <c r="C136" s="159">
        <f>IFERROR(INDEX('Annex 1 LV, HV &amp; UMS charges_J'!$C$14:$C$45,MATCH($A136,'Annex 1 LV, HV &amp; UMS charges_J'!$A$14:$A$294,0)),INDEX('Annex 4 LDNO charges_J'!$C$14:$C$203,MATCH($A136,'Annex 4 LDNO charges_J'!$A$14:$A$203,0)))</f>
        <v>0</v>
      </c>
      <c r="D136" s="227"/>
      <c r="E136" s="227"/>
      <c r="F136" s="223">
        <v>0.80732906456180464</v>
      </c>
    </row>
    <row r="137" spans="1:6" ht="27.75" customHeight="1">
      <c r="A137" s="160" t="s">
        <v>674</v>
      </c>
      <c r="B137" s="42">
        <f>IFERROR(INDEX('Annex 1 LV, HV &amp; UMS charges_J'!$B$14:$B$45,MATCH($A137,'Annex 1 LV, HV &amp; UMS charges_J'!$A$14:$A$294,0)),INDEX('Annex 4 LDNO charges_J'!$B$14:$B$203,MATCH($A137,'Annex 4 LDNO charges_J'!$A$14:$A$203,0)))</f>
        <v>0</v>
      </c>
      <c r="C137" s="159">
        <f>IFERROR(INDEX('Annex 1 LV, HV &amp; UMS charges_J'!$C$14:$C$45,MATCH($A137,'Annex 1 LV, HV &amp; UMS charges_J'!$A$14:$A$294,0)),INDEX('Annex 4 LDNO charges_J'!$C$14:$C$203,MATCH($A137,'Annex 4 LDNO charges_J'!$A$14:$A$203,0)))</f>
        <v>0</v>
      </c>
      <c r="D137" s="227"/>
      <c r="E137" s="227"/>
      <c r="F137" s="223">
        <v>0.80732906456180464</v>
      </c>
    </row>
    <row r="138" spans="1:6" ht="27.75" customHeight="1">
      <c r="A138" s="160" t="s">
        <v>675</v>
      </c>
      <c r="B138" s="42">
        <f>IFERROR(INDEX('Annex 1 LV, HV &amp; UMS charges_J'!$B$14:$B$45,MATCH($A138,'Annex 1 LV, HV &amp; UMS charges_J'!$A$14:$A$294,0)),INDEX('Annex 4 LDNO charges_J'!$B$14:$B$203,MATCH($A138,'Annex 4 LDNO charges_J'!$A$14:$A$203,0)))</f>
        <v>0</v>
      </c>
      <c r="C138" s="159">
        <f>IFERROR(INDEX('Annex 1 LV, HV &amp; UMS charges_J'!$C$14:$C$45,MATCH($A138,'Annex 1 LV, HV &amp; UMS charges_J'!$A$14:$A$294,0)),INDEX('Annex 4 LDNO charges_J'!$C$14:$C$203,MATCH($A138,'Annex 4 LDNO charges_J'!$A$14:$A$203,0)))</f>
        <v>0</v>
      </c>
      <c r="D138" s="227"/>
      <c r="E138" s="227"/>
      <c r="F138" s="223">
        <v>0.80732906456180464</v>
      </c>
    </row>
    <row r="139" spans="1:6" ht="27.75" customHeight="1">
      <c r="A139" s="160" t="s">
        <v>676</v>
      </c>
      <c r="B139" s="42">
        <f>IFERROR(INDEX('Annex 1 LV, HV &amp; UMS charges_J'!$B$14:$B$45,MATCH($A139,'Annex 1 LV, HV &amp; UMS charges_J'!$A$14:$A$294,0)),INDEX('Annex 4 LDNO charges_J'!$B$14:$B$203,MATCH($A139,'Annex 4 LDNO charges_J'!$A$14:$A$203,0)))</f>
        <v>0</v>
      </c>
      <c r="C139" s="159">
        <f>IFERROR(INDEX('Annex 1 LV, HV &amp; UMS charges_J'!$C$14:$C$45,MATCH($A139,'Annex 1 LV, HV &amp; UMS charges_J'!$A$14:$A$294,0)),INDEX('Annex 4 LDNO charges_J'!$C$14:$C$203,MATCH($A139,'Annex 4 LDNO charges_J'!$A$14:$A$203,0)))</f>
        <v>0</v>
      </c>
      <c r="D139" s="227"/>
      <c r="E139" s="227"/>
      <c r="F139" s="223">
        <v>0.80732906456180464</v>
      </c>
    </row>
    <row r="140" spans="1:6" ht="27.75" customHeight="1">
      <c r="A140" s="160" t="s">
        <v>677</v>
      </c>
      <c r="B140" s="42">
        <f>IFERROR(INDEX('Annex 1 LV, HV &amp; UMS charges_J'!$B$14:$B$45,MATCH($A140,'Annex 1 LV, HV &amp; UMS charges_J'!$A$14:$A$294,0)),INDEX('Annex 4 LDNO charges_J'!$B$14:$B$203,MATCH($A140,'Annex 4 LDNO charges_J'!$A$14:$A$203,0)))</f>
        <v>0</v>
      </c>
      <c r="C140" s="159">
        <f>IFERROR(INDEX('Annex 1 LV, HV &amp; UMS charges_J'!$C$14:$C$45,MATCH($A140,'Annex 1 LV, HV &amp; UMS charges_J'!$A$14:$A$294,0)),INDEX('Annex 4 LDNO charges_J'!$C$14:$C$203,MATCH($A140,'Annex 4 LDNO charges_J'!$A$14:$A$203,0)))</f>
        <v>0</v>
      </c>
      <c r="D140" s="227"/>
      <c r="E140" s="227"/>
      <c r="F140" s="223">
        <v>0.80732906456180464</v>
      </c>
    </row>
    <row r="141" spans="1:6" ht="27.75" customHeight="1">
      <c r="A141" s="160" t="s">
        <v>678</v>
      </c>
      <c r="B141" s="42">
        <f>IFERROR(INDEX('Annex 1 LV, HV &amp; UMS charges_J'!$B$14:$B$45,MATCH($A141,'Annex 1 LV, HV &amp; UMS charges_J'!$A$14:$A$294,0)),INDEX('Annex 4 LDNO charges_J'!$B$14:$B$203,MATCH($A141,'Annex 4 LDNO charges_J'!$A$14:$A$203,0)))</f>
        <v>0</v>
      </c>
      <c r="C141" s="159">
        <f>IFERROR(INDEX('Annex 1 LV, HV &amp; UMS charges_J'!$C$14:$C$45,MATCH($A141,'Annex 1 LV, HV &amp; UMS charges_J'!$A$14:$A$294,0)),INDEX('Annex 4 LDNO charges_J'!$C$14:$C$203,MATCH($A141,'Annex 4 LDNO charges_J'!$A$14:$A$203,0)))</f>
        <v>0</v>
      </c>
      <c r="D141" s="227"/>
      <c r="E141" s="227"/>
      <c r="F141" s="223">
        <v>0.80732906456180464</v>
      </c>
    </row>
    <row r="142" spans="1:6" ht="27.75" customHeight="1">
      <c r="A142" s="160" t="s">
        <v>685</v>
      </c>
      <c r="B142" s="42">
        <f>IFERROR(INDEX('Annex 1 LV, HV &amp; UMS charges_J'!$B$14:$B$45,MATCH($A142,'Annex 1 LV, HV &amp; UMS charges_J'!$A$14:$A$294,0)),INDEX('Annex 4 LDNO charges_J'!$B$14:$B$203,MATCH($A142,'Annex 4 LDNO charges_J'!$A$14:$A$203,0)))</f>
        <v>0</v>
      </c>
      <c r="C142" s="159" t="str">
        <f>IFERROR(INDEX('Annex 1 LV, HV &amp; UMS charges_J'!$C$14:$C$45,MATCH($A142,'Annex 1 LV, HV &amp; UMS charges_J'!$A$14:$A$294,0)),INDEX('Annex 4 LDNO charges_J'!$C$14:$C$203,MATCH($A142,'Annex 4 LDNO charges_J'!$A$14:$A$203,0)))</f>
        <v>0, 1, 2</v>
      </c>
      <c r="D142" s="223">
        <v>0.18118202447323239</v>
      </c>
      <c r="E142" s="223"/>
      <c r="F142" s="223">
        <v>0.80732906456180464</v>
      </c>
    </row>
    <row r="143" spans="1:6" ht="27.75" customHeight="1">
      <c r="A143" s="160" t="s">
        <v>687</v>
      </c>
      <c r="B143" s="42">
        <f>IFERROR(INDEX('Annex 1 LV, HV &amp; UMS charges_J'!$B$14:$B$45,MATCH($A143,'Annex 1 LV, HV &amp; UMS charges_J'!$A$14:$A$294,0)),INDEX('Annex 4 LDNO charges_J'!$B$14:$B$203,MATCH($A143,'Annex 4 LDNO charges_J'!$A$14:$A$203,0)))</f>
        <v>0</v>
      </c>
      <c r="C143" s="159" t="str">
        <f>IFERROR(INDEX('Annex 1 LV, HV &amp; UMS charges_J'!$C$14:$C$45,MATCH($A143,'Annex 1 LV, HV &amp; UMS charges_J'!$A$14:$A$294,0)),INDEX('Annex 4 LDNO charges_J'!$C$14:$C$203,MATCH($A143,'Annex 4 LDNO charges_J'!$A$14:$A$203,0)))</f>
        <v>0, 3, 4, 5-8</v>
      </c>
      <c r="D143" s="227"/>
      <c r="E143" s="227"/>
      <c r="F143" s="223">
        <v>0.80732906456180464</v>
      </c>
    </row>
    <row r="144" spans="1:6" ht="27.75" customHeight="1">
      <c r="A144" s="160" t="s">
        <v>688</v>
      </c>
      <c r="B144" s="42">
        <f>IFERROR(INDEX('Annex 1 LV, HV &amp; UMS charges_J'!$B$14:$B$45,MATCH($A144,'Annex 1 LV, HV &amp; UMS charges_J'!$A$14:$A$294,0)),INDEX('Annex 4 LDNO charges_J'!$B$14:$B$203,MATCH($A144,'Annex 4 LDNO charges_J'!$A$14:$A$203,0)))</f>
        <v>0</v>
      </c>
      <c r="C144" s="159" t="str">
        <f>IFERROR(INDEX('Annex 1 LV, HV &amp; UMS charges_J'!$C$14:$C$45,MATCH($A144,'Annex 1 LV, HV &amp; UMS charges_J'!$A$14:$A$294,0)),INDEX('Annex 4 LDNO charges_J'!$C$14:$C$203,MATCH($A144,'Annex 4 LDNO charges_J'!$A$14:$A$203,0)))</f>
        <v>0, 3, 4, 5-8</v>
      </c>
      <c r="D144" s="227"/>
      <c r="E144" s="227"/>
      <c r="F144" s="223">
        <v>0.80732906456180464</v>
      </c>
    </row>
    <row r="145" spans="1:6" ht="27.75" customHeight="1">
      <c r="A145" s="160" t="s">
        <v>689</v>
      </c>
      <c r="B145" s="42">
        <f>IFERROR(INDEX('Annex 1 LV, HV &amp; UMS charges_J'!$B$14:$B$45,MATCH($A145,'Annex 1 LV, HV &amp; UMS charges_J'!$A$14:$A$294,0)),INDEX('Annex 4 LDNO charges_J'!$B$14:$B$203,MATCH($A145,'Annex 4 LDNO charges_J'!$A$14:$A$203,0)))</f>
        <v>0</v>
      </c>
      <c r="C145" s="159" t="str">
        <f>IFERROR(INDEX('Annex 1 LV, HV &amp; UMS charges_J'!$C$14:$C$45,MATCH($A145,'Annex 1 LV, HV &amp; UMS charges_J'!$A$14:$A$294,0)),INDEX('Annex 4 LDNO charges_J'!$C$14:$C$203,MATCH($A145,'Annex 4 LDNO charges_J'!$A$14:$A$203,0)))</f>
        <v>0, 3, 4, 5-8</v>
      </c>
      <c r="D145" s="227"/>
      <c r="E145" s="227"/>
      <c r="F145" s="223">
        <v>0.80732906456180464</v>
      </c>
    </row>
    <row r="146" spans="1:6" ht="27.75" customHeight="1">
      <c r="A146" s="160" t="s">
        <v>690</v>
      </c>
      <c r="B146" s="42">
        <f>IFERROR(INDEX('Annex 1 LV, HV &amp; UMS charges_J'!$B$14:$B$45,MATCH($A146,'Annex 1 LV, HV &amp; UMS charges_J'!$A$14:$A$294,0)),INDEX('Annex 4 LDNO charges_J'!$B$14:$B$203,MATCH($A146,'Annex 4 LDNO charges_J'!$A$14:$A$203,0)))</f>
        <v>0</v>
      </c>
      <c r="C146" s="159" t="str">
        <f>IFERROR(INDEX('Annex 1 LV, HV &amp; UMS charges_J'!$C$14:$C$45,MATCH($A146,'Annex 1 LV, HV &amp; UMS charges_J'!$A$14:$A$294,0)),INDEX('Annex 4 LDNO charges_J'!$C$14:$C$203,MATCH($A146,'Annex 4 LDNO charges_J'!$A$14:$A$203,0)))</f>
        <v>0, 3, 4, 5-8</v>
      </c>
      <c r="D146" s="227"/>
      <c r="E146" s="227"/>
      <c r="F146" s="223">
        <v>0.80732906456180464</v>
      </c>
    </row>
    <row r="147" spans="1:6" ht="27.75" customHeight="1">
      <c r="A147" s="160" t="s">
        <v>691</v>
      </c>
      <c r="B147" s="42">
        <f>IFERROR(INDEX('Annex 1 LV, HV &amp; UMS charges_J'!$B$14:$B$45,MATCH($A147,'Annex 1 LV, HV &amp; UMS charges_J'!$A$14:$A$294,0)),INDEX('Annex 4 LDNO charges_J'!$B$14:$B$203,MATCH($A147,'Annex 4 LDNO charges_J'!$A$14:$A$203,0)))</f>
        <v>0</v>
      </c>
      <c r="C147" s="159" t="str">
        <f>IFERROR(INDEX('Annex 1 LV, HV &amp; UMS charges_J'!$C$14:$C$45,MATCH($A147,'Annex 1 LV, HV &amp; UMS charges_J'!$A$14:$A$294,0)),INDEX('Annex 4 LDNO charges_J'!$C$14:$C$203,MATCH($A147,'Annex 4 LDNO charges_J'!$A$14:$A$203,0)))</f>
        <v>0, 3, 4, 5-8</v>
      </c>
      <c r="D147" s="227"/>
      <c r="E147" s="227"/>
      <c r="F147" s="223">
        <v>0.80732906456180464</v>
      </c>
    </row>
    <row r="148" spans="1:6" ht="27.75" customHeight="1">
      <c r="A148" s="160" t="s">
        <v>693</v>
      </c>
      <c r="B148" s="42">
        <f>IFERROR(INDEX('Annex 1 LV, HV &amp; UMS charges_J'!$B$14:$B$45,MATCH($A148,'Annex 1 LV, HV &amp; UMS charges_J'!$A$14:$A$294,0)),INDEX('Annex 4 LDNO charges_J'!$B$14:$B$203,MATCH($A148,'Annex 4 LDNO charges_J'!$A$14:$A$203,0)))</f>
        <v>0</v>
      </c>
      <c r="C148" s="159">
        <f>IFERROR(INDEX('Annex 1 LV, HV &amp; UMS charges_J'!$C$14:$C$45,MATCH($A148,'Annex 1 LV, HV &amp; UMS charges_J'!$A$14:$A$294,0)),INDEX('Annex 4 LDNO charges_J'!$C$14:$C$203,MATCH($A148,'Annex 4 LDNO charges_J'!$A$14:$A$203,0)))</f>
        <v>0</v>
      </c>
      <c r="D148" s="227"/>
      <c r="E148" s="227"/>
      <c r="F148" s="223">
        <v>0.80732906456180464</v>
      </c>
    </row>
    <row r="149" spans="1:6" ht="27.75" customHeight="1">
      <c r="A149" s="160" t="s">
        <v>694</v>
      </c>
      <c r="B149" s="42">
        <f>IFERROR(INDEX('Annex 1 LV, HV &amp; UMS charges_J'!$B$14:$B$45,MATCH($A149,'Annex 1 LV, HV &amp; UMS charges_J'!$A$14:$A$294,0)),INDEX('Annex 4 LDNO charges_J'!$B$14:$B$203,MATCH($A149,'Annex 4 LDNO charges_J'!$A$14:$A$203,0)))</f>
        <v>0</v>
      </c>
      <c r="C149" s="159">
        <f>IFERROR(INDEX('Annex 1 LV, HV &amp; UMS charges_J'!$C$14:$C$45,MATCH($A149,'Annex 1 LV, HV &amp; UMS charges_J'!$A$14:$A$294,0)),INDEX('Annex 4 LDNO charges_J'!$C$14:$C$203,MATCH($A149,'Annex 4 LDNO charges_J'!$A$14:$A$203,0)))</f>
        <v>0</v>
      </c>
      <c r="D149" s="227"/>
      <c r="E149" s="227"/>
      <c r="F149" s="223">
        <v>0.80732906456180464</v>
      </c>
    </row>
    <row r="150" spans="1:6" ht="27.75" customHeight="1">
      <c r="A150" s="160" t="s">
        <v>695</v>
      </c>
      <c r="B150" s="42">
        <f>IFERROR(INDEX('Annex 1 LV, HV &amp; UMS charges_J'!$B$14:$B$45,MATCH($A150,'Annex 1 LV, HV &amp; UMS charges_J'!$A$14:$A$294,0)),INDEX('Annex 4 LDNO charges_J'!$B$14:$B$203,MATCH($A150,'Annex 4 LDNO charges_J'!$A$14:$A$203,0)))</f>
        <v>0</v>
      </c>
      <c r="C150" s="159">
        <f>IFERROR(INDEX('Annex 1 LV, HV &amp; UMS charges_J'!$C$14:$C$45,MATCH($A150,'Annex 1 LV, HV &amp; UMS charges_J'!$A$14:$A$294,0)),INDEX('Annex 4 LDNO charges_J'!$C$14:$C$203,MATCH($A150,'Annex 4 LDNO charges_J'!$A$14:$A$203,0)))</f>
        <v>0</v>
      </c>
      <c r="D150" s="227"/>
      <c r="E150" s="227"/>
      <c r="F150" s="223">
        <v>0.80732906456180464</v>
      </c>
    </row>
    <row r="151" spans="1:6" ht="27.75" customHeight="1">
      <c r="A151" s="160" t="s">
        <v>696</v>
      </c>
      <c r="B151" s="42">
        <f>IFERROR(INDEX('Annex 1 LV, HV &amp; UMS charges_J'!$B$14:$B$45,MATCH($A151,'Annex 1 LV, HV &amp; UMS charges_J'!$A$14:$A$294,0)),INDEX('Annex 4 LDNO charges_J'!$B$14:$B$203,MATCH($A151,'Annex 4 LDNO charges_J'!$A$14:$A$203,0)))</f>
        <v>0</v>
      </c>
      <c r="C151" s="159">
        <f>IFERROR(INDEX('Annex 1 LV, HV &amp; UMS charges_J'!$C$14:$C$45,MATCH($A151,'Annex 1 LV, HV &amp; UMS charges_J'!$A$14:$A$294,0)),INDEX('Annex 4 LDNO charges_J'!$C$14:$C$203,MATCH($A151,'Annex 4 LDNO charges_J'!$A$14:$A$203,0)))</f>
        <v>0</v>
      </c>
      <c r="D151" s="227"/>
      <c r="E151" s="227"/>
      <c r="F151" s="223">
        <v>0.80732906456180464</v>
      </c>
    </row>
    <row r="152" spans="1:6" ht="27.75" customHeight="1">
      <c r="A152" s="160" t="s">
        <v>697</v>
      </c>
      <c r="B152" s="42">
        <f>IFERROR(INDEX('Annex 1 LV, HV &amp; UMS charges_J'!$B$14:$B$45,MATCH($A152,'Annex 1 LV, HV &amp; UMS charges_J'!$A$14:$A$294,0)),INDEX('Annex 4 LDNO charges_J'!$B$14:$B$203,MATCH($A152,'Annex 4 LDNO charges_J'!$A$14:$A$203,0)))</f>
        <v>0</v>
      </c>
      <c r="C152" s="159">
        <f>IFERROR(INDEX('Annex 1 LV, HV &amp; UMS charges_J'!$C$14:$C$45,MATCH($A152,'Annex 1 LV, HV &amp; UMS charges_J'!$A$14:$A$294,0)),INDEX('Annex 4 LDNO charges_J'!$C$14:$C$203,MATCH($A152,'Annex 4 LDNO charges_J'!$A$14:$A$203,0)))</f>
        <v>0</v>
      </c>
      <c r="D152" s="227"/>
      <c r="E152" s="227"/>
      <c r="F152" s="223">
        <v>0.80732906456180464</v>
      </c>
    </row>
    <row r="153" spans="1:6" ht="27.75" customHeight="1">
      <c r="A153" s="160" t="s">
        <v>698</v>
      </c>
      <c r="B153" s="42">
        <f>IFERROR(INDEX('Annex 1 LV, HV &amp; UMS charges_J'!$B$14:$B$45,MATCH($A153,'Annex 1 LV, HV &amp; UMS charges_J'!$A$14:$A$294,0)),INDEX('Annex 4 LDNO charges_J'!$B$14:$B$203,MATCH($A153,'Annex 4 LDNO charges_J'!$A$14:$A$203,0)))</f>
        <v>0</v>
      </c>
      <c r="C153" s="159">
        <f>IFERROR(INDEX('Annex 1 LV, HV &amp; UMS charges_J'!$C$14:$C$45,MATCH($A153,'Annex 1 LV, HV &amp; UMS charges_J'!$A$14:$A$294,0)),INDEX('Annex 4 LDNO charges_J'!$C$14:$C$203,MATCH($A153,'Annex 4 LDNO charges_J'!$A$14:$A$203,0)))</f>
        <v>0</v>
      </c>
      <c r="D153" s="227"/>
      <c r="E153" s="227"/>
      <c r="F153" s="223">
        <v>0.80732906456180464</v>
      </c>
    </row>
    <row r="154" spans="1:6" ht="27.75" customHeight="1">
      <c r="A154" s="160" t="s">
        <v>699</v>
      </c>
      <c r="B154" s="42">
        <f>IFERROR(INDEX('Annex 1 LV, HV &amp; UMS charges_J'!$B$14:$B$45,MATCH($A154,'Annex 1 LV, HV &amp; UMS charges_J'!$A$14:$A$294,0)),INDEX('Annex 4 LDNO charges_J'!$B$14:$B$203,MATCH($A154,'Annex 4 LDNO charges_J'!$A$14:$A$203,0)))</f>
        <v>0</v>
      </c>
      <c r="C154" s="159">
        <f>IFERROR(INDEX('Annex 1 LV, HV &amp; UMS charges_J'!$C$14:$C$45,MATCH($A154,'Annex 1 LV, HV &amp; UMS charges_J'!$A$14:$A$294,0)),INDEX('Annex 4 LDNO charges_J'!$C$14:$C$203,MATCH($A154,'Annex 4 LDNO charges_J'!$A$14:$A$203,0)))</f>
        <v>0</v>
      </c>
      <c r="D154" s="227"/>
      <c r="E154" s="227"/>
      <c r="F154" s="223">
        <v>0.80732906456180464</v>
      </c>
    </row>
    <row r="155" spans="1:6" ht="27.75" customHeight="1">
      <c r="A155" s="160" t="s">
        <v>700</v>
      </c>
      <c r="B155" s="42">
        <f>IFERROR(INDEX('Annex 1 LV, HV &amp; UMS charges_J'!$B$14:$B$45,MATCH($A155,'Annex 1 LV, HV &amp; UMS charges_J'!$A$14:$A$294,0)),INDEX('Annex 4 LDNO charges_J'!$B$14:$B$203,MATCH($A155,'Annex 4 LDNO charges_J'!$A$14:$A$203,0)))</f>
        <v>0</v>
      </c>
      <c r="C155" s="159">
        <f>IFERROR(INDEX('Annex 1 LV, HV &amp; UMS charges_J'!$C$14:$C$45,MATCH($A155,'Annex 1 LV, HV &amp; UMS charges_J'!$A$14:$A$294,0)),INDEX('Annex 4 LDNO charges_J'!$C$14:$C$203,MATCH($A155,'Annex 4 LDNO charges_J'!$A$14:$A$203,0)))</f>
        <v>0</v>
      </c>
      <c r="D155" s="227"/>
      <c r="E155" s="227"/>
      <c r="F155" s="223">
        <v>0.80732906456180464</v>
      </c>
    </row>
    <row r="156" spans="1:6" ht="27.75" customHeight="1">
      <c r="A156" s="160" t="s">
        <v>701</v>
      </c>
      <c r="B156" s="42">
        <f>IFERROR(INDEX('Annex 1 LV, HV &amp; UMS charges_J'!$B$14:$B$45,MATCH($A156,'Annex 1 LV, HV &amp; UMS charges_J'!$A$14:$A$294,0)),INDEX('Annex 4 LDNO charges_J'!$B$14:$B$203,MATCH($A156,'Annex 4 LDNO charges_J'!$A$14:$A$203,0)))</f>
        <v>0</v>
      </c>
      <c r="C156" s="159">
        <f>IFERROR(INDEX('Annex 1 LV, HV &amp; UMS charges_J'!$C$14:$C$45,MATCH($A156,'Annex 1 LV, HV &amp; UMS charges_J'!$A$14:$A$294,0)),INDEX('Annex 4 LDNO charges_J'!$C$14:$C$203,MATCH($A156,'Annex 4 LDNO charges_J'!$A$14:$A$203,0)))</f>
        <v>0</v>
      </c>
      <c r="D156" s="227"/>
      <c r="E156" s="227"/>
      <c r="F156" s="223">
        <v>0.80732906456180464</v>
      </c>
    </row>
    <row r="157" spans="1:6" ht="27.75" customHeight="1">
      <c r="A157" s="160" t="s">
        <v>702</v>
      </c>
      <c r="B157" s="42">
        <f>IFERROR(INDEX('Annex 1 LV, HV &amp; UMS charges_J'!$B$14:$B$45,MATCH($A157,'Annex 1 LV, HV &amp; UMS charges_J'!$A$14:$A$294,0)),INDEX('Annex 4 LDNO charges_J'!$B$14:$B$203,MATCH($A157,'Annex 4 LDNO charges_J'!$A$14:$A$203,0)))</f>
        <v>0</v>
      </c>
      <c r="C157" s="159">
        <f>IFERROR(INDEX('Annex 1 LV, HV &amp; UMS charges_J'!$C$14:$C$45,MATCH($A157,'Annex 1 LV, HV &amp; UMS charges_J'!$A$14:$A$294,0)),INDEX('Annex 4 LDNO charges_J'!$C$14:$C$203,MATCH($A157,'Annex 4 LDNO charges_J'!$A$14:$A$203,0)))</f>
        <v>0</v>
      </c>
      <c r="D157" s="227"/>
      <c r="E157" s="227"/>
      <c r="F157" s="223">
        <v>0.80732906456180464</v>
      </c>
    </row>
    <row r="158" spans="1:6" ht="27.75" customHeight="1">
      <c r="A158" s="160" t="s">
        <v>703</v>
      </c>
      <c r="B158" s="42">
        <f>IFERROR(INDEX('Annex 1 LV, HV &amp; UMS charges_J'!$B$14:$B$45,MATCH($A158,'Annex 1 LV, HV &amp; UMS charges_J'!$A$14:$A$294,0)),INDEX('Annex 4 LDNO charges_J'!$B$14:$B$203,MATCH($A158,'Annex 4 LDNO charges_J'!$A$14:$A$203,0)))</f>
        <v>0</v>
      </c>
      <c r="C158" s="159">
        <f>IFERROR(INDEX('Annex 1 LV, HV &amp; UMS charges_J'!$C$14:$C$45,MATCH($A158,'Annex 1 LV, HV &amp; UMS charges_J'!$A$14:$A$294,0)),INDEX('Annex 4 LDNO charges_J'!$C$14:$C$203,MATCH($A158,'Annex 4 LDNO charges_J'!$A$14:$A$203,0)))</f>
        <v>0</v>
      </c>
      <c r="D158" s="227"/>
      <c r="E158" s="227"/>
      <c r="F158" s="223">
        <v>0.80732906456180464</v>
      </c>
    </row>
    <row r="159" spans="1:6" ht="27.75" customHeight="1">
      <c r="A159" s="160" t="s">
        <v>704</v>
      </c>
      <c r="B159" s="42">
        <f>IFERROR(INDEX('Annex 1 LV, HV &amp; UMS charges_J'!$B$14:$B$45,MATCH($A159,'Annex 1 LV, HV &amp; UMS charges_J'!$A$14:$A$294,0)),INDEX('Annex 4 LDNO charges_J'!$B$14:$B$203,MATCH($A159,'Annex 4 LDNO charges_J'!$A$14:$A$203,0)))</f>
        <v>0</v>
      </c>
      <c r="C159" s="159">
        <f>IFERROR(INDEX('Annex 1 LV, HV &amp; UMS charges_J'!$C$14:$C$45,MATCH($A159,'Annex 1 LV, HV &amp; UMS charges_J'!$A$14:$A$294,0)),INDEX('Annex 4 LDNO charges_J'!$C$14:$C$203,MATCH($A159,'Annex 4 LDNO charges_J'!$A$14:$A$203,0)))</f>
        <v>0</v>
      </c>
      <c r="D159" s="227"/>
      <c r="E159" s="227"/>
      <c r="F159" s="223">
        <v>0.80732906456180464</v>
      </c>
    </row>
    <row r="160" spans="1:6" ht="27.75" customHeight="1">
      <c r="A160" s="160" t="s">
        <v>705</v>
      </c>
      <c r="B160" s="42">
        <f>IFERROR(INDEX('Annex 1 LV, HV &amp; UMS charges_J'!$B$14:$B$45,MATCH($A160,'Annex 1 LV, HV &amp; UMS charges_J'!$A$14:$A$294,0)),INDEX('Annex 4 LDNO charges_J'!$B$14:$B$203,MATCH($A160,'Annex 4 LDNO charges_J'!$A$14:$A$203,0)))</f>
        <v>0</v>
      </c>
      <c r="C160" s="159">
        <f>IFERROR(INDEX('Annex 1 LV, HV &amp; UMS charges_J'!$C$14:$C$45,MATCH($A160,'Annex 1 LV, HV &amp; UMS charges_J'!$A$14:$A$294,0)),INDEX('Annex 4 LDNO charges_J'!$C$14:$C$203,MATCH($A160,'Annex 4 LDNO charges_J'!$A$14:$A$203,0)))</f>
        <v>0</v>
      </c>
      <c r="D160" s="227"/>
      <c r="E160" s="227"/>
      <c r="F160" s="223">
        <v>0.80732906456180464</v>
      </c>
    </row>
    <row r="161" spans="1:6" ht="27.75" customHeight="1">
      <c r="A161" s="160" t="s">
        <v>706</v>
      </c>
      <c r="B161" s="42">
        <f>IFERROR(INDEX('Annex 1 LV, HV &amp; UMS charges_J'!$B$14:$B$45,MATCH($A161,'Annex 1 LV, HV &amp; UMS charges_J'!$A$14:$A$294,0)),INDEX('Annex 4 LDNO charges_J'!$B$14:$B$203,MATCH($A161,'Annex 4 LDNO charges_J'!$A$14:$A$203,0)))</f>
        <v>0</v>
      </c>
      <c r="C161" s="159">
        <f>IFERROR(INDEX('Annex 1 LV, HV &amp; UMS charges_J'!$C$14:$C$45,MATCH($A161,'Annex 1 LV, HV &amp; UMS charges_J'!$A$14:$A$294,0)),INDEX('Annex 4 LDNO charges_J'!$C$14:$C$203,MATCH($A161,'Annex 4 LDNO charges_J'!$A$14:$A$203,0)))</f>
        <v>0</v>
      </c>
      <c r="D161" s="227"/>
      <c r="E161" s="227"/>
      <c r="F161" s="223">
        <v>0.80732906456180464</v>
      </c>
    </row>
    <row r="162" spans="1:6" ht="27.75" customHeight="1">
      <c r="A162" s="160" t="s">
        <v>707</v>
      </c>
      <c r="B162" s="42">
        <f>IFERROR(INDEX('Annex 1 LV, HV &amp; UMS charges_J'!$B$14:$B$45,MATCH($A162,'Annex 1 LV, HV &amp; UMS charges_J'!$A$14:$A$294,0)),INDEX('Annex 4 LDNO charges_J'!$B$14:$B$203,MATCH($A162,'Annex 4 LDNO charges_J'!$A$14:$A$203,0)))</f>
        <v>0</v>
      </c>
      <c r="C162" s="159">
        <f>IFERROR(INDEX('Annex 1 LV, HV &amp; UMS charges_J'!$C$14:$C$45,MATCH($A162,'Annex 1 LV, HV &amp; UMS charges_J'!$A$14:$A$294,0)),INDEX('Annex 4 LDNO charges_J'!$C$14:$C$203,MATCH($A162,'Annex 4 LDNO charges_J'!$A$14:$A$203,0)))</f>
        <v>0</v>
      </c>
      <c r="D162" s="227"/>
      <c r="E162" s="227"/>
      <c r="F162" s="223">
        <v>0.80732906456180464</v>
      </c>
    </row>
  </sheetData>
  <mergeCells count="2">
    <mergeCell ref="B1:C1"/>
    <mergeCell ref="A2:F2"/>
  </mergeCells>
  <hyperlinks>
    <hyperlink ref="A1" location="Overview!A1" display="Back to Overview" xr:uid="{00000000-0004-0000-2F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NGED South Wales Area (GSP Group _K)"</f>
        <v>Southern Electric Power Distribution plc - Effective from 1 April 2024 - Final Supplier of Last Resort and Eligible Bad Debt Pass-Through Costs in NGED South Wales Area (GSP Group _K)</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
      <c r="A5" s="16" t="s">
        <v>68</v>
      </c>
      <c r="B5" s="42" t="str">
        <f>IFERROR(INDEX('Annex 1 LV, HV &amp; UMS charges_K'!$B$14:$B$45,MATCH($A5,'Annex 1 LV, HV &amp; UMS charges_K'!$A$14:$A$294,0)),INDEX('Annex 4 LDNO charges_K'!$B$14:$B$203,MATCH($A5,'Annex 4 LDNO charges_K'!$A$14:$A$203,0)))</f>
        <v>81-82, 91-92, 98-99, 185, 291-292, 518, K04, KA0</v>
      </c>
      <c r="C5" s="159" t="str">
        <f>IFERROR(INDEX('Annex 1 LV, HV &amp; UMS charges_K'!$C$14:$C$45,MATCH($A5,'Annex 1 LV, HV &amp; UMS charges_K'!$A$14:$A$294,0)),INDEX('Annex 4 LDNO charges_K'!$C$14:$C$203,MATCH($A5,'Annex 4 LDNO charges_K'!$A$14:$A$203,0)))</f>
        <v>0, 1, 2</v>
      </c>
      <c r="D5" s="276">
        <v>0.19795304934524904</v>
      </c>
      <c r="E5" s="276">
        <v>0</v>
      </c>
      <c r="F5" s="276">
        <v>0.52094635874339257</v>
      </c>
    </row>
    <row r="6" spans="1:6" ht="27.75" customHeight="1">
      <c r="A6" s="16" t="s">
        <v>73</v>
      </c>
      <c r="B6" s="42" t="str">
        <f>IFERROR(INDEX('Annex 1 LV, HV &amp; UMS charges_K'!$B$14:$B$45,MATCH($A6,'Annex 1 LV, HV &amp; UMS charges_K'!$A$14:$A$294,0)),INDEX('Annex 4 LDNO charges_K'!$B$14:$B$203,MATCH($A6,'Annex 4 LDNO charges_K'!$A$14:$A$203,0)))</f>
        <v>K10, K30, K35, K40, K50, K60, K65, K70, K80, K90, K95, R45, R50, KA1</v>
      </c>
      <c r="C6" s="159" t="str">
        <f>IFERROR(INDEX('Annex 1 LV, HV &amp; UMS charges_K'!$C$14:$C$45,MATCH($A6,'Annex 1 LV, HV &amp; UMS charges_K'!$A$14:$A$294,0)),INDEX('Annex 4 LDNO charges_K'!$C$14:$C$203,MATCH($A6,'Annex 4 LDNO charges_K'!$A$14:$A$203,0)))</f>
        <v>0, 3, 4, 5-8</v>
      </c>
      <c r="D6" s="227"/>
      <c r="E6" s="227"/>
      <c r="F6" s="276">
        <v>0.52094635874339257</v>
      </c>
    </row>
    <row r="7" spans="1:6" ht="27.75" customHeight="1">
      <c r="A7" s="16" t="s">
        <v>76</v>
      </c>
      <c r="B7" s="42" t="str">
        <f>IFERROR(INDEX('Annex 1 LV, HV &amp; UMS charges_K'!$B$14:$B$45,MATCH($A7,'Annex 1 LV, HV &amp; UMS charges_K'!$A$14:$A$294,0)),INDEX('Annex 4 LDNO charges_K'!$B$14:$B$203,MATCH($A7,'Annex 4 LDNO charges_K'!$A$14:$A$203,0)))</f>
        <v>K11, K31, K36, K41, K51, K61, K66, K71, K81, K91, K96, R46, R51, KA2</v>
      </c>
      <c r="C7" s="159" t="str">
        <f>IFERROR(INDEX('Annex 1 LV, HV &amp; UMS charges_K'!$C$14:$C$45,MATCH($A7,'Annex 1 LV, HV &amp; UMS charges_K'!$A$14:$A$294,0)),INDEX('Annex 4 LDNO charges_K'!$C$14:$C$203,MATCH($A7,'Annex 4 LDNO charges_K'!$A$14:$A$203,0)))</f>
        <v>0, 3, 4, 5-8</v>
      </c>
      <c r="D7" s="227"/>
      <c r="E7" s="227"/>
      <c r="F7" s="276">
        <v>0.52094635874339257</v>
      </c>
    </row>
    <row r="8" spans="1:6" ht="27.75" customHeight="1">
      <c r="A8" s="16" t="s">
        <v>78</v>
      </c>
      <c r="B8" s="42" t="str">
        <f>IFERROR(INDEX('Annex 1 LV, HV &amp; UMS charges_K'!$B$14:$B$45,MATCH($A8,'Annex 1 LV, HV &amp; UMS charges_K'!$A$14:$A$294,0)),INDEX('Annex 4 LDNO charges_K'!$B$14:$B$203,MATCH($A8,'Annex 4 LDNO charges_K'!$A$14:$A$203,0)))</f>
        <v>K12, K32, K37, K42, K52, K62, K67, K72, K82, K92, K97, R47, R52, KA3</v>
      </c>
      <c r="C8" s="159" t="str">
        <f>IFERROR(INDEX('Annex 1 LV, HV &amp; UMS charges_K'!$C$14:$C$45,MATCH($A8,'Annex 1 LV, HV &amp; UMS charges_K'!$A$14:$A$294,0)),INDEX('Annex 4 LDNO charges_K'!$C$14:$C$203,MATCH($A8,'Annex 4 LDNO charges_K'!$A$14:$A$203,0)))</f>
        <v>0, 3, 4, 5-8</v>
      </c>
      <c r="D8" s="227"/>
      <c r="E8" s="227"/>
      <c r="F8" s="276">
        <v>0.52094635874339257</v>
      </c>
    </row>
    <row r="9" spans="1:6" ht="27.75" customHeight="1">
      <c r="A9" s="16" t="s">
        <v>80</v>
      </c>
      <c r="B9" s="42" t="str">
        <f>IFERROR(INDEX('Annex 1 LV, HV &amp; UMS charges_K'!$B$14:$B$45,MATCH($A9,'Annex 1 LV, HV &amp; UMS charges_K'!$A$14:$A$294,0)),INDEX('Annex 4 LDNO charges_K'!$B$14:$B$203,MATCH($A9,'Annex 4 LDNO charges_K'!$A$14:$A$203,0)))</f>
        <v>K13, K33, K38, K43, K53, K63, K68, K73, K83, K93, K98, R48, R53, KA4</v>
      </c>
      <c r="C9" s="159" t="str">
        <f>IFERROR(INDEX('Annex 1 LV, HV &amp; UMS charges_K'!$C$14:$C$45,MATCH($A9,'Annex 1 LV, HV &amp; UMS charges_K'!$A$14:$A$294,0)),INDEX('Annex 4 LDNO charges_K'!$C$14:$C$203,MATCH($A9,'Annex 4 LDNO charges_K'!$A$14:$A$203,0)))</f>
        <v>0, 3, 4, 5-8</v>
      </c>
      <c r="D9" s="227"/>
      <c r="E9" s="227"/>
      <c r="F9" s="276">
        <v>0.52094635874339257</v>
      </c>
    </row>
    <row r="10" spans="1:6" ht="27.75" customHeight="1">
      <c r="A10" s="16" t="s">
        <v>82</v>
      </c>
      <c r="B10" s="42" t="str">
        <f>IFERROR(INDEX('Annex 1 LV, HV &amp; UMS charges_K'!$B$14:$B$45,MATCH($A10,'Annex 1 LV, HV &amp; UMS charges_K'!$A$14:$A$294,0)),INDEX('Annex 4 LDNO charges_K'!$B$14:$B$203,MATCH($A10,'Annex 4 LDNO charges_K'!$A$14:$A$203,0)))</f>
        <v>K14, K34, K39, K44, K54, K64, K69, K74, K84, K94, K99, R49, R54, KA5</v>
      </c>
      <c r="C10" s="159" t="str">
        <f>IFERROR(INDEX('Annex 1 LV, HV &amp; UMS charges_K'!$C$14:$C$45,MATCH($A10,'Annex 1 LV, HV &amp; UMS charges_K'!$A$14:$A$294,0)),INDEX('Annex 4 LDNO charges_K'!$C$14:$C$203,MATCH($A10,'Annex 4 LDNO charges_K'!$A$14:$A$203,0)))</f>
        <v>0, 3, 4, 5-8</v>
      </c>
      <c r="D10" s="227"/>
      <c r="E10" s="227"/>
      <c r="F10" s="276">
        <v>0.52094635874339257</v>
      </c>
    </row>
    <row r="11" spans="1:6" ht="27.75" customHeight="1">
      <c r="A11" s="160" t="s">
        <v>86</v>
      </c>
      <c r="B11" s="42" t="str">
        <f>IFERROR(INDEX('Annex 1 LV, HV &amp; UMS charges_K'!$B$14:$B$45,MATCH($A11,'Annex 1 LV, HV &amp; UMS charges_K'!$A$14:$A$294,0)),INDEX('Annex 4 LDNO charges_K'!$B$14:$B$203,MATCH($A11,'Annex 4 LDNO charges_K'!$A$14:$A$203,0)))</f>
        <v>K15, K25, K55</v>
      </c>
      <c r="C11" s="159">
        <f>IFERROR(INDEX('Annex 1 LV, HV &amp; UMS charges_K'!$C$14:$C$45,MATCH($A11,'Annex 1 LV, HV &amp; UMS charges_K'!$A$14:$A$294,0)),INDEX('Annex 4 LDNO charges_K'!$C$14:$C$203,MATCH($A11,'Annex 4 LDNO charges_K'!$A$14:$A$203,0)))</f>
        <v>0</v>
      </c>
      <c r="D11" s="227"/>
      <c r="E11" s="227"/>
      <c r="F11" s="276">
        <v>0.52094635874339257</v>
      </c>
    </row>
    <row r="12" spans="1:6" ht="27.75" customHeight="1">
      <c r="A12" s="160" t="s">
        <v>88</v>
      </c>
      <c r="B12" s="42" t="str">
        <f>IFERROR(INDEX('Annex 1 LV, HV &amp; UMS charges_K'!$B$14:$B$45,MATCH($A12,'Annex 1 LV, HV &amp; UMS charges_K'!$A$14:$A$294,0)),INDEX('Annex 4 LDNO charges_K'!$B$14:$B$203,MATCH($A12,'Annex 4 LDNO charges_K'!$A$14:$A$203,0)))</f>
        <v>K16, K26, K56</v>
      </c>
      <c r="C12" s="159">
        <f>IFERROR(INDEX('Annex 1 LV, HV &amp; UMS charges_K'!$C$14:$C$45,MATCH($A12,'Annex 1 LV, HV &amp; UMS charges_K'!$A$14:$A$294,0)),INDEX('Annex 4 LDNO charges_K'!$C$14:$C$203,MATCH($A12,'Annex 4 LDNO charges_K'!$A$14:$A$203,0)))</f>
        <v>0</v>
      </c>
      <c r="D12" s="227"/>
      <c r="E12" s="227"/>
      <c r="F12" s="276">
        <v>0.52094635874339257</v>
      </c>
    </row>
    <row r="13" spans="1:6" ht="27.75" customHeight="1">
      <c r="A13" s="160" t="s">
        <v>90</v>
      </c>
      <c r="B13" s="42" t="str">
        <f>IFERROR(INDEX('Annex 1 LV, HV &amp; UMS charges_K'!$B$14:$B$45,MATCH($A13,'Annex 1 LV, HV &amp; UMS charges_K'!$A$14:$A$294,0)),INDEX('Annex 4 LDNO charges_K'!$B$14:$B$203,MATCH($A13,'Annex 4 LDNO charges_K'!$A$14:$A$203,0)))</f>
        <v>K17, K27, K57</v>
      </c>
      <c r="C13" s="159">
        <f>IFERROR(INDEX('Annex 1 LV, HV &amp; UMS charges_K'!$C$14:$C$45,MATCH($A13,'Annex 1 LV, HV &amp; UMS charges_K'!$A$14:$A$294,0)),INDEX('Annex 4 LDNO charges_K'!$C$14:$C$203,MATCH($A13,'Annex 4 LDNO charges_K'!$A$14:$A$203,0)))</f>
        <v>0</v>
      </c>
      <c r="D13" s="227"/>
      <c r="E13" s="227"/>
      <c r="F13" s="276">
        <v>0.52094635874339257</v>
      </c>
    </row>
    <row r="14" spans="1:6" ht="27.75" customHeight="1">
      <c r="A14" s="160" t="s">
        <v>92</v>
      </c>
      <c r="B14" s="42" t="str">
        <f>IFERROR(INDEX('Annex 1 LV, HV &amp; UMS charges_K'!$B$14:$B$45,MATCH($A14,'Annex 1 LV, HV &amp; UMS charges_K'!$A$14:$A$294,0)),INDEX('Annex 4 LDNO charges_K'!$B$14:$B$203,MATCH($A14,'Annex 4 LDNO charges_K'!$A$14:$A$203,0)))</f>
        <v>K18, K28, K58</v>
      </c>
      <c r="C14" s="159">
        <f>IFERROR(INDEX('Annex 1 LV, HV &amp; UMS charges_K'!$C$14:$C$45,MATCH($A14,'Annex 1 LV, HV &amp; UMS charges_K'!$A$14:$A$294,0)),INDEX('Annex 4 LDNO charges_K'!$C$14:$C$203,MATCH($A14,'Annex 4 LDNO charges_K'!$A$14:$A$203,0)))</f>
        <v>0</v>
      </c>
      <c r="D14" s="227"/>
      <c r="E14" s="227"/>
      <c r="F14" s="276">
        <v>0.52094635874339257</v>
      </c>
    </row>
    <row r="15" spans="1:6" ht="27.75" customHeight="1">
      <c r="A15" s="164" t="s">
        <v>94</v>
      </c>
      <c r="B15" s="42" t="str">
        <f>IFERROR(INDEX('Annex 1 LV, HV &amp; UMS charges_K'!$B$14:$B$45,MATCH($A15,'Annex 1 LV, HV &amp; UMS charges_K'!$A$14:$A$294,0)),INDEX('Annex 4 LDNO charges_K'!$B$14:$B$203,MATCH($A15,'Annex 4 LDNO charges_K'!$A$14:$A$203,0)))</f>
        <v>K19, K29, K59</v>
      </c>
      <c r="C15" s="159">
        <f>IFERROR(INDEX('Annex 1 LV, HV &amp; UMS charges_K'!$C$14:$C$45,MATCH($A15,'Annex 1 LV, HV &amp; UMS charges_K'!$A$14:$A$294,0)),INDEX('Annex 4 LDNO charges_K'!$C$14:$C$203,MATCH($A15,'Annex 4 LDNO charges_K'!$A$14:$A$203,0)))</f>
        <v>0</v>
      </c>
      <c r="D15" s="227"/>
      <c r="E15" s="227"/>
      <c r="F15" s="276">
        <v>0.52094635874339257</v>
      </c>
    </row>
    <row r="16" spans="1:6" ht="27.75" customHeight="1">
      <c r="A16" s="164" t="s">
        <v>96</v>
      </c>
      <c r="B16" s="42" t="str">
        <f>IFERROR(INDEX('Annex 1 LV, HV &amp; UMS charges_K'!$B$14:$B$45,MATCH($A16,'Annex 1 LV, HV &amp; UMS charges_K'!$A$14:$A$294,0)),INDEX('Annex 4 LDNO charges_K'!$B$14:$B$203,MATCH($A16,'Annex 4 LDNO charges_K'!$A$14:$A$203,0)))</f>
        <v>K85</v>
      </c>
      <c r="C16" s="159">
        <f>IFERROR(INDEX('Annex 1 LV, HV &amp; UMS charges_K'!$C$14:$C$45,MATCH($A16,'Annex 1 LV, HV &amp; UMS charges_K'!$A$14:$A$294,0)),INDEX('Annex 4 LDNO charges_K'!$C$14:$C$203,MATCH($A16,'Annex 4 LDNO charges_K'!$A$14:$A$203,0)))</f>
        <v>0</v>
      </c>
      <c r="D16" s="227"/>
      <c r="E16" s="227"/>
      <c r="F16" s="276">
        <v>0.52094635874339257</v>
      </c>
    </row>
    <row r="17" spans="1:6" ht="27.75" customHeight="1">
      <c r="A17" s="164" t="s">
        <v>98</v>
      </c>
      <c r="B17" s="42" t="str">
        <f>IFERROR(INDEX('Annex 1 LV, HV &amp; UMS charges_K'!$B$14:$B$45,MATCH($A17,'Annex 1 LV, HV &amp; UMS charges_K'!$A$14:$A$294,0)),INDEX('Annex 4 LDNO charges_K'!$B$14:$B$203,MATCH($A17,'Annex 4 LDNO charges_K'!$A$14:$A$203,0)))</f>
        <v>K86</v>
      </c>
      <c r="C17" s="159">
        <f>IFERROR(INDEX('Annex 1 LV, HV &amp; UMS charges_K'!$C$14:$C$45,MATCH($A17,'Annex 1 LV, HV &amp; UMS charges_K'!$A$14:$A$294,0)),INDEX('Annex 4 LDNO charges_K'!$C$14:$C$203,MATCH($A17,'Annex 4 LDNO charges_K'!$A$14:$A$203,0)))</f>
        <v>0</v>
      </c>
      <c r="D17" s="227"/>
      <c r="E17" s="227"/>
      <c r="F17" s="276">
        <v>0.52094635874339257</v>
      </c>
    </row>
    <row r="18" spans="1:6" ht="27.75" customHeight="1">
      <c r="A18" s="164" t="s">
        <v>100</v>
      </c>
      <c r="B18" s="42" t="str">
        <f>IFERROR(INDEX('Annex 1 LV, HV &amp; UMS charges_K'!$B$14:$B$45,MATCH($A18,'Annex 1 LV, HV &amp; UMS charges_K'!$A$14:$A$294,0)),INDEX('Annex 4 LDNO charges_K'!$B$14:$B$203,MATCH($A18,'Annex 4 LDNO charges_K'!$A$14:$A$203,0)))</f>
        <v>K87</v>
      </c>
      <c r="C18" s="159">
        <f>IFERROR(INDEX('Annex 1 LV, HV &amp; UMS charges_K'!$C$14:$C$45,MATCH($A18,'Annex 1 LV, HV &amp; UMS charges_K'!$A$14:$A$294,0)),INDEX('Annex 4 LDNO charges_K'!$C$14:$C$203,MATCH($A18,'Annex 4 LDNO charges_K'!$A$14:$A$203,0)))</f>
        <v>0</v>
      </c>
      <c r="D18" s="227"/>
      <c r="E18" s="227"/>
      <c r="F18" s="276">
        <v>0.52094635874339257</v>
      </c>
    </row>
    <row r="19" spans="1:6" ht="27.75" customHeight="1">
      <c r="A19" s="164" t="s">
        <v>102</v>
      </c>
      <c r="B19" s="42" t="str">
        <f>IFERROR(INDEX('Annex 1 LV, HV &amp; UMS charges_K'!$B$14:$B$45,MATCH($A19,'Annex 1 LV, HV &amp; UMS charges_K'!$A$14:$A$294,0)),INDEX('Annex 4 LDNO charges_K'!$B$14:$B$203,MATCH($A19,'Annex 4 LDNO charges_K'!$A$14:$A$203,0)))</f>
        <v>K88</v>
      </c>
      <c r="C19" s="159">
        <f>IFERROR(INDEX('Annex 1 LV, HV &amp; UMS charges_K'!$C$14:$C$45,MATCH($A19,'Annex 1 LV, HV &amp; UMS charges_K'!$A$14:$A$294,0)),INDEX('Annex 4 LDNO charges_K'!$C$14:$C$203,MATCH($A19,'Annex 4 LDNO charges_K'!$A$14:$A$203,0)))</f>
        <v>0</v>
      </c>
      <c r="D19" s="227"/>
      <c r="E19" s="227"/>
      <c r="F19" s="276">
        <v>0.52094635874339257</v>
      </c>
    </row>
    <row r="20" spans="1:6" ht="27.75" customHeight="1">
      <c r="A20" s="164" t="s">
        <v>104</v>
      </c>
      <c r="B20" s="42" t="str">
        <f>IFERROR(INDEX('Annex 1 LV, HV &amp; UMS charges_K'!$B$14:$B$45,MATCH($A20,'Annex 1 LV, HV &amp; UMS charges_K'!$A$14:$A$294,0)),INDEX('Annex 4 LDNO charges_K'!$B$14:$B$203,MATCH($A20,'Annex 4 LDNO charges_K'!$A$14:$A$203,0)))</f>
        <v>K89</v>
      </c>
      <c r="C20" s="159">
        <f>IFERROR(INDEX('Annex 1 LV, HV &amp; UMS charges_K'!$C$14:$C$45,MATCH($A20,'Annex 1 LV, HV &amp; UMS charges_K'!$A$14:$A$294,0)),INDEX('Annex 4 LDNO charges_K'!$C$14:$C$203,MATCH($A20,'Annex 4 LDNO charges_K'!$A$14:$A$203,0)))</f>
        <v>0</v>
      </c>
      <c r="D20" s="227"/>
      <c r="E20" s="227"/>
      <c r="F20" s="276">
        <v>0.52094635874339257</v>
      </c>
    </row>
    <row r="21" spans="1:6" ht="27.75" customHeight="1">
      <c r="A21" s="164" t="s">
        <v>106</v>
      </c>
      <c r="B21" s="42" t="str">
        <f>IFERROR(INDEX('Annex 1 LV, HV &amp; UMS charges_K'!$B$14:$B$45,MATCH($A21,'Annex 1 LV, HV &amp; UMS charges_K'!$A$14:$A$294,0)),INDEX('Annex 4 LDNO charges_K'!$B$14:$B$203,MATCH($A21,'Annex 4 LDNO charges_K'!$A$14:$A$203,0)))</f>
        <v>K20, K45, K75</v>
      </c>
      <c r="C21" s="159">
        <f>IFERROR(INDEX('Annex 1 LV, HV &amp; UMS charges_K'!$C$14:$C$45,MATCH($A21,'Annex 1 LV, HV &amp; UMS charges_K'!$A$14:$A$294,0)),INDEX('Annex 4 LDNO charges_K'!$C$14:$C$203,MATCH($A21,'Annex 4 LDNO charges_K'!$A$14:$A$203,0)))</f>
        <v>0</v>
      </c>
      <c r="D21" s="227"/>
      <c r="E21" s="227"/>
      <c r="F21" s="276">
        <v>0.52094635874339257</v>
      </c>
    </row>
    <row r="22" spans="1:6" ht="27.75" customHeight="1">
      <c r="A22" s="164" t="s">
        <v>108</v>
      </c>
      <c r="B22" s="42" t="str">
        <f>IFERROR(INDEX('Annex 1 LV, HV &amp; UMS charges_K'!$B$14:$B$45,MATCH($A22,'Annex 1 LV, HV &amp; UMS charges_K'!$A$14:$A$294,0)),INDEX('Annex 4 LDNO charges_K'!$B$14:$B$203,MATCH($A22,'Annex 4 LDNO charges_K'!$A$14:$A$203,0)))</f>
        <v>K21, K46, K76</v>
      </c>
      <c r="C22" s="159">
        <f>IFERROR(INDEX('Annex 1 LV, HV &amp; UMS charges_K'!$C$14:$C$45,MATCH($A22,'Annex 1 LV, HV &amp; UMS charges_K'!$A$14:$A$294,0)),INDEX('Annex 4 LDNO charges_K'!$C$14:$C$203,MATCH($A22,'Annex 4 LDNO charges_K'!$A$14:$A$203,0)))</f>
        <v>0</v>
      </c>
      <c r="D22" s="227"/>
      <c r="E22" s="227"/>
      <c r="F22" s="276">
        <v>0.52094635874339257</v>
      </c>
    </row>
    <row r="23" spans="1:6" ht="27.75" customHeight="1">
      <c r="A23" s="160" t="s">
        <v>110</v>
      </c>
      <c r="B23" s="42" t="str">
        <f>IFERROR(INDEX('Annex 1 LV, HV &amp; UMS charges_K'!$B$14:$B$45,MATCH($A23,'Annex 1 LV, HV &amp; UMS charges_K'!$A$14:$A$294,0)),INDEX('Annex 4 LDNO charges_K'!$B$14:$B$203,MATCH($A23,'Annex 4 LDNO charges_K'!$A$14:$A$203,0)))</f>
        <v>K22, K47, K77</v>
      </c>
      <c r="C23" s="159">
        <f>IFERROR(INDEX('Annex 1 LV, HV &amp; UMS charges_K'!$C$14:$C$45,MATCH($A23,'Annex 1 LV, HV &amp; UMS charges_K'!$A$14:$A$294,0)),INDEX('Annex 4 LDNO charges_K'!$C$14:$C$203,MATCH($A23,'Annex 4 LDNO charges_K'!$A$14:$A$203,0)))</f>
        <v>0</v>
      </c>
      <c r="D23" s="227"/>
      <c r="E23" s="227"/>
      <c r="F23" s="276">
        <v>0.52094635874339257</v>
      </c>
    </row>
    <row r="24" spans="1:6" ht="27.75" customHeight="1">
      <c r="A24" s="160" t="s">
        <v>112</v>
      </c>
      <c r="B24" s="42" t="str">
        <f>IFERROR(INDEX('Annex 1 LV, HV &amp; UMS charges_K'!$B$14:$B$45,MATCH($A24,'Annex 1 LV, HV &amp; UMS charges_K'!$A$14:$A$294,0)),INDEX('Annex 4 LDNO charges_K'!$B$14:$B$203,MATCH($A24,'Annex 4 LDNO charges_K'!$A$14:$A$203,0)))</f>
        <v>K23, K48, K78</v>
      </c>
      <c r="C24" s="159">
        <f>IFERROR(INDEX('Annex 1 LV, HV &amp; UMS charges_K'!$C$14:$C$45,MATCH($A24,'Annex 1 LV, HV &amp; UMS charges_K'!$A$14:$A$294,0)),INDEX('Annex 4 LDNO charges_K'!$C$14:$C$203,MATCH($A24,'Annex 4 LDNO charges_K'!$A$14:$A$203,0)))</f>
        <v>0</v>
      </c>
      <c r="D24" s="227"/>
      <c r="E24" s="227"/>
      <c r="F24" s="276">
        <v>0.52094635874339257</v>
      </c>
    </row>
    <row r="25" spans="1:6" ht="27.75" customHeight="1">
      <c r="A25" s="160" t="s">
        <v>114</v>
      </c>
      <c r="B25" s="42" t="str">
        <f>IFERROR(INDEX('Annex 1 LV, HV &amp; UMS charges_K'!$B$14:$B$45,MATCH($A25,'Annex 1 LV, HV &amp; UMS charges_K'!$A$14:$A$294,0)),INDEX('Annex 4 LDNO charges_K'!$B$14:$B$203,MATCH($A25,'Annex 4 LDNO charges_K'!$A$14:$A$203,0)))</f>
        <v>K24, K49, K79</v>
      </c>
      <c r="C25" s="159">
        <f>IFERROR(INDEX('Annex 1 LV, HV &amp; UMS charges_K'!$C$14:$C$45,MATCH($A25,'Annex 1 LV, HV &amp; UMS charges_K'!$A$14:$A$294,0)),INDEX('Annex 4 LDNO charges_K'!$C$14:$C$203,MATCH($A25,'Annex 4 LDNO charges_K'!$A$14:$A$203,0)))</f>
        <v>0</v>
      </c>
      <c r="D25" s="227"/>
      <c r="E25" s="227"/>
      <c r="F25" s="276">
        <v>0.52094635874339257</v>
      </c>
    </row>
    <row r="26" spans="1:6" ht="27.75" customHeight="1">
      <c r="A26" s="160" t="s">
        <v>524</v>
      </c>
      <c r="B26" s="42">
        <f>IFERROR(INDEX('Annex 1 LV, HV &amp; UMS charges_K'!$B$14:$B$45,MATCH($A26,'Annex 1 LV, HV &amp; UMS charges_K'!$A$14:$A$294,0)),INDEX('Annex 4 LDNO charges_K'!$B$14:$B$203,MATCH($A26,'Annex 4 LDNO charges_K'!$A$14:$A$203,0)))</f>
        <v>0</v>
      </c>
      <c r="C26" s="159" t="str">
        <f>IFERROR(INDEX('Annex 1 LV, HV &amp; UMS charges_K'!$C$14:$C$45,MATCH($A26,'Annex 1 LV, HV &amp; UMS charges_K'!$A$14:$A$294,0)),INDEX('Annex 4 LDNO charges_K'!$C$14:$C$203,MATCH($A26,'Annex 4 LDNO charges_K'!$A$14:$A$203,0)))</f>
        <v>0, 1, 2</v>
      </c>
      <c r="D26" s="276">
        <v>0.19795304934524904</v>
      </c>
      <c r="E26" s="276">
        <v>0</v>
      </c>
      <c r="F26" s="276">
        <v>0.52094635874339257</v>
      </c>
    </row>
    <row r="27" spans="1:6" ht="27.75" customHeight="1">
      <c r="A27" s="160" t="s">
        <v>526</v>
      </c>
      <c r="B27" s="42">
        <f>IFERROR(INDEX('Annex 1 LV, HV &amp; UMS charges_K'!$B$14:$B$45,MATCH($A27,'Annex 1 LV, HV &amp; UMS charges_K'!$A$14:$A$294,0)),INDEX('Annex 4 LDNO charges_K'!$B$14:$B$203,MATCH($A27,'Annex 4 LDNO charges_K'!$A$14:$A$203,0)))</f>
        <v>0</v>
      </c>
      <c r="C27" s="159" t="str">
        <f>IFERROR(INDEX('Annex 1 LV, HV &amp; UMS charges_K'!$C$14:$C$45,MATCH($A27,'Annex 1 LV, HV &amp; UMS charges_K'!$A$14:$A$294,0)),INDEX('Annex 4 LDNO charges_K'!$C$14:$C$203,MATCH($A27,'Annex 4 LDNO charges_K'!$A$14:$A$203,0)))</f>
        <v>0, 3, 4, 5-8</v>
      </c>
      <c r="D27" s="227"/>
      <c r="E27" s="227"/>
      <c r="F27" s="276">
        <v>0.52094635874339257</v>
      </c>
    </row>
    <row r="28" spans="1:6" ht="27.75" customHeight="1">
      <c r="A28" s="160" t="s">
        <v>527</v>
      </c>
      <c r="B28" s="42">
        <f>IFERROR(INDEX('Annex 1 LV, HV &amp; UMS charges_K'!$B$14:$B$45,MATCH($A28,'Annex 1 LV, HV &amp; UMS charges_K'!$A$14:$A$294,0)),INDEX('Annex 4 LDNO charges_K'!$B$14:$B$203,MATCH($A28,'Annex 4 LDNO charges_K'!$A$14:$A$203,0)))</f>
        <v>0</v>
      </c>
      <c r="C28" s="159" t="str">
        <f>IFERROR(INDEX('Annex 1 LV, HV &amp; UMS charges_K'!$C$14:$C$45,MATCH($A28,'Annex 1 LV, HV &amp; UMS charges_K'!$A$14:$A$294,0)),INDEX('Annex 4 LDNO charges_K'!$C$14:$C$203,MATCH($A28,'Annex 4 LDNO charges_K'!$A$14:$A$203,0)))</f>
        <v>0, 3, 4, 5-8</v>
      </c>
      <c r="D28" s="227"/>
      <c r="E28" s="227"/>
      <c r="F28" s="276">
        <v>0.52094635874339257</v>
      </c>
    </row>
    <row r="29" spans="1:6" ht="27.75" customHeight="1">
      <c r="A29" s="160" t="s">
        <v>528</v>
      </c>
      <c r="B29" s="42">
        <f>IFERROR(INDEX('Annex 1 LV, HV &amp; UMS charges_K'!$B$14:$B$45,MATCH($A29,'Annex 1 LV, HV &amp; UMS charges_K'!$A$14:$A$294,0)),INDEX('Annex 4 LDNO charges_K'!$B$14:$B$203,MATCH($A29,'Annex 4 LDNO charges_K'!$A$14:$A$203,0)))</f>
        <v>0</v>
      </c>
      <c r="C29" s="159" t="str">
        <f>IFERROR(INDEX('Annex 1 LV, HV &amp; UMS charges_K'!$C$14:$C$45,MATCH($A29,'Annex 1 LV, HV &amp; UMS charges_K'!$A$14:$A$294,0)),INDEX('Annex 4 LDNO charges_K'!$C$14:$C$203,MATCH($A29,'Annex 4 LDNO charges_K'!$A$14:$A$203,0)))</f>
        <v>0, 3, 4, 5-8</v>
      </c>
      <c r="D29" s="227"/>
      <c r="E29" s="227"/>
      <c r="F29" s="276">
        <v>0.52094635874339257</v>
      </c>
    </row>
    <row r="30" spans="1:6" ht="27.75" customHeight="1">
      <c r="A30" s="160" t="s">
        <v>529</v>
      </c>
      <c r="B30" s="42">
        <f>IFERROR(INDEX('Annex 1 LV, HV &amp; UMS charges_K'!$B$14:$B$45,MATCH($A30,'Annex 1 LV, HV &amp; UMS charges_K'!$A$14:$A$294,0)),INDEX('Annex 4 LDNO charges_K'!$B$14:$B$203,MATCH($A30,'Annex 4 LDNO charges_K'!$A$14:$A$203,0)))</f>
        <v>0</v>
      </c>
      <c r="C30" s="159" t="str">
        <f>IFERROR(INDEX('Annex 1 LV, HV &amp; UMS charges_K'!$C$14:$C$45,MATCH($A30,'Annex 1 LV, HV &amp; UMS charges_K'!$A$14:$A$294,0)),INDEX('Annex 4 LDNO charges_K'!$C$14:$C$203,MATCH($A30,'Annex 4 LDNO charges_K'!$A$14:$A$203,0)))</f>
        <v>0, 3, 4, 5-8</v>
      </c>
      <c r="D30" s="227"/>
      <c r="E30" s="227"/>
      <c r="F30" s="276">
        <v>0.52094635874339257</v>
      </c>
    </row>
    <row r="31" spans="1:6" ht="27.75" customHeight="1">
      <c r="A31" s="160" t="s">
        <v>530</v>
      </c>
      <c r="B31" s="42">
        <f>IFERROR(INDEX('Annex 1 LV, HV &amp; UMS charges_K'!$B$14:$B$45,MATCH($A31,'Annex 1 LV, HV &amp; UMS charges_K'!$A$14:$A$294,0)),INDEX('Annex 4 LDNO charges_K'!$B$14:$B$203,MATCH($A31,'Annex 4 LDNO charges_K'!$A$14:$A$203,0)))</f>
        <v>0</v>
      </c>
      <c r="C31" s="159" t="str">
        <f>IFERROR(INDEX('Annex 1 LV, HV &amp; UMS charges_K'!$C$14:$C$45,MATCH($A31,'Annex 1 LV, HV &amp; UMS charges_K'!$A$14:$A$294,0)),INDEX('Annex 4 LDNO charges_K'!$C$14:$C$203,MATCH($A31,'Annex 4 LDNO charges_K'!$A$14:$A$203,0)))</f>
        <v>0, 3, 4, 5-8</v>
      </c>
      <c r="D31" s="227"/>
      <c r="E31" s="227"/>
      <c r="F31" s="276">
        <v>0.52094635874339257</v>
      </c>
    </row>
    <row r="32" spans="1:6" ht="27.75" customHeight="1">
      <c r="A32" s="160" t="s">
        <v>532</v>
      </c>
      <c r="B32" s="42">
        <f>IFERROR(INDEX('Annex 1 LV, HV &amp; UMS charges_K'!$B$14:$B$45,MATCH($A32,'Annex 1 LV, HV &amp; UMS charges_K'!$A$14:$A$294,0)),INDEX('Annex 4 LDNO charges_K'!$B$14:$B$203,MATCH($A32,'Annex 4 LDNO charges_K'!$A$14:$A$203,0)))</f>
        <v>0</v>
      </c>
      <c r="C32" s="159">
        <f>IFERROR(INDEX('Annex 1 LV, HV &amp; UMS charges_K'!$C$14:$C$45,MATCH($A32,'Annex 1 LV, HV &amp; UMS charges_K'!$A$14:$A$294,0)),INDEX('Annex 4 LDNO charges_K'!$C$14:$C$203,MATCH($A32,'Annex 4 LDNO charges_K'!$A$14:$A$203,0)))</f>
        <v>0</v>
      </c>
      <c r="D32" s="227"/>
      <c r="E32" s="227"/>
      <c r="F32" s="276">
        <v>0.52094635874339257</v>
      </c>
    </row>
    <row r="33" spans="1:6" ht="27.75" customHeight="1">
      <c r="A33" s="160" t="s">
        <v>533</v>
      </c>
      <c r="B33" s="42">
        <f>IFERROR(INDEX('Annex 1 LV, HV &amp; UMS charges_K'!$B$14:$B$45,MATCH($A33,'Annex 1 LV, HV &amp; UMS charges_K'!$A$14:$A$294,0)),INDEX('Annex 4 LDNO charges_K'!$B$14:$B$203,MATCH($A33,'Annex 4 LDNO charges_K'!$A$14:$A$203,0)))</f>
        <v>0</v>
      </c>
      <c r="C33" s="159">
        <f>IFERROR(INDEX('Annex 1 LV, HV &amp; UMS charges_K'!$C$14:$C$45,MATCH($A33,'Annex 1 LV, HV &amp; UMS charges_K'!$A$14:$A$294,0)),INDEX('Annex 4 LDNO charges_K'!$C$14:$C$203,MATCH($A33,'Annex 4 LDNO charges_K'!$A$14:$A$203,0)))</f>
        <v>0</v>
      </c>
      <c r="D33" s="227"/>
      <c r="E33" s="227"/>
      <c r="F33" s="276">
        <v>0.52094635874339257</v>
      </c>
    </row>
    <row r="34" spans="1:6" ht="27.75" customHeight="1">
      <c r="A34" s="160" t="s">
        <v>534</v>
      </c>
      <c r="B34" s="42">
        <f>IFERROR(INDEX('Annex 1 LV, HV &amp; UMS charges_K'!$B$14:$B$45,MATCH($A34,'Annex 1 LV, HV &amp; UMS charges_K'!$A$14:$A$294,0)),INDEX('Annex 4 LDNO charges_K'!$B$14:$B$203,MATCH($A34,'Annex 4 LDNO charges_K'!$A$14:$A$203,0)))</f>
        <v>0</v>
      </c>
      <c r="C34" s="159">
        <f>IFERROR(INDEX('Annex 1 LV, HV &amp; UMS charges_K'!$C$14:$C$45,MATCH($A34,'Annex 1 LV, HV &amp; UMS charges_K'!$A$14:$A$294,0)),INDEX('Annex 4 LDNO charges_K'!$C$14:$C$203,MATCH($A34,'Annex 4 LDNO charges_K'!$A$14:$A$203,0)))</f>
        <v>0</v>
      </c>
      <c r="D34" s="227"/>
      <c r="E34" s="227"/>
      <c r="F34" s="276">
        <v>0.52094635874339257</v>
      </c>
    </row>
    <row r="35" spans="1:6" ht="27.75" customHeight="1">
      <c r="A35" s="160" t="s">
        <v>535</v>
      </c>
      <c r="B35" s="42">
        <f>IFERROR(INDEX('Annex 1 LV, HV &amp; UMS charges_K'!$B$14:$B$45,MATCH($A35,'Annex 1 LV, HV &amp; UMS charges_K'!$A$14:$A$294,0)),INDEX('Annex 4 LDNO charges_K'!$B$14:$B$203,MATCH($A35,'Annex 4 LDNO charges_K'!$A$14:$A$203,0)))</f>
        <v>0</v>
      </c>
      <c r="C35" s="159">
        <f>IFERROR(INDEX('Annex 1 LV, HV &amp; UMS charges_K'!$C$14:$C$45,MATCH($A35,'Annex 1 LV, HV &amp; UMS charges_K'!$A$14:$A$294,0)),INDEX('Annex 4 LDNO charges_K'!$C$14:$C$203,MATCH($A35,'Annex 4 LDNO charges_K'!$A$14:$A$203,0)))</f>
        <v>0</v>
      </c>
      <c r="D35" s="227"/>
      <c r="E35" s="227"/>
      <c r="F35" s="276">
        <v>0.52094635874339257</v>
      </c>
    </row>
    <row r="36" spans="1:6" ht="27.75" customHeight="1">
      <c r="A36" s="160" t="s">
        <v>536</v>
      </c>
      <c r="B36" s="42">
        <f>IFERROR(INDEX('Annex 1 LV, HV &amp; UMS charges_K'!$B$14:$B$45,MATCH($A36,'Annex 1 LV, HV &amp; UMS charges_K'!$A$14:$A$294,0)),INDEX('Annex 4 LDNO charges_K'!$B$14:$B$203,MATCH($A36,'Annex 4 LDNO charges_K'!$A$14:$A$203,0)))</f>
        <v>0</v>
      </c>
      <c r="C36" s="159">
        <f>IFERROR(INDEX('Annex 1 LV, HV &amp; UMS charges_K'!$C$14:$C$45,MATCH($A36,'Annex 1 LV, HV &amp; UMS charges_K'!$A$14:$A$294,0)),INDEX('Annex 4 LDNO charges_K'!$C$14:$C$203,MATCH($A36,'Annex 4 LDNO charges_K'!$A$14:$A$203,0)))</f>
        <v>0</v>
      </c>
      <c r="D36" s="227"/>
      <c r="E36" s="227"/>
      <c r="F36" s="276">
        <v>0.52094635874339257</v>
      </c>
    </row>
    <row r="37" spans="1:6" ht="27.75" customHeight="1">
      <c r="A37" s="164" t="s">
        <v>540</v>
      </c>
      <c r="B37" s="42">
        <f>IFERROR(INDEX('Annex 1 LV, HV &amp; UMS charges_K'!$B$14:$B$45,MATCH($A37,'Annex 1 LV, HV &amp; UMS charges_K'!$A$14:$A$294,0)),INDEX('Annex 4 LDNO charges_K'!$B$14:$B$203,MATCH($A37,'Annex 4 LDNO charges_K'!$A$14:$A$203,0)))</f>
        <v>0</v>
      </c>
      <c r="C37" s="159" t="str">
        <f>IFERROR(INDEX('Annex 1 LV, HV &amp; UMS charges_K'!$C$14:$C$45,MATCH($A37,'Annex 1 LV, HV &amp; UMS charges_K'!$A$14:$A$294,0)),INDEX('Annex 4 LDNO charges_K'!$C$14:$C$203,MATCH($A37,'Annex 4 LDNO charges_K'!$A$14:$A$203,0)))</f>
        <v>0, 1, 2</v>
      </c>
      <c r="D37" s="276">
        <v>0.19795304934524904</v>
      </c>
      <c r="E37" s="276">
        <v>0</v>
      </c>
      <c r="F37" s="276">
        <v>0.52094635874339257</v>
      </c>
    </row>
    <row r="38" spans="1:6" ht="27.75" customHeight="1">
      <c r="A38" s="160" t="s">
        <v>542</v>
      </c>
      <c r="B38" s="42">
        <f>IFERROR(INDEX('Annex 1 LV, HV &amp; UMS charges_K'!$B$14:$B$45,MATCH($A38,'Annex 1 LV, HV &amp; UMS charges_K'!$A$14:$A$294,0)),INDEX('Annex 4 LDNO charges_K'!$B$14:$B$203,MATCH($A38,'Annex 4 LDNO charges_K'!$A$14:$A$203,0)))</f>
        <v>0</v>
      </c>
      <c r="C38" s="159" t="str">
        <f>IFERROR(INDEX('Annex 1 LV, HV &amp; UMS charges_K'!$C$14:$C$45,MATCH($A38,'Annex 1 LV, HV &amp; UMS charges_K'!$A$14:$A$294,0)),INDEX('Annex 4 LDNO charges_K'!$C$14:$C$203,MATCH($A38,'Annex 4 LDNO charges_K'!$A$14:$A$203,0)))</f>
        <v>0, 3, 4, 5-8</v>
      </c>
      <c r="D38" s="227"/>
      <c r="E38" s="227"/>
      <c r="F38" s="276">
        <v>0.52094635874339257</v>
      </c>
    </row>
    <row r="39" spans="1:6" ht="27.75" customHeight="1">
      <c r="A39" s="160" t="s">
        <v>543</v>
      </c>
      <c r="B39" s="42">
        <f>IFERROR(INDEX('Annex 1 LV, HV &amp; UMS charges_K'!$B$14:$B$45,MATCH($A39,'Annex 1 LV, HV &amp; UMS charges_K'!$A$14:$A$294,0)),INDEX('Annex 4 LDNO charges_K'!$B$14:$B$203,MATCH($A39,'Annex 4 LDNO charges_K'!$A$14:$A$203,0)))</f>
        <v>0</v>
      </c>
      <c r="C39" s="159" t="str">
        <f>IFERROR(INDEX('Annex 1 LV, HV &amp; UMS charges_K'!$C$14:$C$45,MATCH($A39,'Annex 1 LV, HV &amp; UMS charges_K'!$A$14:$A$294,0)),INDEX('Annex 4 LDNO charges_K'!$C$14:$C$203,MATCH($A39,'Annex 4 LDNO charges_K'!$A$14:$A$203,0)))</f>
        <v>0, 3, 4, 5-8</v>
      </c>
      <c r="D39" s="227"/>
      <c r="E39" s="227"/>
      <c r="F39" s="276">
        <v>0.52094635874339257</v>
      </c>
    </row>
    <row r="40" spans="1:6" ht="27.75" customHeight="1">
      <c r="A40" s="160" t="s">
        <v>544</v>
      </c>
      <c r="B40" s="42">
        <f>IFERROR(INDEX('Annex 1 LV, HV &amp; UMS charges_K'!$B$14:$B$45,MATCH($A40,'Annex 1 LV, HV &amp; UMS charges_K'!$A$14:$A$294,0)),INDEX('Annex 4 LDNO charges_K'!$B$14:$B$203,MATCH($A40,'Annex 4 LDNO charges_K'!$A$14:$A$203,0)))</f>
        <v>0</v>
      </c>
      <c r="C40" s="159" t="str">
        <f>IFERROR(INDEX('Annex 1 LV, HV &amp; UMS charges_K'!$C$14:$C$45,MATCH($A40,'Annex 1 LV, HV &amp; UMS charges_K'!$A$14:$A$294,0)),INDEX('Annex 4 LDNO charges_K'!$C$14:$C$203,MATCH($A40,'Annex 4 LDNO charges_K'!$A$14:$A$203,0)))</f>
        <v>0, 3, 4, 5-8</v>
      </c>
      <c r="D40" s="227"/>
      <c r="E40" s="227"/>
      <c r="F40" s="276">
        <v>0.52094635874339257</v>
      </c>
    </row>
    <row r="41" spans="1:6" ht="27.75" customHeight="1">
      <c r="A41" s="160" t="s">
        <v>545</v>
      </c>
      <c r="B41" s="42">
        <f>IFERROR(INDEX('Annex 1 LV, HV &amp; UMS charges_K'!$B$14:$B$45,MATCH($A41,'Annex 1 LV, HV &amp; UMS charges_K'!$A$14:$A$294,0)),INDEX('Annex 4 LDNO charges_K'!$B$14:$B$203,MATCH($A41,'Annex 4 LDNO charges_K'!$A$14:$A$203,0)))</f>
        <v>0</v>
      </c>
      <c r="C41" s="159" t="str">
        <f>IFERROR(INDEX('Annex 1 LV, HV &amp; UMS charges_K'!$C$14:$C$45,MATCH($A41,'Annex 1 LV, HV &amp; UMS charges_K'!$A$14:$A$294,0)),INDEX('Annex 4 LDNO charges_K'!$C$14:$C$203,MATCH($A41,'Annex 4 LDNO charges_K'!$A$14:$A$203,0)))</f>
        <v>0, 3, 4, 5-8</v>
      </c>
      <c r="D41" s="227"/>
      <c r="E41" s="227"/>
      <c r="F41" s="276">
        <v>0.52094635874339257</v>
      </c>
    </row>
    <row r="42" spans="1:6" ht="27.75" customHeight="1">
      <c r="A42" s="160" t="s">
        <v>546</v>
      </c>
      <c r="B42" s="42">
        <f>IFERROR(INDEX('Annex 1 LV, HV &amp; UMS charges_K'!$B$14:$B$45,MATCH($A42,'Annex 1 LV, HV &amp; UMS charges_K'!$A$14:$A$294,0)),INDEX('Annex 4 LDNO charges_K'!$B$14:$B$203,MATCH($A42,'Annex 4 LDNO charges_K'!$A$14:$A$203,0)))</f>
        <v>0</v>
      </c>
      <c r="C42" s="159" t="str">
        <f>IFERROR(INDEX('Annex 1 LV, HV &amp; UMS charges_K'!$C$14:$C$45,MATCH($A42,'Annex 1 LV, HV &amp; UMS charges_K'!$A$14:$A$294,0)),INDEX('Annex 4 LDNO charges_K'!$C$14:$C$203,MATCH($A42,'Annex 4 LDNO charges_K'!$A$14:$A$203,0)))</f>
        <v>0, 3, 4, 5-8</v>
      </c>
      <c r="D42" s="227"/>
      <c r="E42" s="227"/>
      <c r="F42" s="276">
        <v>0.52094635874339257</v>
      </c>
    </row>
    <row r="43" spans="1:6" ht="27.75" customHeight="1">
      <c r="A43" s="160" t="s">
        <v>548</v>
      </c>
      <c r="B43" s="42">
        <f>IFERROR(INDEX('Annex 1 LV, HV &amp; UMS charges_K'!$B$14:$B$45,MATCH($A43,'Annex 1 LV, HV &amp; UMS charges_K'!$A$14:$A$294,0)),INDEX('Annex 4 LDNO charges_K'!$B$14:$B$203,MATCH($A43,'Annex 4 LDNO charges_K'!$A$14:$A$203,0)))</f>
        <v>0</v>
      </c>
      <c r="C43" s="159">
        <f>IFERROR(INDEX('Annex 1 LV, HV &amp; UMS charges_K'!$C$14:$C$45,MATCH($A43,'Annex 1 LV, HV &amp; UMS charges_K'!$A$14:$A$294,0)),INDEX('Annex 4 LDNO charges_K'!$C$14:$C$203,MATCH($A43,'Annex 4 LDNO charges_K'!$A$14:$A$203,0)))</f>
        <v>0</v>
      </c>
      <c r="D43" s="227"/>
      <c r="E43" s="227"/>
      <c r="F43" s="276">
        <v>0.52094635874339257</v>
      </c>
    </row>
    <row r="44" spans="1:6" ht="27.75" customHeight="1">
      <c r="A44" s="160" t="s">
        <v>549</v>
      </c>
      <c r="B44" s="42">
        <f>IFERROR(INDEX('Annex 1 LV, HV &amp; UMS charges_K'!$B$14:$B$45,MATCH($A44,'Annex 1 LV, HV &amp; UMS charges_K'!$A$14:$A$294,0)),INDEX('Annex 4 LDNO charges_K'!$B$14:$B$203,MATCH($A44,'Annex 4 LDNO charges_K'!$A$14:$A$203,0)))</f>
        <v>0</v>
      </c>
      <c r="C44" s="159">
        <f>IFERROR(INDEX('Annex 1 LV, HV &amp; UMS charges_K'!$C$14:$C$45,MATCH($A44,'Annex 1 LV, HV &amp; UMS charges_K'!$A$14:$A$294,0)),INDEX('Annex 4 LDNO charges_K'!$C$14:$C$203,MATCH($A44,'Annex 4 LDNO charges_K'!$A$14:$A$203,0)))</f>
        <v>0</v>
      </c>
      <c r="D44" s="227"/>
      <c r="E44" s="227"/>
      <c r="F44" s="276">
        <v>0.52094635874339257</v>
      </c>
    </row>
    <row r="45" spans="1:6" ht="27.75" customHeight="1">
      <c r="A45" s="160" t="s">
        <v>550</v>
      </c>
      <c r="B45" s="42">
        <f>IFERROR(INDEX('Annex 1 LV, HV &amp; UMS charges_K'!$B$14:$B$45,MATCH($A45,'Annex 1 LV, HV &amp; UMS charges_K'!$A$14:$A$294,0)),INDEX('Annex 4 LDNO charges_K'!$B$14:$B$203,MATCH($A45,'Annex 4 LDNO charges_K'!$A$14:$A$203,0)))</f>
        <v>0</v>
      </c>
      <c r="C45" s="159">
        <f>IFERROR(INDEX('Annex 1 LV, HV &amp; UMS charges_K'!$C$14:$C$45,MATCH($A45,'Annex 1 LV, HV &amp; UMS charges_K'!$A$14:$A$294,0)),INDEX('Annex 4 LDNO charges_K'!$C$14:$C$203,MATCH($A45,'Annex 4 LDNO charges_K'!$A$14:$A$203,0)))</f>
        <v>0</v>
      </c>
      <c r="D45" s="227"/>
      <c r="E45" s="227"/>
      <c r="F45" s="276">
        <v>0.52094635874339257</v>
      </c>
    </row>
    <row r="46" spans="1:6" ht="27.75" customHeight="1">
      <c r="A46" s="160" t="s">
        <v>551</v>
      </c>
      <c r="B46" s="42">
        <f>IFERROR(INDEX('Annex 1 LV, HV &amp; UMS charges_K'!$B$14:$B$45,MATCH($A46,'Annex 1 LV, HV &amp; UMS charges_K'!$A$14:$A$294,0)),INDEX('Annex 4 LDNO charges_K'!$B$14:$B$203,MATCH($A46,'Annex 4 LDNO charges_K'!$A$14:$A$203,0)))</f>
        <v>0</v>
      </c>
      <c r="C46" s="159">
        <f>IFERROR(INDEX('Annex 1 LV, HV &amp; UMS charges_K'!$C$14:$C$45,MATCH($A46,'Annex 1 LV, HV &amp; UMS charges_K'!$A$14:$A$294,0)),INDEX('Annex 4 LDNO charges_K'!$C$14:$C$203,MATCH($A46,'Annex 4 LDNO charges_K'!$A$14:$A$203,0)))</f>
        <v>0</v>
      </c>
      <c r="D46" s="227"/>
      <c r="E46" s="227"/>
      <c r="F46" s="276">
        <v>0.52094635874339257</v>
      </c>
    </row>
    <row r="47" spans="1:6" ht="27.75" customHeight="1">
      <c r="A47" s="160" t="s">
        <v>552</v>
      </c>
      <c r="B47" s="42">
        <f>IFERROR(INDEX('Annex 1 LV, HV &amp; UMS charges_K'!$B$14:$B$45,MATCH($A47,'Annex 1 LV, HV &amp; UMS charges_K'!$A$14:$A$294,0)),INDEX('Annex 4 LDNO charges_K'!$B$14:$B$203,MATCH($A47,'Annex 4 LDNO charges_K'!$A$14:$A$203,0)))</f>
        <v>0</v>
      </c>
      <c r="C47" s="159">
        <f>IFERROR(INDEX('Annex 1 LV, HV &amp; UMS charges_K'!$C$14:$C$45,MATCH($A47,'Annex 1 LV, HV &amp; UMS charges_K'!$A$14:$A$294,0)),INDEX('Annex 4 LDNO charges_K'!$C$14:$C$203,MATCH($A47,'Annex 4 LDNO charges_K'!$A$14:$A$203,0)))</f>
        <v>0</v>
      </c>
      <c r="D47" s="227"/>
      <c r="E47" s="227"/>
      <c r="F47" s="276">
        <v>0.52094635874339257</v>
      </c>
    </row>
    <row r="48" spans="1:6" ht="27.75" customHeight="1">
      <c r="A48" s="160" t="s">
        <v>553</v>
      </c>
      <c r="B48" s="42">
        <f>IFERROR(INDEX('Annex 1 LV, HV &amp; UMS charges_K'!$B$14:$B$45,MATCH($A48,'Annex 1 LV, HV &amp; UMS charges_K'!$A$14:$A$294,0)),INDEX('Annex 4 LDNO charges_K'!$B$14:$B$203,MATCH($A48,'Annex 4 LDNO charges_K'!$A$14:$A$203,0)))</f>
        <v>0</v>
      </c>
      <c r="C48" s="159">
        <f>IFERROR(INDEX('Annex 1 LV, HV &amp; UMS charges_K'!$C$14:$C$45,MATCH($A48,'Annex 1 LV, HV &amp; UMS charges_K'!$A$14:$A$294,0)),INDEX('Annex 4 LDNO charges_K'!$C$14:$C$203,MATCH($A48,'Annex 4 LDNO charges_K'!$A$14:$A$203,0)))</f>
        <v>0</v>
      </c>
      <c r="D48" s="227"/>
      <c r="E48" s="227"/>
      <c r="F48" s="276">
        <v>0.52094635874339257</v>
      </c>
    </row>
    <row r="49" spans="1:6" ht="27.75" customHeight="1">
      <c r="A49" s="160" t="s">
        <v>554</v>
      </c>
      <c r="B49" s="42">
        <f>IFERROR(INDEX('Annex 1 LV, HV &amp; UMS charges_K'!$B$14:$B$45,MATCH($A49,'Annex 1 LV, HV &amp; UMS charges_K'!$A$14:$A$294,0)),INDEX('Annex 4 LDNO charges_K'!$B$14:$B$203,MATCH($A49,'Annex 4 LDNO charges_K'!$A$14:$A$203,0)))</f>
        <v>0</v>
      </c>
      <c r="C49" s="159">
        <f>IFERROR(INDEX('Annex 1 LV, HV &amp; UMS charges_K'!$C$14:$C$45,MATCH($A49,'Annex 1 LV, HV &amp; UMS charges_K'!$A$14:$A$294,0)),INDEX('Annex 4 LDNO charges_K'!$C$14:$C$203,MATCH($A49,'Annex 4 LDNO charges_K'!$A$14:$A$203,0)))</f>
        <v>0</v>
      </c>
      <c r="D49" s="227"/>
      <c r="E49" s="227"/>
      <c r="F49" s="276">
        <v>0.52094635874339257</v>
      </c>
    </row>
    <row r="50" spans="1:6" ht="27.75" customHeight="1">
      <c r="A50" s="160" t="s">
        <v>555</v>
      </c>
      <c r="B50" s="42">
        <f>IFERROR(INDEX('Annex 1 LV, HV &amp; UMS charges_K'!$B$14:$B$45,MATCH($A50,'Annex 1 LV, HV &amp; UMS charges_K'!$A$14:$A$294,0)),INDEX('Annex 4 LDNO charges_K'!$B$14:$B$203,MATCH($A50,'Annex 4 LDNO charges_K'!$A$14:$A$203,0)))</f>
        <v>0</v>
      </c>
      <c r="C50" s="159">
        <f>IFERROR(INDEX('Annex 1 LV, HV &amp; UMS charges_K'!$C$14:$C$45,MATCH($A50,'Annex 1 LV, HV &amp; UMS charges_K'!$A$14:$A$294,0)),INDEX('Annex 4 LDNO charges_K'!$C$14:$C$203,MATCH($A50,'Annex 4 LDNO charges_K'!$A$14:$A$203,0)))</f>
        <v>0</v>
      </c>
      <c r="D50" s="227"/>
      <c r="E50" s="227"/>
      <c r="F50" s="276">
        <v>0.52094635874339257</v>
      </c>
    </row>
    <row r="51" spans="1:6" ht="27.75" customHeight="1">
      <c r="A51" s="160" t="s">
        <v>556</v>
      </c>
      <c r="B51" s="42">
        <f>IFERROR(INDEX('Annex 1 LV, HV &amp; UMS charges_K'!$B$14:$B$45,MATCH($A51,'Annex 1 LV, HV &amp; UMS charges_K'!$A$14:$A$294,0)),INDEX('Annex 4 LDNO charges_K'!$B$14:$B$203,MATCH($A51,'Annex 4 LDNO charges_K'!$A$14:$A$203,0)))</f>
        <v>0</v>
      </c>
      <c r="C51" s="159">
        <f>IFERROR(INDEX('Annex 1 LV, HV &amp; UMS charges_K'!$C$14:$C$45,MATCH($A51,'Annex 1 LV, HV &amp; UMS charges_K'!$A$14:$A$294,0)),INDEX('Annex 4 LDNO charges_K'!$C$14:$C$203,MATCH($A51,'Annex 4 LDNO charges_K'!$A$14:$A$203,0)))</f>
        <v>0</v>
      </c>
      <c r="D51" s="227"/>
      <c r="E51" s="227"/>
      <c r="F51" s="276">
        <v>0.52094635874339257</v>
      </c>
    </row>
    <row r="52" spans="1:6" ht="27.75" customHeight="1">
      <c r="A52" s="160" t="s">
        <v>557</v>
      </c>
      <c r="B52" s="42">
        <f>IFERROR(INDEX('Annex 1 LV, HV &amp; UMS charges_K'!$B$14:$B$45,MATCH($A52,'Annex 1 LV, HV &amp; UMS charges_K'!$A$14:$A$294,0)),INDEX('Annex 4 LDNO charges_K'!$B$14:$B$203,MATCH($A52,'Annex 4 LDNO charges_K'!$A$14:$A$203,0)))</f>
        <v>0</v>
      </c>
      <c r="C52" s="159">
        <f>IFERROR(INDEX('Annex 1 LV, HV &amp; UMS charges_K'!$C$14:$C$45,MATCH($A52,'Annex 1 LV, HV &amp; UMS charges_K'!$A$14:$A$294,0)),INDEX('Annex 4 LDNO charges_K'!$C$14:$C$203,MATCH($A52,'Annex 4 LDNO charges_K'!$A$14:$A$203,0)))</f>
        <v>0</v>
      </c>
      <c r="D52" s="227"/>
      <c r="E52" s="227"/>
      <c r="F52" s="276">
        <v>0.52094635874339257</v>
      </c>
    </row>
    <row r="53" spans="1:6" ht="27.75" customHeight="1">
      <c r="A53" s="160" t="s">
        <v>558</v>
      </c>
      <c r="B53" s="42">
        <f>IFERROR(INDEX('Annex 1 LV, HV &amp; UMS charges_K'!$B$14:$B$45,MATCH($A53,'Annex 1 LV, HV &amp; UMS charges_K'!$A$14:$A$294,0)),INDEX('Annex 4 LDNO charges_K'!$B$14:$B$203,MATCH($A53,'Annex 4 LDNO charges_K'!$A$14:$A$203,0)))</f>
        <v>0</v>
      </c>
      <c r="C53" s="159">
        <f>IFERROR(INDEX('Annex 1 LV, HV &amp; UMS charges_K'!$C$14:$C$45,MATCH($A53,'Annex 1 LV, HV &amp; UMS charges_K'!$A$14:$A$294,0)),INDEX('Annex 4 LDNO charges_K'!$C$14:$C$203,MATCH($A53,'Annex 4 LDNO charges_K'!$A$14:$A$203,0)))</f>
        <v>0</v>
      </c>
      <c r="D53" s="227"/>
      <c r="E53" s="227"/>
      <c r="F53" s="276">
        <v>0.52094635874339257</v>
      </c>
    </row>
    <row r="54" spans="1:6" ht="27.75" customHeight="1">
      <c r="A54" s="160" t="s">
        <v>559</v>
      </c>
      <c r="B54" s="42">
        <f>IFERROR(INDEX('Annex 1 LV, HV &amp; UMS charges_K'!$B$14:$B$45,MATCH($A54,'Annex 1 LV, HV &amp; UMS charges_K'!$A$14:$A$294,0)),INDEX('Annex 4 LDNO charges_K'!$B$14:$B$203,MATCH($A54,'Annex 4 LDNO charges_K'!$A$14:$A$203,0)))</f>
        <v>0</v>
      </c>
      <c r="C54" s="159">
        <f>IFERROR(INDEX('Annex 1 LV, HV &amp; UMS charges_K'!$C$14:$C$45,MATCH($A54,'Annex 1 LV, HV &amp; UMS charges_K'!$A$14:$A$294,0)),INDEX('Annex 4 LDNO charges_K'!$C$14:$C$203,MATCH($A54,'Annex 4 LDNO charges_K'!$A$14:$A$203,0)))</f>
        <v>0</v>
      </c>
      <c r="D54" s="227"/>
      <c r="E54" s="227"/>
      <c r="F54" s="276">
        <v>0.52094635874339257</v>
      </c>
    </row>
    <row r="55" spans="1:6" ht="27.75" customHeight="1">
      <c r="A55" s="160" t="s">
        <v>560</v>
      </c>
      <c r="B55" s="42">
        <f>IFERROR(INDEX('Annex 1 LV, HV &amp; UMS charges_K'!$B$14:$B$45,MATCH($A55,'Annex 1 LV, HV &amp; UMS charges_K'!$A$14:$A$294,0)),INDEX('Annex 4 LDNO charges_K'!$B$14:$B$203,MATCH($A55,'Annex 4 LDNO charges_K'!$A$14:$A$203,0)))</f>
        <v>0</v>
      </c>
      <c r="C55" s="159">
        <f>IFERROR(INDEX('Annex 1 LV, HV &amp; UMS charges_K'!$C$14:$C$45,MATCH($A55,'Annex 1 LV, HV &amp; UMS charges_K'!$A$14:$A$294,0)),INDEX('Annex 4 LDNO charges_K'!$C$14:$C$203,MATCH($A55,'Annex 4 LDNO charges_K'!$A$14:$A$203,0)))</f>
        <v>0</v>
      </c>
      <c r="D55" s="227"/>
      <c r="E55" s="227"/>
      <c r="F55" s="276">
        <v>0.52094635874339257</v>
      </c>
    </row>
    <row r="56" spans="1:6" ht="27.75" customHeight="1">
      <c r="A56" s="160" t="s">
        <v>561</v>
      </c>
      <c r="B56" s="42">
        <f>IFERROR(INDEX('Annex 1 LV, HV &amp; UMS charges_K'!$B$14:$B$45,MATCH($A56,'Annex 1 LV, HV &amp; UMS charges_K'!$A$14:$A$294,0)),INDEX('Annex 4 LDNO charges_K'!$B$14:$B$203,MATCH($A56,'Annex 4 LDNO charges_K'!$A$14:$A$203,0)))</f>
        <v>0</v>
      </c>
      <c r="C56" s="159">
        <f>IFERROR(INDEX('Annex 1 LV, HV &amp; UMS charges_K'!$C$14:$C$45,MATCH($A56,'Annex 1 LV, HV &amp; UMS charges_K'!$A$14:$A$294,0)),INDEX('Annex 4 LDNO charges_K'!$C$14:$C$203,MATCH($A56,'Annex 4 LDNO charges_K'!$A$14:$A$203,0)))</f>
        <v>0</v>
      </c>
      <c r="D56" s="227"/>
      <c r="E56" s="227"/>
      <c r="F56" s="276">
        <v>0.52094635874339257</v>
      </c>
    </row>
    <row r="57" spans="1:6" ht="27.75" customHeight="1">
      <c r="A57" s="160" t="s">
        <v>562</v>
      </c>
      <c r="B57" s="42">
        <f>IFERROR(INDEX('Annex 1 LV, HV &amp; UMS charges_K'!$B$14:$B$45,MATCH($A57,'Annex 1 LV, HV &amp; UMS charges_K'!$A$14:$A$294,0)),INDEX('Annex 4 LDNO charges_K'!$B$14:$B$203,MATCH($A57,'Annex 4 LDNO charges_K'!$A$14:$A$203,0)))</f>
        <v>0</v>
      </c>
      <c r="C57" s="159">
        <f>IFERROR(INDEX('Annex 1 LV, HV &amp; UMS charges_K'!$C$14:$C$45,MATCH($A57,'Annex 1 LV, HV &amp; UMS charges_K'!$A$14:$A$294,0)),INDEX('Annex 4 LDNO charges_K'!$C$14:$C$203,MATCH($A57,'Annex 4 LDNO charges_K'!$A$14:$A$203,0)))</f>
        <v>0</v>
      </c>
      <c r="D57" s="227"/>
      <c r="E57" s="227"/>
      <c r="F57" s="276">
        <v>0.52094635874339257</v>
      </c>
    </row>
    <row r="58" spans="1:6" ht="27.75" customHeight="1">
      <c r="A58" s="160" t="s">
        <v>569</v>
      </c>
      <c r="B58" s="42">
        <f>IFERROR(INDEX('Annex 1 LV, HV &amp; UMS charges_K'!$B$14:$B$45,MATCH($A58,'Annex 1 LV, HV &amp; UMS charges_K'!$A$14:$A$294,0)),INDEX('Annex 4 LDNO charges_K'!$B$14:$B$203,MATCH($A58,'Annex 4 LDNO charges_K'!$A$14:$A$203,0)))</f>
        <v>0</v>
      </c>
      <c r="C58" s="159" t="str">
        <f>IFERROR(INDEX('Annex 1 LV, HV &amp; UMS charges_K'!$C$14:$C$45,MATCH($A58,'Annex 1 LV, HV &amp; UMS charges_K'!$A$14:$A$294,0)),INDEX('Annex 4 LDNO charges_K'!$C$14:$C$203,MATCH($A58,'Annex 4 LDNO charges_K'!$A$14:$A$203,0)))</f>
        <v>0, 1, 2</v>
      </c>
      <c r="D58" s="276">
        <v>0.19795304934524904</v>
      </c>
      <c r="E58" s="276">
        <v>0</v>
      </c>
      <c r="F58" s="276">
        <v>0.52094635874339257</v>
      </c>
    </row>
    <row r="59" spans="1:6" ht="27.75" customHeight="1">
      <c r="A59" s="160" t="s">
        <v>571</v>
      </c>
      <c r="B59" s="42">
        <f>IFERROR(INDEX('Annex 1 LV, HV &amp; UMS charges_K'!$B$14:$B$45,MATCH($A59,'Annex 1 LV, HV &amp; UMS charges_K'!$A$14:$A$294,0)),INDEX('Annex 4 LDNO charges_K'!$B$14:$B$203,MATCH($A59,'Annex 4 LDNO charges_K'!$A$14:$A$203,0)))</f>
        <v>0</v>
      </c>
      <c r="C59" s="159" t="str">
        <f>IFERROR(INDEX('Annex 1 LV, HV &amp; UMS charges_K'!$C$14:$C$45,MATCH($A59,'Annex 1 LV, HV &amp; UMS charges_K'!$A$14:$A$294,0)),INDEX('Annex 4 LDNO charges_K'!$C$14:$C$203,MATCH($A59,'Annex 4 LDNO charges_K'!$A$14:$A$203,0)))</f>
        <v>0, 3, 4, 5-8</v>
      </c>
      <c r="D59" s="227"/>
      <c r="E59" s="227"/>
      <c r="F59" s="276">
        <v>0.52094635874339257</v>
      </c>
    </row>
    <row r="60" spans="1:6" ht="27.75" customHeight="1">
      <c r="A60" s="160" t="s">
        <v>572</v>
      </c>
      <c r="B60" s="42">
        <f>IFERROR(INDEX('Annex 1 LV, HV &amp; UMS charges_K'!$B$14:$B$45,MATCH($A60,'Annex 1 LV, HV &amp; UMS charges_K'!$A$14:$A$294,0)),INDEX('Annex 4 LDNO charges_K'!$B$14:$B$203,MATCH($A60,'Annex 4 LDNO charges_K'!$A$14:$A$203,0)))</f>
        <v>0</v>
      </c>
      <c r="C60" s="159" t="str">
        <f>IFERROR(INDEX('Annex 1 LV, HV &amp; UMS charges_K'!$C$14:$C$45,MATCH($A60,'Annex 1 LV, HV &amp; UMS charges_K'!$A$14:$A$294,0)),INDEX('Annex 4 LDNO charges_K'!$C$14:$C$203,MATCH($A60,'Annex 4 LDNO charges_K'!$A$14:$A$203,0)))</f>
        <v>0, 3, 4, 5-8</v>
      </c>
      <c r="D60" s="227"/>
      <c r="E60" s="227"/>
      <c r="F60" s="276">
        <v>0.52094635874339257</v>
      </c>
    </row>
    <row r="61" spans="1:6" ht="27.75" customHeight="1">
      <c r="A61" s="160" t="s">
        <v>573</v>
      </c>
      <c r="B61" s="42">
        <f>IFERROR(INDEX('Annex 1 LV, HV &amp; UMS charges_K'!$B$14:$B$45,MATCH($A61,'Annex 1 LV, HV &amp; UMS charges_K'!$A$14:$A$294,0)),INDEX('Annex 4 LDNO charges_K'!$B$14:$B$203,MATCH($A61,'Annex 4 LDNO charges_K'!$A$14:$A$203,0)))</f>
        <v>0</v>
      </c>
      <c r="C61" s="159" t="str">
        <f>IFERROR(INDEX('Annex 1 LV, HV &amp; UMS charges_K'!$C$14:$C$45,MATCH($A61,'Annex 1 LV, HV &amp; UMS charges_K'!$A$14:$A$294,0)),INDEX('Annex 4 LDNO charges_K'!$C$14:$C$203,MATCH($A61,'Annex 4 LDNO charges_K'!$A$14:$A$203,0)))</f>
        <v>0, 3, 4, 5-8</v>
      </c>
      <c r="D61" s="227"/>
      <c r="E61" s="227"/>
      <c r="F61" s="276">
        <v>0.52094635874339257</v>
      </c>
    </row>
    <row r="62" spans="1:6" ht="27.75" customHeight="1">
      <c r="A62" s="160" t="s">
        <v>574</v>
      </c>
      <c r="B62" s="42">
        <f>IFERROR(INDEX('Annex 1 LV, HV &amp; UMS charges_K'!$B$14:$B$45,MATCH($A62,'Annex 1 LV, HV &amp; UMS charges_K'!$A$14:$A$294,0)),INDEX('Annex 4 LDNO charges_K'!$B$14:$B$203,MATCH($A62,'Annex 4 LDNO charges_K'!$A$14:$A$203,0)))</f>
        <v>0</v>
      </c>
      <c r="C62" s="159" t="str">
        <f>IFERROR(INDEX('Annex 1 LV, HV &amp; UMS charges_K'!$C$14:$C$45,MATCH($A62,'Annex 1 LV, HV &amp; UMS charges_K'!$A$14:$A$294,0)),INDEX('Annex 4 LDNO charges_K'!$C$14:$C$203,MATCH($A62,'Annex 4 LDNO charges_K'!$A$14:$A$203,0)))</f>
        <v>0, 3, 4, 5-8</v>
      </c>
      <c r="D62" s="227"/>
      <c r="E62" s="227"/>
      <c r="F62" s="276">
        <v>0.52094635874339257</v>
      </c>
    </row>
    <row r="63" spans="1:6" ht="27.75" customHeight="1">
      <c r="A63" s="160" t="s">
        <v>575</v>
      </c>
      <c r="B63" s="42">
        <f>IFERROR(INDEX('Annex 1 LV, HV &amp; UMS charges_K'!$B$14:$B$45,MATCH($A63,'Annex 1 LV, HV &amp; UMS charges_K'!$A$14:$A$294,0)),INDEX('Annex 4 LDNO charges_K'!$B$14:$B$203,MATCH($A63,'Annex 4 LDNO charges_K'!$A$14:$A$203,0)))</f>
        <v>0</v>
      </c>
      <c r="C63" s="159" t="str">
        <f>IFERROR(INDEX('Annex 1 LV, HV &amp; UMS charges_K'!$C$14:$C$45,MATCH($A63,'Annex 1 LV, HV &amp; UMS charges_K'!$A$14:$A$294,0)),INDEX('Annex 4 LDNO charges_K'!$C$14:$C$203,MATCH($A63,'Annex 4 LDNO charges_K'!$A$14:$A$203,0)))</f>
        <v>0, 3, 4, 5-8</v>
      </c>
      <c r="D63" s="227"/>
      <c r="E63" s="227"/>
      <c r="F63" s="276">
        <v>0.52094635874339257</v>
      </c>
    </row>
    <row r="64" spans="1:6" ht="27.75" customHeight="1">
      <c r="A64" s="160" t="s">
        <v>577</v>
      </c>
      <c r="B64" s="42">
        <f>IFERROR(INDEX('Annex 1 LV, HV &amp; UMS charges_K'!$B$14:$B$45,MATCH($A64,'Annex 1 LV, HV &amp; UMS charges_K'!$A$14:$A$294,0)),INDEX('Annex 4 LDNO charges_K'!$B$14:$B$203,MATCH($A64,'Annex 4 LDNO charges_K'!$A$14:$A$203,0)))</f>
        <v>0</v>
      </c>
      <c r="C64" s="159">
        <f>IFERROR(INDEX('Annex 1 LV, HV &amp; UMS charges_K'!$C$14:$C$45,MATCH($A64,'Annex 1 LV, HV &amp; UMS charges_K'!$A$14:$A$294,0)),INDEX('Annex 4 LDNO charges_K'!$C$14:$C$203,MATCH($A64,'Annex 4 LDNO charges_K'!$A$14:$A$203,0)))</f>
        <v>0</v>
      </c>
      <c r="D64" s="227"/>
      <c r="E64" s="227"/>
      <c r="F64" s="276">
        <v>0.52094635874339257</v>
      </c>
    </row>
    <row r="65" spans="1:6" ht="27.75" customHeight="1">
      <c r="A65" s="160" t="s">
        <v>578</v>
      </c>
      <c r="B65" s="42">
        <f>IFERROR(INDEX('Annex 1 LV, HV &amp; UMS charges_K'!$B$14:$B$45,MATCH($A65,'Annex 1 LV, HV &amp; UMS charges_K'!$A$14:$A$294,0)),INDEX('Annex 4 LDNO charges_K'!$B$14:$B$203,MATCH($A65,'Annex 4 LDNO charges_K'!$A$14:$A$203,0)))</f>
        <v>0</v>
      </c>
      <c r="C65" s="159">
        <f>IFERROR(INDEX('Annex 1 LV, HV &amp; UMS charges_K'!$C$14:$C$45,MATCH($A65,'Annex 1 LV, HV &amp; UMS charges_K'!$A$14:$A$294,0)),INDEX('Annex 4 LDNO charges_K'!$C$14:$C$203,MATCH($A65,'Annex 4 LDNO charges_K'!$A$14:$A$203,0)))</f>
        <v>0</v>
      </c>
      <c r="D65" s="227"/>
      <c r="E65" s="227"/>
      <c r="F65" s="276">
        <v>0.52094635874339257</v>
      </c>
    </row>
    <row r="66" spans="1:6" ht="27.75" customHeight="1">
      <c r="A66" s="160" t="s">
        <v>579</v>
      </c>
      <c r="B66" s="42">
        <f>IFERROR(INDEX('Annex 1 LV, HV &amp; UMS charges_K'!$B$14:$B$45,MATCH($A66,'Annex 1 LV, HV &amp; UMS charges_K'!$A$14:$A$294,0)),INDEX('Annex 4 LDNO charges_K'!$B$14:$B$203,MATCH($A66,'Annex 4 LDNO charges_K'!$A$14:$A$203,0)))</f>
        <v>0</v>
      </c>
      <c r="C66" s="159">
        <f>IFERROR(INDEX('Annex 1 LV, HV &amp; UMS charges_K'!$C$14:$C$45,MATCH($A66,'Annex 1 LV, HV &amp; UMS charges_K'!$A$14:$A$294,0)),INDEX('Annex 4 LDNO charges_K'!$C$14:$C$203,MATCH($A66,'Annex 4 LDNO charges_K'!$A$14:$A$203,0)))</f>
        <v>0</v>
      </c>
      <c r="D66" s="227"/>
      <c r="E66" s="227"/>
      <c r="F66" s="276">
        <v>0.52094635874339257</v>
      </c>
    </row>
    <row r="67" spans="1:6" ht="27.75" customHeight="1">
      <c r="A67" s="160" t="s">
        <v>580</v>
      </c>
      <c r="B67" s="42">
        <f>IFERROR(INDEX('Annex 1 LV, HV &amp; UMS charges_K'!$B$14:$B$45,MATCH($A67,'Annex 1 LV, HV &amp; UMS charges_K'!$A$14:$A$294,0)),INDEX('Annex 4 LDNO charges_K'!$B$14:$B$203,MATCH($A67,'Annex 4 LDNO charges_K'!$A$14:$A$203,0)))</f>
        <v>0</v>
      </c>
      <c r="C67" s="159">
        <f>IFERROR(INDEX('Annex 1 LV, HV &amp; UMS charges_K'!$C$14:$C$45,MATCH($A67,'Annex 1 LV, HV &amp; UMS charges_K'!$A$14:$A$294,0)),INDEX('Annex 4 LDNO charges_K'!$C$14:$C$203,MATCH($A67,'Annex 4 LDNO charges_K'!$A$14:$A$203,0)))</f>
        <v>0</v>
      </c>
      <c r="D67" s="227"/>
      <c r="E67" s="227"/>
      <c r="F67" s="276">
        <v>0.52094635874339257</v>
      </c>
    </row>
    <row r="68" spans="1:6" ht="27.75" customHeight="1">
      <c r="A68" s="160" t="s">
        <v>581</v>
      </c>
      <c r="B68" s="42">
        <f>IFERROR(INDEX('Annex 1 LV, HV &amp; UMS charges_K'!$B$14:$B$45,MATCH($A68,'Annex 1 LV, HV &amp; UMS charges_K'!$A$14:$A$294,0)),INDEX('Annex 4 LDNO charges_K'!$B$14:$B$203,MATCH($A68,'Annex 4 LDNO charges_K'!$A$14:$A$203,0)))</f>
        <v>0</v>
      </c>
      <c r="C68" s="159">
        <f>IFERROR(INDEX('Annex 1 LV, HV &amp; UMS charges_K'!$C$14:$C$45,MATCH($A68,'Annex 1 LV, HV &amp; UMS charges_K'!$A$14:$A$294,0)),INDEX('Annex 4 LDNO charges_K'!$C$14:$C$203,MATCH($A68,'Annex 4 LDNO charges_K'!$A$14:$A$203,0)))</f>
        <v>0</v>
      </c>
      <c r="D68" s="227"/>
      <c r="E68" s="227"/>
      <c r="F68" s="276">
        <v>0.52094635874339257</v>
      </c>
    </row>
    <row r="69" spans="1:6" ht="27.75" customHeight="1">
      <c r="A69" s="160" t="s">
        <v>582</v>
      </c>
      <c r="B69" s="42">
        <f>IFERROR(INDEX('Annex 1 LV, HV &amp; UMS charges_K'!$B$14:$B$45,MATCH($A69,'Annex 1 LV, HV &amp; UMS charges_K'!$A$14:$A$294,0)),INDEX('Annex 4 LDNO charges_K'!$B$14:$B$203,MATCH($A69,'Annex 4 LDNO charges_K'!$A$14:$A$203,0)))</f>
        <v>0</v>
      </c>
      <c r="C69" s="159">
        <f>IFERROR(INDEX('Annex 1 LV, HV &amp; UMS charges_K'!$C$14:$C$45,MATCH($A69,'Annex 1 LV, HV &amp; UMS charges_K'!$A$14:$A$294,0)),INDEX('Annex 4 LDNO charges_K'!$C$14:$C$203,MATCH($A69,'Annex 4 LDNO charges_K'!$A$14:$A$203,0)))</f>
        <v>0</v>
      </c>
      <c r="D69" s="227"/>
      <c r="E69" s="227"/>
      <c r="F69" s="276">
        <v>0.52094635874339257</v>
      </c>
    </row>
    <row r="70" spans="1:6" ht="27.75" customHeight="1">
      <c r="A70" s="160" t="s">
        <v>583</v>
      </c>
      <c r="B70" s="42">
        <f>IFERROR(INDEX('Annex 1 LV, HV &amp; UMS charges_K'!$B$14:$B$45,MATCH($A70,'Annex 1 LV, HV &amp; UMS charges_K'!$A$14:$A$294,0)),INDEX('Annex 4 LDNO charges_K'!$B$14:$B$203,MATCH($A70,'Annex 4 LDNO charges_K'!$A$14:$A$203,0)))</f>
        <v>0</v>
      </c>
      <c r="C70" s="159">
        <f>IFERROR(INDEX('Annex 1 LV, HV &amp; UMS charges_K'!$C$14:$C$45,MATCH($A70,'Annex 1 LV, HV &amp; UMS charges_K'!$A$14:$A$294,0)),INDEX('Annex 4 LDNO charges_K'!$C$14:$C$203,MATCH($A70,'Annex 4 LDNO charges_K'!$A$14:$A$203,0)))</f>
        <v>0</v>
      </c>
      <c r="D70" s="227"/>
      <c r="E70" s="227"/>
      <c r="F70" s="276">
        <v>0.52094635874339257</v>
      </c>
    </row>
    <row r="71" spans="1:6" ht="27.75" customHeight="1">
      <c r="A71" s="160" t="s">
        <v>584</v>
      </c>
      <c r="B71" s="42">
        <f>IFERROR(INDEX('Annex 1 LV, HV &amp; UMS charges_K'!$B$14:$B$45,MATCH($A71,'Annex 1 LV, HV &amp; UMS charges_K'!$A$14:$A$294,0)),INDEX('Annex 4 LDNO charges_K'!$B$14:$B$203,MATCH($A71,'Annex 4 LDNO charges_K'!$A$14:$A$203,0)))</f>
        <v>0</v>
      </c>
      <c r="C71" s="159">
        <f>IFERROR(INDEX('Annex 1 LV, HV &amp; UMS charges_K'!$C$14:$C$45,MATCH($A71,'Annex 1 LV, HV &amp; UMS charges_K'!$A$14:$A$294,0)),INDEX('Annex 4 LDNO charges_K'!$C$14:$C$203,MATCH($A71,'Annex 4 LDNO charges_K'!$A$14:$A$203,0)))</f>
        <v>0</v>
      </c>
      <c r="D71" s="227"/>
      <c r="E71" s="227"/>
      <c r="F71" s="276">
        <v>0.52094635874339257</v>
      </c>
    </row>
    <row r="72" spans="1:6" ht="27.75" customHeight="1">
      <c r="A72" s="160" t="s">
        <v>585</v>
      </c>
      <c r="B72" s="42">
        <f>IFERROR(INDEX('Annex 1 LV, HV &amp; UMS charges_K'!$B$14:$B$45,MATCH($A72,'Annex 1 LV, HV &amp; UMS charges_K'!$A$14:$A$294,0)),INDEX('Annex 4 LDNO charges_K'!$B$14:$B$203,MATCH($A72,'Annex 4 LDNO charges_K'!$A$14:$A$203,0)))</f>
        <v>0</v>
      </c>
      <c r="C72" s="159">
        <f>IFERROR(INDEX('Annex 1 LV, HV &amp; UMS charges_K'!$C$14:$C$45,MATCH($A72,'Annex 1 LV, HV &amp; UMS charges_K'!$A$14:$A$294,0)),INDEX('Annex 4 LDNO charges_K'!$C$14:$C$203,MATCH($A72,'Annex 4 LDNO charges_K'!$A$14:$A$203,0)))</f>
        <v>0</v>
      </c>
      <c r="D72" s="227"/>
      <c r="E72" s="227"/>
      <c r="F72" s="276">
        <v>0.52094635874339257</v>
      </c>
    </row>
    <row r="73" spans="1:6" ht="27.75" customHeight="1">
      <c r="A73" s="160" t="s">
        <v>586</v>
      </c>
      <c r="B73" s="42">
        <f>IFERROR(INDEX('Annex 1 LV, HV &amp; UMS charges_K'!$B$14:$B$45,MATCH($A73,'Annex 1 LV, HV &amp; UMS charges_K'!$A$14:$A$294,0)),INDEX('Annex 4 LDNO charges_K'!$B$14:$B$203,MATCH($A73,'Annex 4 LDNO charges_K'!$A$14:$A$203,0)))</f>
        <v>0</v>
      </c>
      <c r="C73" s="159">
        <f>IFERROR(INDEX('Annex 1 LV, HV &amp; UMS charges_K'!$C$14:$C$45,MATCH($A73,'Annex 1 LV, HV &amp; UMS charges_K'!$A$14:$A$294,0)),INDEX('Annex 4 LDNO charges_K'!$C$14:$C$203,MATCH($A73,'Annex 4 LDNO charges_K'!$A$14:$A$203,0)))</f>
        <v>0</v>
      </c>
      <c r="D73" s="227"/>
      <c r="E73" s="227"/>
      <c r="F73" s="276">
        <v>0.52094635874339257</v>
      </c>
    </row>
    <row r="74" spans="1:6" ht="27.75" customHeight="1">
      <c r="A74" s="160" t="s">
        <v>587</v>
      </c>
      <c r="B74" s="42">
        <f>IFERROR(INDEX('Annex 1 LV, HV &amp; UMS charges_K'!$B$14:$B$45,MATCH($A74,'Annex 1 LV, HV &amp; UMS charges_K'!$A$14:$A$294,0)),INDEX('Annex 4 LDNO charges_K'!$B$14:$B$203,MATCH($A74,'Annex 4 LDNO charges_K'!$A$14:$A$203,0)))</f>
        <v>0</v>
      </c>
      <c r="C74" s="159">
        <f>IFERROR(INDEX('Annex 1 LV, HV &amp; UMS charges_K'!$C$14:$C$45,MATCH($A74,'Annex 1 LV, HV &amp; UMS charges_K'!$A$14:$A$294,0)),INDEX('Annex 4 LDNO charges_K'!$C$14:$C$203,MATCH($A74,'Annex 4 LDNO charges_K'!$A$14:$A$203,0)))</f>
        <v>0</v>
      </c>
      <c r="D74" s="227"/>
      <c r="E74" s="227"/>
      <c r="F74" s="276">
        <v>0.52094635874339257</v>
      </c>
    </row>
    <row r="75" spans="1:6" ht="27.75" customHeight="1">
      <c r="A75" s="160" t="s">
        <v>588</v>
      </c>
      <c r="B75" s="42">
        <f>IFERROR(INDEX('Annex 1 LV, HV &amp; UMS charges_K'!$B$14:$B$45,MATCH($A75,'Annex 1 LV, HV &amp; UMS charges_K'!$A$14:$A$294,0)),INDEX('Annex 4 LDNO charges_K'!$B$14:$B$203,MATCH($A75,'Annex 4 LDNO charges_K'!$A$14:$A$203,0)))</f>
        <v>0</v>
      </c>
      <c r="C75" s="159">
        <f>IFERROR(INDEX('Annex 1 LV, HV &amp; UMS charges_K'!$C$14:$C$45,MATCH($A75,'Annex 1 LV, HV &amp; UMS charges_K'!$A$14:$A$294,0)),INDEX('Annex 4 LDNO charges_K'!$C$14:$C$203,MATCH($A75,'Annex 4 LDNO charges_K'!$A$14:$A$203,0)))</f>
        <v>0</v>
      </c>
      <c r="D75" s="227"/>
      <c r="E75" s="227"/>
      <c r="F75" s="276">
        <v>0.52094635874339257</v>
      </c>
    </row>
    <row r="76" spans="1:6" ht="27.75" customHeight="1">
      <c r="A76" s="160" t="s">
        <v>589</v>
      </c>
      <c r="B76" s="42">
        <f>IFERROR(INDEX('Annex 1 LV, HV &amp; UMS charges_K'!$B$14:$B$45,MATCH($A76,'Annex 1 LV, HV &amp; UMS charges_K'!$A$14:$A$294,0)),INDEX('Annex 4 LDNO charges_K'!$B$14:$B$203,MATCH($A76,'Annex 4 LDNO charges_K'!$A$14:$A$203,0)))</f>
        <v>0</v>
      </c>
      <c r="C76" s="159">
        <f>IFERROR(INDEX('Annex 1 LV, HV &amp; UMS charges_K'!$C$14:$C$45,MATCH($A76,'Annex 1 LV, HV &amp; UMS charges_K'!$A$14:$A$294,0)),INDEX('Annex 4 LDNO charges_K'!$C$14:$C$203,MATCH($A76,'Annex 4 LDNO charges_K'!$A$14:$A$203,0)))</f>
        <v>0</v>
      </c>
      <c r="D76" s="227"/>
      <c r="E76" s="227"/>
      <c r="F76" s="276">
        <v>0.52094635874339257</v>
      </c>
    </row>
    <row r="77" spans="1:6" ht="27.75" customHeight="1">
      <c r="A77" s="160" t="s">
        <v>590</v>
      </c>
      <c r="B77" s="42">
        <f>IFERROR(INDEX('Annex 1 LV, HV &amp; UMS charges_K'!$B$14:$B$45,MATCH($A77,'Annex 1 LV, HV &amp; UMS charges_K'!$A$14:$A$294,0)),INDEX('Annex 4 LDNO charges_K'!$B$14:$B$203,MATCH($A77,'Annex 4 LDNO charges_K'!$A$14:$A$203,0)))</f>
        <v>0</v>
      </c>
      <c r="C77" s="159">
        <f>IFERROR(INDEX('Annex 1 LV, HV &amp; UMS charges_K'!$C$14:$C$45,MATCH($A77,'Annex 1 LV, HV &amp; UMS charges_K'!$A$14:$A$294,0)),INDEX('Annex 4 LDNO charges_K'!$C$14:$C$203,MATCH($A77,'Annex 4 LDNO charges_K'!$A$14:$A$203,0)))</f>
        <v>0</v>
      </c>
      <c r="D77" s="227"/>
      <c r="E77" s="227"/>
      <c r="F77" s="276">
        <v>0.52094635874339257</v>
      </c>
    </row>
    <row r="78" spans="1:6" ht="27.75" customHeight="1">
      <c r="A78" s="160" t="s">
        <v>591</v>
      </c>
      <c r="B78" s="42">
        <f>IFERROR(INDEX('Annex 1 LV, HV &amp; UMS charges_K'!$B$14:$B$45,MATCH($A78,'Annex 1 LV, HV &amp; UMS charges_K'!$A$14:$A$294,0)),INDEX('Annex 4 LDNO charges_K'!$B$14:$B$203,MATCH($A78,'Annex 4 LDNO charges_K'!$A$14:$A$203,0)))</f>
        <v>0</v>
      </c>
      <c r="C78" s="159">
        <f>IFERROR(INDEX('Annex 1 LV, HV &amp; UMS charges_K'!$C$14:$C$45,MATCH($A78,'Annex 1 LV, HV &amp; UMS charges_K'!$A$14:$A$294,0)),INDEX('Annex 4 LDNO charges_K'!$C$14:$C$203,MATCH($A78,'Annex 4 LDNO charges_K'!$A$14:$A$203,0)))</f>
        <v>0</v>
      </c>
      <c r="D78" s="227"/>
      <c r="E78" s="227"/>
      <c r="F78" s="276">
        <v>0.52094635874339257</v>
      </c>
    </row>
    <row r="79" spans="1:6" ht="27.75" customHeight="1">
      <c r="A79" s="160" t="s">
        <v>598</v>
      </c>
      <c r="B79" s="42">
        <f>IFERROR(INDEX('Annex 1 LV, HV &amp; UMS charges_K'!$B$14:$B$45,MATCH($A79,'Annex 1 LV, HV &amp; UMS charges_K'!$A$14:$A$294,0)),INDEX('Annex 4 LDNO charges_K'!$B$14:$B$203,MATCH($A79,'Annex 4 LDNO charges_K'!$A$14:$A$203,0)))</f>
        <v>0</v>
      </c>
      <c r="C79" s="159" t="str">
        <f>IFERROR(INDEX('Annex 1 LV, HV &amp; UMS charges_K'!$C$14:$C$45,MATCH($A79,'Annex 1 LV, HV &amp; UMS charges_K'!$A$14:$A$294,0)),INDEX('Annex 4 LDNO charges_K'!$C$14:$C$203,MATCH($A79,'Annex 4 LDNO charges_K'!$A$14:$A$203,0)))</f>
        <v>0, 1, 2</v>
      </c>
      <c r="D79" s="276">
        <v>0.19795304934524904</v>
      </c>
      <c r="E79" s="276">
        <v>0</v>
      </c>
      <c r="F79" s="276">
        <v>0.52094635874339257</v>
      </c>
    </row>
    <row r="80" spans="1:6" ht="27.75" customHeight="1">
      <c r="A80" s="160" t="s">
        <v>600</v>
      </c>
      <c r="B80" s="42">
        <f>IFERROR(INDEX('Annex 1 LV, HV &amp; UMS charges_K'!$B$14:$B$45,MATCH($A80,'Annex 1 LV, HV &amp; UMS charges_K'!$A$14:$A$294,0)),INDEX('Annex 4 LDNO charges_K'!$B$14:$B$203,MATCH($A80,'Annex 4 LDNO charges_K'!$A$14:$A$203,0)))</f>
        <v>0</v>
      </c>
      <c r="C80" s="159" t="str">
        <f>IFERROR(INDEX('Annex 1 LV, HV &amp; UMS charges_K'!$C$14:$C$45,MATCH($A80,'Annex 1 LV, HV &amp; UMS charges_K'!$A$14:$A$294,0)),INDEX('Annex 4 LDNO charges_K'!$C$14:$C$203,MATCH($A80,'Annex 4 LDNO charges_K'!$A$14:$A$203,0)))</f>
        <v>0, 3, 4, 5-8</v>
      </c>
      <c r="D80" s="227"/>
      <c r="E80" s="227"/>
      <c r="F80" s="276">
        <v>0.52094635874339257</v>
      </c>
    </row>
    <row r="81" spans="1:6" ht="27.75" customHeight="1">
      <c r="A81" s="160" t="s">
        <v>601</v>
      </c>
      <c r="B81" s="42">
        <f>IFERROR(INDEX('Annex 1 LV, HV &amp; UMS charges_K'!$B$14:$B$45,MATCH($A81,'Annex 1 LV, HV &amp; UMS charges_K'!$A$14:$A$294,0)),INDEX('Annex 4 LDNO charges_K'!$B$14:$B$203,MATCH($A81,'Annex 4 LDNO charges_K'!$A$14:$A$203,0)))</f>
        <v>0</v>
      </c>
      <c r="C81" s="159" t="str">
        <f>IFERROR(INDEX('Annex 1 LV, HV &amp; UMS charges_K'!$C$14:$C$45,MATCH($A81,'Annex 1 LV, HV &amp; UMS charges_K'!$A$14:$A$294,0)),INDEX('Annex 4 LDNO charges_K'!$C$14:$C$203,MATCH($A81,'Annex 4 LDNO charges_K'!$A$14:$A$203,0)))</f>
        <v>0, 3, 4, 5-8</v>
      </c>
      <c r="D81" s="227"/>
      <c r="E81" s="227"/>
      <c r="F81" s="276">
        <v>0.52094635874339257</v>
      </c>
    </row>
    <row r="82" spans="1:6" ht="27.75" customHeight="1">
      <c r="A82" s="160" t="s">
        <v>602</v>
      </c>
      <c r="B82" s="42">
        <f>IFERROR(INDEX('Annex 1 LV, HV &amp; UMS charges_K'!$B$14:$B$45,MATCH($A82,'Annex 1 LV, HV &amp; UMS charges_K'!$A$14:$A$294,0)),INDEX('Annex 4 LDNO charges_K'!$B$14:$B$203,MATCH($A82,'Annex 4 LDNO charges_K'!$A$14:$A$203,0)))</f>
        <v>0</v>
      </c>
      <c r="C82" s="159" t="str">
        <f>IFERROR(INDEX('Annex 1 LV, HV &amp; UMS charges_K'!$C$14:$C$45,MATCH($A82,'Annex 1 LV, HV &amp; UMS charges_K'!$A$14:$A$294,0)),INDEX('Annex 4 LDNO charges_K'!$C$14:$C$203,MATCH($A82,'Annex 4 LDNO charges_K'!$A$14:$A$203,0)))</f>
        <v>0, 3, 4, 5-8</v>
      </c>
      <c r="D82" s="227"/>
      <c r="E82" s="227"/>
      <c r="F82" s="276">
        <v>0.52094635874339257</v>
      </c>
    </row>
    <row r="83" spans="1:6" ht="27.75" customHeight="1">
      <c r="A83" s="160" t="s">
        <v>603</v>
      </c>
      <c r="B83" s="42">
        <f>IFERROR(INDEX('Annex 1 LV, HV &amp; UMS charges_K'!$B$14:$B$45,MATCH($A83,'Annex 1 LV, HV &amp; UMS charges_K'!$A$14:$A$294,0)),INDEX('Annex 4 LDNO charges_K'!$B$14:$B$203,MATCH($A83,'Annex 4 LDNO charges_K'!$A$14:$A$203,0)))</f>
        <v>0</v>
      </c>
      <c r="C83" s="159" t="str">
        <f>IFERROR(INDEX('Annex 1 LV, HV &amp; UMS charges_K'!$C$14:$C$45,MATCH($A83,'Annex 1 LV, HV &amp; UMS charges_K'!$A$14:$A$294,0)),INDEX('Annex 4 LDNO charges_K'!$C$14:$C$203,MATCH($A83,'Annex 4 LDNO charges_K'!$A$14:$A$203,0)))</f>
        <v>0, 3, 4, 5-8</v>
      </c>
      <c r="D83" s="227"/>
      <c r="E83" s="227"/>
      <c r="F83" s="276">
        <v>0.52094635874339257</v>
      </c>
    </row>
    <row r="84" spans="1:6" ht="27.75" customHeight="1">
      <c r="A84" s="160" t="s">
        <v>604</v>
      </c>
      <c r="B84" s="42">
        <f>IFERROR(INDEX('Annex 1 LV, HV &amp; UMS charges_K'!$B$14:$B$45,MATCH($A84,'Annex 1 LV, HV &amp; UMS charges_K'!$A$14:$A$294,0)),INDEX('Annex 4 LDNO charges_K'!$B$14:$B$203,MATCH($A84,'Annex 4 LDNO charges_K'!$A$14:$A$203,0)))</f>
        <v>0</v>
      </c>
      <c r="C84" s="159" t="str">
        <f>IFERROR(INDEX('Annex 1 LV, HV &amp; UMS charges_K'!$C$14:$C$45,MATCH($A84,'Annex 1 LV, HV &amp; UMS charges_K'!$A$14:$A$294,0)),INDEX('Annex 4 LDNO charges_K'!$C$14:$C$203,MATCH($A84,'Annex 4 LDNO charges_K'!$A$14:$A$203,0)))</f>
        <v>0, 3, 4, 5-8</v>
      </c>
      <c r="D84" s="227"/>
      <c r="E84" s="227"/>
      <c r="F84" s="276">
        <v>0.52094635874339257</v>
      </c>
    </row>
    <row r="85" spans="1:6" ht="27.75" customHeight="1">
      <c r="A85" s="160" t="s">
        <v>606</v>
      </c>
      <c r="B85" s="42">
        <f>IFERROR(INDEX('Annex 1 LV, HV &amp; UMS charges_K'!$B$14:$B$45,MATCH($A85,'Annex 1 LV, HV &amp; UMS charges_K'!$A$14:$A$294,0)),INDEX('Annex 4 LDNO charges_K'!$B$14:$B$203,MATCH($A85,'Annex 4 LDNO charges_K'!$A$14:$A$203,0)))</f>
        <v>0</v>
      </c>
      <c r="C85" s="159">
        <f>IFERROR(INDEX('Annex 1 LV, HV &amp; UMS charges_K'!$C$14:$C$45,MATCH($A85,'Annex 1 LV, HV &amp; UMS charges_K'!$A$14:$A$294,0)),INDEX('Annex 4 LDNO charges_K'!$C$14:$C$203,MATCH($A85,'Annex 4 LDNO charges_K'!$A$14:$A$203,0)))</f>
        <v>0</v>
      </c>
      <c r="D85" s="227"/>
      <c r="E85" s="227"/>
      <c r="F85" s="276">
        <v>0.52094635874339257</v>
      </c>
    </row>
    <row r="86" spans="1:6" ht="27.75" customHeight="1">
      <c r="A86" s="160" t="s">
        <v>607</v>
      </c>
      <c r="B86" s="42">
        <f>IFERROR(INDEX('Annex 1 LV, HV &amp; UMS charges_K'!$B$14:$B$45,MATCH($A86,'Annex 1 LV, HV &amp; UMS charges_K'!$A$14:$A$294,0)),INDEX('Annex 4 LDNO charges_K'!$B$14:$B$203,MATCH($A86,'Annex 4 LDNO charges_K'!$A$14:$A$203,0)))</f>
        <v>0</v>
      </c>
      <c r="C86" s="159">
        <f>IFERROR(INDEX('Annex 1 LV, HV &amp; UMS charges_K'!$C$14:$C$45,MATCH($A86,'Annex 1 LV, HV &amp; UMS charges_K'!$A$14:$A$294,0)),INDEX('Annex 4 LDNO charges_K'!$C$14:$C$203,MATCH($A86,'Annex 4 LDNO charges_K'!$A$14:$A$203,0)))</f>
        <v>0</v>
      </c>
      <c r="D86" s="227"/>
      <c r="E86" s="227"/>
      <c r="F86" s="276">
        <v>0.52094635874339257</v>
      </c>
    </row>
    <row r="87" spans="1:6" ht="27.75" customHeight="1">
      <c r="A87" s="160" t="s">
        <v>608</v>
      </c>
      <c r="B87" s="42">
        <f>IFERROR(INDEX('Annex 1 LV, HV &amp; UMS charges_K'!$B$14:$B$45,MATCH($A87,'Annex 1 LV, HV &amp; UMS charges_K'!$A$14:$A$294,0)),INDEX('Annex 4 LDNO charges_K'!$B$14:$B$203,MATCH($A87,'Annex 4 LDNO charges_K'!$A$14:$A$203,0)))</f>
        <v>0</v>
      </c>
      <c r="C87" s="159">
        <f>IFERROR(INDEX('Annex 1 LV, HV &amp; UMS charges_K'!$C$14:$C$45,MATCH($A87,'Annex 1 LV, HV &amp; UMS charges_K'!$A$14:$A$294,0)),INDEX('Annex 4 LDNO charges_K'!$C$14:$C$203,MATCH($A87,'Annex 4 LDNO charges_K'!$A$14:$A$203,0)))</f>
        <v>0</v>
      </c>
      <c r="D87" s="227"/>
      <c r="E87" s="227"/>
      <c r="F87" s="276">
        <v>0.52094635874339257</v>
      </c>
    </row>
    <row r="88" spans="1:6" ht="27.75" customHeight="1">
      <c r="A88" s="160" t="s">
        <v>609</v>
      </c>
      <c r="B88" s="42">
        <f>IFERROR(INDEX('Annex 1 LV, HV &amp; UMS charges_K'!$B$14:$B$45,MATCH($A88,'Annex 1 LV, HV &amp; UMS charges_K'!$A$14:$A$294,0)),INDEX('Annex 4 LDNO charges_K'!$B$14:$B$203,MATCH($A88,'Annex 4 LDNO charges_K'!$A$14:$A$203,0)))</f>
        <v>0</v>
      </c>
      <c r="C88" s="159">
        <f>IFERROR(INDEX('Annex 1 LV, HV &amp; UMS charges_K'!$C$14:$C$45,MATCH($A88,'Annex 1 LV, HV &amp; UMS charges_K'!$A$14:$A$294,0)),INDEX('Annex 4 LDNO charges_K'!$C$14:$C$203,MATCH($A88,'Annex 4 LDNO charges_K'!$A$14:$A$203,0)))</f>
        <v>0</v>
      </c>
      <c r="D88" s="227"/>
      <c r="E88" s="227"/>
      <c r="F88" s="276">
        <v>0.52094635874339257</v>
      </c>
    </row>
    <row r="89" spans="1:6" ht="27.75" customHeight="1">
      <c r="A89" s="160" t="s">
        <v>610</v>
      </c>
      <c r="B89" s="42">
        <f>IFERROR(INDEX('Annex 1 LV, HV &amp; UMS charges_K'!$B$14:$B$45,MATCH($A89,'Annex 1 LV, HV &amp; UMS charges_K'!$A$14:$A$294,0)),INDEX('Annex 4 LDNO charges_K'!$B$14:$B$203,MATCH($A89,'Annex 4 LDNO charges_K'!$A$14:$A$203,0)))</f>
        <v>0</v>
      </c>
      <c r="C89" s="159">
        <f>IFERROR(INDEX('Annex 1 LV, HV &amp; UMS charges_K'!$C$14:$C$45,MATCH($A89,'Annex 1 LV, HV &amp; UMS charges_K'!$A$14:$A$294,0)),INDEX('Annex 4 LDNO charges_K'!$C$14:$C$203,MATCH($A89,'Annex 4 LDNO charges_K'!$A$14:$A$203,0)))</f>
        <v>0</v>
      </c>
      <c r="D89" s="227"/>
      <c r="E89" s="227"/>
      <c r="F89" s="276">
        <v>0.52094635874339257</v>
      </c>
    </row>
    <row r="90" spans="1:6" ht="27.75" customHeight="1">
      <c r="A90" s="160" t="s">
        <v>611</v>
      </c>
      <c r="B90" s="42">
        <f>IFERROR(INDEX('Annex 1 LV, HV &amp; UMS charges_K'!$B$14:$B$45,MATCH($A90,'Annex 1 LV, HV &amp; UMS charges_K'!$A$14:$A$294,0)),INDEX('Annex 4 LDNO charges_K'!$B$14:$B$203,MATCH($A90,'Annex 4 LDNO charges_K'!$A$14:$A$203,0)))</f>
        <v>0</v>
      </c>
      <c r="C90" s="159">
        <f>IFERROR(INDEX('Annex 1 LV, HV &amp; UMS charges_K'!$C$14:$C$45,MATCH($A90,'Annex 1 LV, HV &amp; UMS charges_K'!$A$14:$A$294,0)),INDEX('Annex 4 LDNO charges_K'!$C$14:$C$203,MATCH($A90,'Annex 4 LDNO charges_K'!$A$14:$A$203,0)))</f>
        <v>0</v>
      </c>
      <c r="D90" s="227"/>
      <c r="E90" s="227"/>
      <c r="F90" s="276">
        <v>0.52094635874339257</v>
      </c>
    </row>
    <row r="91" spans="1:6" ht="27.75" customHeight="1">
      <c r="A91" s="160" t="s">
        <v>612</v>
      </c>
      <c r="B91" s="42">
        <f>IFERROR(INDEX('Annex 1 LV, HV &amp; UMS charges_K'!$B$14:$B$45,MATCH($A91,'Annex 1 LV, HV &amp; UMS charges_K'!$A$14:$A$294,0)),INDEX('Annex 4 LDNO charges_K'!$B$14:$B$203,MATCH($A91,'Annex 4 LDNO charges_K'!$A$14:$A$203,0)))</f>
        <v>0</v>
      </c>
      <c r="C91" s="159">
        <f>IFERROR(INDEX('Annex 1 LV, HV &amp; UMS charges_K'!$C$14:$C$45,MATCH($A91,'Annex 1 LV, HV &amp; UMS charges_K'!$A$14:$A$294,0)),INDEX('Annex 4 LDNO charges_K'!$C$14:$C$203,MATCH($A91,'Annex 4 LDNO charges_K'!$A$14:$A$203,0)))</f>
        <v>0</v>
      </c>
      <c r="D91" s="227"/>
      <c r="E91" s="227"/>
      <c r="F91" s="276">
        <v>0.52094635874339257</v>
      </c>
    </row>
    <row r="92" spans="1:6" ht="27.75" customHeight="1">
      <c r="A92" s="160" t="s">
        <v>613</v>
      </c>
      <c r="B92" s="42">
        <f>IFERROR(INDEX('Annex 1 LV, HV &amp; UMS charges_K'!$B$14:$B$45,MATCH($A92,'Annex 1 LV, HV &amp; UMS charges_K'!$A$14:$A$294,0)),INDEX('Annex 4 LDNO charges_K'!$B$14:$B$203,MATCH($A92,'Annex 4 LDNO charges_K'!$A$14:$A$203,0)))</f>
        <v>0</v>
      </c>
      <c r="C92" s="159">
        <f>IFERROR(INDEX('Annex 1 LV, HV &amp; UMS charges_K'!$C$14:$C$45,MATCH($A92,'Annex 1 LV, HV &amp; UMS charges_K'!$A$14:$A$294,0)),INDEX('Annex 4 LDNO charges_K'!$C$14:$C$203,MATCH($A92,'Annex 4 LDNO charges_K'!$A$14:$A$203,0)))</f>
        <v>0</v>
      </c>
      <c r="D92" s="227"/>
      <c r="E92" s="227"/>
      <c r="F92" s="276">
        <v>0.52094635874339257</v>
      </c>
    </row>
    <row r="93" spans="1:6" ht="27.75" customHeight="1">
      <c r="A93" s="160" t="s">
        <v>614</v>
      </c>
      <c r="B93" s="42">
        <f>IFERROR(INDEX('Annex 1 LV, HV &amp; UMS charges_K'!$B$14:$B$45,MATCH($A93,'Annex 1 LV, HV &amp; UMS charges_K'!$A$14:$A$294,0)),INDEX('Annex 4 LDNO charges_K'!$B$14:$B$203,MATCH($A93,'Annex 4 LDNO charges_K'!$A$14:$A$203,0)))</f>
        <v>0</v>
      </c>
      <c r="C93" s="159">
        <f>IFERROR(INDEX('Annex 1 LV, HV &amp; UMS charges_K'!$C$14:$C$45,MATCH($A93,'Annex 1 LV, HV &amp; UMS charges_K'!$A$14:$A$294,0)),INDEX('Annex 4 LDNO charges_K'!$C$14:$C$203,MATCH($A93,'Annex 4 LDNO charges_K'!$A$14:$A$203,0)))</f>
        <v>0</v>
      </c>
      <c r="D93" s="227"/>
      <c r="E93" s="227"/>
      <c r="F93" s="276">
        <v>0.52094635874339257</v>
      </c>
    </row>
    <row r="94" spans="1:6" ht="27.75" customHeight="1">
      <c r="A94" s="160" t="s">
        <v>615</v>
      </c>
      <c r="B94" s="42">
        <f>IFERROR(INDEX('Annex 1 LV, HV &amp; UMS charges_K'!$B$14:$B$45,MATCH($A94,'Annex 1 LV, HV &amp; UMS charges_K'!$A$14:$A$294,0)),INDEX('Annex 4 LDNO charges_K'!$B$14:$B$203,MATCH($A94,'Annex 4 LDNO charges_K'!$A$14:$A$203,0)))</f>
        <v>0</v>
      </c>
      <c r="C94" s="159">
        <f>IFERROR(INDEX('Annex 1 LV, HV &amp; UMS charges_K'!$C$14:$C$45,MATCH($A94,'Annex 1 LV, HV &amp; UMS charges_K'!$A$14:$A$294,0)),INDEX('Annex 4 LDNO charges_K'!$C$14:$C$203,MATCH($A94,'Annex 4 LDNO charges_K'!$A$14:$A$203,0)))</f>
        <v>0</v>
      </c>
      <c r="D94" s="227"/>
      <c r="E94" s="227"/>
      <c r="F94" s="276">
        <v>0.52094635874339257</v>
      </c>
    </row>
    <row r="95" spans="1:6" ht="27.75" customHeight="1">
      <c r="A95" s="160" t="s">
        <v>616</v>
      </c>
      <c r="B95" s="42">
        <f>IFERROR(INDEX('Annex 1 LV, HV &amp; UMS charges_K'!$B$14:$B$45,MATCH($A95,'Annex 1 LV, HV &amp; UMS charges_K'!$A$14:$A$294,0)),INDEX('Annex 4 LDNO charges_K'!$B$14:$B$203,MATCH($A95,'Annex 4 LDNO charges_K'!$A$14:$A$203,0)))</f>
        <v>0</v>
      </c>
      <c r="C95" s="159">
        <f>IFERROR(INDEX('Annex 1 LV, HV &amp; UMS charges_K'!$C$14:$C$45,MATCH($A95,'Annex 1 LV, HV &amp; UMS charges_K'!$A$14:$A$294,0)),INDEX('Annex 4 LDNO charges_K'!$C$14:$C$203,MATCH($A95,'Annex 4 LDNO charges_K'!$A$14:$A$203,0)))</f>
        <v>0</v>
      </c>
      <c r="D95" s="227"/>
      <c r="E95" s="227"/>
      <c r="F95" s="276">
        <v>0.52094635874339257</v>
      </c>
    </row>
    <row r="96" spans="1:6" ht="27.75" customHeight="1">
      <c r="A96" s="160" t="s">
        <v>617</v>
      </c>
      <c r="B96" s="42">
        <f>IFERROR(INDEX('Annex 1 LV, HV &amp; UMS charges_K'!$B$14:$B$45,MATCH($A96,'Annex 1 LV, HV &amp; UMS charges_K'!$A$14:$A$294,0)),INDEX('Annex 4 LDNO charges_K'!$B$14:$B$203,MATCH($A96,'Annex 4 LDNO charges_K'!$A$14:$A$203,0)))</f>
        <v>0</v>
      </c>
      <c r="C96" s="159">
        <f>IFERROR(INDEX('Annex 1 LV, HV &amp; UMS charges_K'!$C$14:$C$45,MATCH($A96,'Annex 1 LV, HV &amp; UMS charges_K'!$A$14:$A$294,0)),INDEX('Annex 4 LDNO charges_K'!$C$14:$C$203,MATCH($A96,'Annex 4 LDNO charges_K'!$A$14:$A$203,0)))</f>
        <v>0</v>
      </c>
      <c r="D96" s="227"/>
      <c r="E96" s="227"/>
      <c r="F96" s="276">
        <v>0.52094635874339257</v>
      </c>
    </row>
    <row r="97" spans="1:6" ht="27.75" customHeight="1">
      <c r="A97" s="160" t="s">
        <v>618</v>
      </c>
      <c r="B97" s="42">
        <f>IFERROR(INDEX('Annex 1 LV, HV &amp; UMS charges_K'!$B$14:$B$45,MATCH($A97,'Annex 1 LV, HV &amp; UMS charges_K'!$A$14:$A$294,0)),INDEX('Annex 4 LDNO charges_K'!$B$14:$B$203,MATCH($A97,'Annex 4 LDNO charges_K'!$A$14:$A$203,0)))</f>
        <v>0</v>
      </c>
      <c r="C97" s="159">
        <f>IFERROR(INDEX('Annex 1 LV, HV &amp; UMS charges_K'!$C$14:$C$45,MATCH($A97,'Annex 1 LV, HV &amp; UMS charges_K'!$A$14:$A$294,0)),INDEX('Annex 4 LDNO charges_K'!$C$14:$C$203,MATCH($A97,'Annex 4 LDNO charges_K'!$A$14:$A$203,0)))</f>
        <v>0</v>
      </c>
      <c r="D97" s="227"/>
      <c r="E97" s="227"/>
      <c r="F97" s="276">
        <v>0.52094635874339257</v>
      </c>
    </row>
    <row r="98" spans="1:6" ht="27.75" customHeight="1">
      <c r="A98" s="160" t="s">
        <v>619</v>
      </c>
      <c r="B98" s="42">
        <f>IFERROR(INDEX('Annex 1 LV, HV &amp; UMS charges_K'!$B$14:$B$45,MATCH($A98,'Annex 1 LV, HV &amp; UMS charges_K'!$A$14:$A$294,0)),INDEX('Annex 4 LDNO charges_K'!$B$14:$B$203,MATCH($A98,'Annex 4 LDNO charges_K'!$A$14:$A$203,0)))</f>
        <v>0</v>
      </c>
      <c r="C98" s="159">
        <f>IFERROR(INDEX('Annex 1 LV, HV &amp; UMS charges_K'!$C$14:$C$45,MATCH($A98,'Annex 1 LV, HV &amp; UMS charges_K'!$A$14:$A$294,0)),INDEX('Annex 4 LDNO charges_K'!$C$14:$C$203,MATCH($A98,'Annex 4 LDNO charges_K'!$A$14:$A$203,0)))</f>
        <v>0</v>
      </c>
      <c r="D98" s="227"/>
      <c r="E98" s="227"/>
      <c r="F98" s="276">
        <v>0.52094635874339257</v>
      </c>
    </row>
    <row r="99" spans="1:6" ht="27.75" customHeight="1">
      <c r="A99" s="160" t="s">
        <v>620</v>
      </c>
      <c r="B99" s="42">
        <f>IFERROR(INDEX('Annex 1 LV, HV &amp; UMS charges_K'!$B$14:$B$45,MATCH($A99,'Annex 1 LV, HV &amp; UMS charges_K'!$A$14:$A$294,0)),INDEX('Annex 4 LDNO charges_K'!$B$14:$B$203,MATCH($A99,'Annex 4 LDNO charges_K'!$A$14:$A$203,0)))</f>
        <v>0</v>
      </c>
      <c r="C99" s="159">
        <f>IFERROR(INDEX('Annex 1 LV, HV &amp; UMS charges_K'!$C$14:$C$45,MATCH($A99,'Annex 1 LV, HV &amp; UMS charges_K'!$A$14:$A$294,0)),INDEX('Annex 4 LDNO charges_K'!$C$14:$C$203,MATCH($A99,'Annex 4 LDNO charges_K'!$A$14:$A$203,0)))</f>
        <v>0</v>
      </c>
      <c r="D99" s="227"/>
      <c r="E99" s="227"/>
      <c r="F99" s="276">
        <v>0.52094635874339257</v>
      </c>
    </row>
    <row r="100" spans="1:6" ht="27.75" customHeight="1">
      <c r="A100" s="160" t="s">
        <v>627</v>
      </c>
      <c r="B100" s="42">
        <f>IFERROR(INDEX('Annex 1 LV, HV &amp; UMS charges_K'!$B$14:$B$45,MATCH($A100,'Annex 1 LV, HV &amp; UMS charges_K'!$A$14:$A$294,0)),INDEX('Annex 4 LDNO charges_K'!$B$14:$B$203,MATCH($A100,'Annex 4 LDNO charges_K'!$A$14:$A$203,0)))</f>
        <v>0</v>
      </c>
      <c r="C100" s="159" t="str">
        <f>IFERROR(INDEX('Annex 1 LV, HV &amp; UMS charges_K'!$C$14:$C$45,MATCH($A100,'Annex 1 LV, HV &amp; UMS charges_K'!$A$14:$A$294,0)),INDEX('Annex 4 LDNO charges_K'!$C$14:$C$203,MATCH($A100,'Annex 4 LDNO charges_K'!$A$14:$A$203,0)))</f>
        <v>0, 1, 2</v>
      </c>
      <c r="D100" s="276">
        <v>0.19795304934524904</v>
      </c>
      <c r="E100" s="276">
        <v>0</v>
      </c>
      <c r="F100" s="276">
        <v>0.52094635874339257</v>
      </c>
    </row>
    <row r="101" spans="1:6" ht="27.75" customHeight="1">
      <c r="A101" s="160" t="s">
        <v>629</v>
      </c>
      <c r="B101" s="42">
        <f>IFERROR(INDEX('Annex 1 LV, HV &amp; UMS charges_K'!$B$14:$B$45,MATCH($A101,'Annex 1 LV, HV &amp; UMS charges_K'!$A$14:$A$294,0)),INDEX('Annex 4 LDNO charges_K'!$B$14:$B$203,MATCH($A101,'Annex 4 LDNO charges_K'!$A$14:$A$203,0)))</f>
        <v>0</v>
      </c>
      <c r="C101" s="159" t="str">
        <f>IFERROR(INDEX('Annex 1 LV, HV &amp; UMS charges_K'!$C$14:$C$45,MATCH($A101,'Annex 1 LV, HV &amp; UMS charges_K'!$A$14:$A$294,0)),INDEX('Annex 4 LDNO charges_K'!$C$14:$C$203,MATCH($A101,'Annex 4 LDNO charges_K'!$A$14:$A$203,0)))</f>
        <v>0, 3, 4, 5-8</v>
      </c>
      <c r="D101" s="227"/>
      <c r="E101" s="227"/>
      <c r="F101" s="276">
        <v>0.52094635874339257</v>
      </c>
    </row>
    <row r="102" spans="1:6" ht="27.75" customHeight="1">
      <c r="A102" s="160" t="s">
        <v>630</v>
      </c>
      <c r="B102" s="42">
        <f>IFERROR(INDEX('Annex 1 LV, HV &amp; UMS charges_K'!$B$14:$B$45,MATCH($A102,'Annex 1 LV, HV &amp; UMS charges_K'!$A$14:$A$294,0)),INDEX('Annex 4 LDNO charges_K'!$B$14:$B$203,MATCH($A102,'Annex 4 LDNO charges_K'!$A$14:$A$203,0)))</f>
        <v>0</v>
      </c>
      <c r="C102" s="159" t="str">
        <f>IFERROR(INDEX('Annex 1 LV, HV &amp; UMS charges_K'!$C$14:$C$45,MATCH($A102,'Annex 1 LV, HV &amp; UMS charges_K'!$A$14:$A$294,0)),INDEX('Annex 4 LDNO charges_K'!$C$14:$C$203,MATCH($A102,'Annex 4 LDNO charges_K'!$A$14:$A$203,0)))</f>
        <v>0, 3, 4, 5-8</v>
      </c>
      <c r="D102" s="227"/>
      <c r="E102" s="227"/>
      <c r="F102" s="276">
        <v>0.52094635874339257</v>
      </c>
    </row>
    <row r="103" spans="1:6" ht="27.75" customHeight="1">
      <c r="A103" s="160" t="s">
        <v>631</v>
      </c>
      <c r="B103" s="42">
        <f>IFERROR(INDEX('Annex 1 LV, HV &amp; UMS charges_K'!$B$14:$B$45,MATCH($A103,'Annex 1 LV, HV &amp; UMS charges_K'!$A$14:$A$294,0)),INDEX('Annex 4 LDNO charges_K'!$B$14:$B$203,MATCH($A103,'Annex 4 LDNO charges_K'!$A$14:$A$203,0)))</f>
        <v>0</v>
      </c>
      <c r="C103" s="159" t="str">
        <f>IFERROR(INDEX('Annex 1 LV, HV &amp; UMS charges_K'!$C$14:$C$45,MATCH($A103,'Annex 1 LV, HV &amp; UMS charges_K'!$A$14:$A$294,0)),INDEX('Annex 4 LDNO charges_K'!$C$14:$C$203,MATCH($A103,'Annex 4 LDNO charges_K'!$A$14:$A$203,0)))</f>
        <v>0, 3, 4, 5-8</v>
      </c>
      <c r="D103" s="227"/>
      <c r="E103" s="227"/>
      <c r="F103" s="276">
        <v>0.52094635874339257</v>
      </c>
    </row>
    <row r="104" spans="1:6" ht="27.75" customHeight="1">
      <c r="A104" s="160" t="s">
        <v>632</v>
      </c>
      <c r="B104" s="42">
        <f>IFERROR(INDEX('Annex 1 LV, HV &amp; UMS charges_K'!$B$14:$B$45,MATCH($A104,'Annex 1 LV, HV &amp; UMS charges_K'!$A$14:$A$294,0)),INDEX('Annex 4 LDNO charges_K'!$B$14:$B$203,MATCH($A104,'Annex 4 LDNO charges_K'!$A$14:$A$203,0)))</f>
        <v>0</v>
      </c>
      <c r="C104" s="159" t="str">
        <f>IFERROR(INDEX('Annex 1 LV, HV &amp; UMS charges_K'!$C$14:$C$45,MATCH($A104,'Annex 1 LV, HV &amp; UMS charges_K'!$A$14:$A$294,0)),INDEX('Annex 4 LDNO charges_K'!$C$14:$C$203,MATCH($A104,'Annex 4 LDNO charges_K'!$A$14:$A$203,0)))</f>
        <v>0, 3, 4, 5-8</v>
      </c>
      <c r="D104" s="227"/>
      <c r="E104" s="227"/>
      <c r="F104" s="276">
        <v>0.52094635874339257</v>
      </c>
    </row>
    <row r="105" spans="1:6" ht="27.75" customHeight="1">
      <c r="A105" s="160" t="s">
        <v>633</v>
      </c>
      <c r="B105" s="42">
        <f>IFERROR(INDEX('Annex 1 LV, HV &amp; UMS charges_K'!$B$14:$B$45,MATCH($A105,'Annex 1 LV, HV &amp; UMS charges_K'!$A$14:$A$294,0)),INDEX('Annex 4 LDNO charges_K'!$B$14:$B$203,MATCH($A105,'Annex 4 LDNO charges_K'!$A$14:$A$203,0)))</f>
        <v>0</v>
      </c>
      <c r="C105" s="159" t="str">
        <f>IFERROR(INDEX('Annex 1 LV, HV &amp; UMS charges_K'!$C$14:$C$45,MATCH($A105,'Annex 1 LV, HV &amp; UMS charges_K'!$A$14:$A$294,0)),INDEX('Annex 4 LDNO charges_K'!$C$14:$C$203,MATCH($A105,'Annex 4 LDNO charges_K'!$A$14:$A$203,0)))</f>
        <v>0, 3, 4, 5-8</v>
      </c>
      <c r="D105" s="227"/>
      <c r="E105" s="227"/>
      <c r="F105" s="276">
        <v>0.52094635874339257</v>
      </c>
    </row>
    <row r="106" spans="1:6" ht="27.75" customHeight="1">
      <c r="A106" s="160" t="s">
        <v>635</v>
      </c>
      <c r="B106" s="42">
        <f>IFERROR(INDEX('Annex 1 LV, HV &amp; UMS charges_K'!$B$14:$B$45,MATCH($A106,'Annex 1 LV, HV &amp; UMS charges_K'!$A$14:$A$294,0)),INDEX('Annex 4 LDNO charges_K'!$B$14:$B$203,MATCH($A106,'Annex 4 LDNO charges_K'!$A$14:$A$203,0)))</f>
        <v>0</v>
      </c>
      <c r="C106" s="159">
        <f>IFERROR(INDEX('Annex 1 LV, HV &amp; UMS charges_K'!$C$14:$C$45,MATCH($A106,'Annex 1 LV, HV &amp; UMS charges_K'!$A$14:$A$294,0)),INDEX('Annex 4 LDNO charges_K'!$C$14:$C$203,MATCH($A106,'Annex 4 LDNO charges_K'!$A$14:$A$203,0)))</f>
        <v>0</v>
      </c>
      <c r="D106" s="227"/>
      <c r="E106" s="227"/>
      <c r="F106" s="276">
        <v>0.52094635874339257</v>
      </c>
    </row>
    <row r="107" spans="1:6" ht="27.75" customHeight="1">
      <c r="A107" s="160" t="s">
        <v>636</v>
      </c>
      <c r="B107" s="42">
        <f>IFERROR(INDEX('Annex 1 LV, HV &amp; UMS charges_K'!$B$14:$B$45,MATCH($A107,'Annex 1 LV, HV &amp; UMS charges_K'!$A$14:$A$294,0)),INDEX('Annex 4 LDNO charges_K'!$B$14:$B$203,MATCH($A107,'Annex 4 LDNO charges_K'!$A$14:$A$203,0)))</f>
        <v>0</v>
      </c>
      <c r="C107" s="159">
        <f>IFERROR(INDEX('Annex 1 LV, HV &amp; UMS charges_K'!$C$14:$C$45,MATCH($A107,'Annex 1 LV, HV &amp; UMS charges_K'!$A$14:$A$294,0)),INDEX('Annex 4 LDNO charges_K'!$C$14:$C$203,MATCH($A107,'Annex 4 LDNO charges_K'!$A$14:$A$203,0)))</f>
        <v>0</v>
      </c>
      <c r="D107" s="227"/>
      <c r="E107" s="227"/>
      <c r="F107" s="276">
        <v>0.52094635874339257</v>
      </c>
    </row>
    <row r="108" spans="1:6" ht="27.75" customHeight="1">
      <c r="A108" s="160" t="s">
        <v>637</v>
      </c>
      <c r="B108" s="42">
        <f>IFERROR(INDEX('Annex 1 LV, HV &amp; UMS charges_K'!$B$14:$B$45,MATCH($A108,'Annex 1 LV, HV &amp; UMS charges_K'!$A$14:$A$294,0)),INDEX('Annex 4 LDNO charges_K'!$B$14:$B$203,MATCH($A108,'Annex 4 LDNO charges_K'!$A$14:$A$203,0)))</f>
        <v>0</v>
      </c>
      <c r="C108" s="159">
        <f>IFERROR(INDEX('Annex 1 LV, HV &amp; UMS charges_K'!$C$14:$C$45,MATCH($A108,'Annex 1 LV, HV &amp; UMS charges_K'!$A$14:$A$294,0)),INDEX('Annex 4 LDNO charges_K'!$C$14:$C$203,MATCH($A108,'Annex 4 LDNO charges_K'!$A$14:$A$203,0)))</f>
        <v>0</v>
      </c>
      <c r="D108" s="227"/>
      <c r="E108" s="227"/>
      <c r="F108" s="276">
        <v>0.52094635874339257</v>
      </c>
    </row>
    <row r="109" spans="1:6" ht="27.75" customHeight="1">
      <c r="A109" s="160" t="s">
        <v>638</v>
      </c>
      <c r="B109" s="42">
        <f>IFERROR(INDEX('Annex 1 LV, HV &amp; UMS charges_K'!$B$14:$B$45,MATCH($A109,'Annex 1 LV, HV &amp; UMS charges_K'!$A$14:$A$294,0)),INDEX('Annex 4 LDNO charges_K'!$B$14:$B$203,MATCH($A109,'Annex 4 LDNO charges_K'!$A$14:$A$203,0)))</f>
        <v>0</v>
      </c>
      <c r="C109" s="159">
        <f>IFERROR(INDEX('Annex 1 LV, HV &amp; UMS charges_K'!$C$14:$C$45,MATCH($A109,'Annex 1 LV, HV &amp; UMS charges_K'!$A$14:$A$294,0)),INDEX('Annex 4 LDNO charges_K'!$C$14:$C$203,MATCH($A109,'Annex 4 LDNO charges_K'!$A$14:$A$203,0)))</f>
        <v>0</v>
      </c>
      <c r="D109" s="227"/>
      <c r="E109" s="227"/>
      <c r="F109" s="276">
        <v>0.52094635874339257</v>
      </c>
    </row>
    <row r="110" spans="1:6" ht="27.75" customHeight="1">
      <c r="A110" s="160" t="s">
        <v>639</v>
      </c>
      <c r="B110" s="42">
        <f>IFERROR(INDEX('Annex 1 LV, HV &amp; UMS charges_K'!$B$14:$B$45,MATCH($A110,'Annex 1 LV, HV &amp; UMS charges_K'!$A$14:$A$294,0)),INDEX('Annex 4 LDNO charges_K'!$B$14:$B$203,MATCH($A110,'Annex 4 LDNO charges_K'!$A$14:$A$203,0)))</f>
        <v>0</v>
      </c>
      <c r="C110" s="159">
        <f>IFERROR(INDEX('Annex 1 LV, HV &amp; UMS charges_K'!$C$14:$C$45,MATCH($A110,'Annex 1 LV, HV &amp; UMS charges_K'!$A$14:$A$294,0)),INDEX('Annex 4 LDNO charges_K'!$C$14:$C$203,MATCH($A110,'Annex 4 LDNO charges_K'!$A$14:$A$203,0)))</f>
        <v>0</v>
      </c>
      <c r="D110" s="227"/>
      <c r="E110" s="227"/>
      <c r="F110" s="276">
        <v>0.52094635874339257</v>
      </c>
    </row>
    <row r="111" spans="1:6" ht="27.75" customHeight="1">
      <c r="A111" s="160" t="s">
        <v>640</v>
      </c>
      <c r="B111" s="42">
        <f>IFERROR(INDEX('Annex 1 LV, HV &amp; UMS charges_K'!$B$14:$B$45,MATCH($A111,'Annex 1 LV, HV &amp; UMS charges_K'!$A$14:$A$294,0)),INDEX('Annex 4 LDNO charges_K'!$B$14:$B$203,MATCH($A111,'Annex 4 LDNO charges_K'!$A$14:$A$203,0)))</f>
        <v>0</v>
      </c>
      <c r="C111" s="159">
        <f>IFERROR(INDEX('Annex 1 LV, HV &amp; UMS charges_K'!$C$14:$C$45,MATCH($A111,'Annex 1 LV, HV &amp; UMS charges_K'!$A$14:$A$294,0)),INDEX('Annex 4 LDNO charges_K'!$C$14:$C$203,MATCH($A111,'Annex 4 LDNO charges_K'!$A$14:$A$203,0)))</f>
        <v>0</v>
      </c>
      <c r="D111" s="227"/>
      <c r="E111" s="227"/>
      <c r="F111" s="276">
        <v>0.52094635874339257</v>
      </c>
    </row>
    <row r="112" spans="1:6" ht="27.75" customHeight="1">
      <c r="A112" s="160" t="s">
        <v>641</v>
      </c>
      <c r="B112" s="42">
        <f>IFERROR(INDEX('Annex 1 LV, HV &amp; UMS charges_K'!$B$14:$B$45,MATCH($A112,'Annex 1 LV, HV &amp; UMS charges_K'!$A$14:$A$294,0)),INDEX('Annex 4 LDNO charges_K'!$B$14:$B$203,MATCH($A112,'Annex 4 LDNO charges_K'!$A$14:$A$203,0)))</f>
        <v>0</v>
      </c>
      <c r="C112" s="159">
        <f>IFERROR(INDEX('Annex 1 LV, HV &amp; UMS charges_K'!$C$14:$C$45,MATCH($A112,'Annex 1 LV, HV &amp; UMS charges_K'!$A$14:$A$294,0)),INDEX('Annex 4 LDNO charges_K'!$C$14:$C$203,MATCH($A112,'Annex 4 LDNO charges_K'!$A$14:$A$203,0)))</f>
        <v>0</v>
      </c>
      <c r="D112" s="227"/>
      <c r="E112" s="227"/>
      <c r="F112" s="276">
        <v>0.52094635874339257</v>
      </c>
    </row>
    <row r="113" spans="1:6" ht="27.75" customHeight="1">
      <c r="A113" s="160" t="s">
        <v>642</v>
      </c>
      <c r="B113" s="42">
        <f>IFERROR(INDEX('Annex 1 LV, HV &amp; UMS charges_K'!$B$14:$B$45,MATCH($A113,'Annex 1 LV, HV &amp; UMS charges_K'!$A$14:$A$294,0)),INDEX('Annex 4 LDNO charges_K'!$B$14:$B$203,MATCH($A113,'Annex 4 LDNO charges_K'!$A$14:$A$203,0)))</f>
        <v>0</v>
      </c>
      <c r="C113" s="159">
        <f>IFERROR(INDEX('Annex 1 LV, HV &amp; UMS charges_K'!$C$14:$C$45,MATCH($A113,'Annex 1 LV, HV &amp; UMS charges_K'!$A$14:$A$294,0)),INDEX('Annex 4 LDNO charges_K'!$C$14:$C$203,MATCH($A113,'Annex 4 LDNO charges_K'!$A$14:$A$203,0)))</f>
        <v>0</v>
      </c>
      <c r="D113" s="227"/>
      <c r="E113" s="227"/>
      <c r="F113" s="276">
        <v>0.52094635874339257</v>
      </c>
    </row>
    <row r="114" spans="1:6" ht="27.75" customHeight="1">
      <c r="A114" s="160" t="s">
        <v>643</v>
      </c>
      <c r="B114" s="42">
        <f>IFERROR(INDEX('Annex 1 LV, HV &amp; UMS charges_K'!$B$14:$B$45,MATCH($A114,'Annex 1 LV, HV &amp; UMS charges_K'!$A$14:$A$294,0)),INDEX('Annex 4 LDNO charges_K'!$B$14:$B$203,MATCH($A114,'Annex 4 LDNO charges_K'!$A$14:$A$203,0)))</f>
        <v>0</v>
      </c>
      <c r="C114" s="159">
        <f>IFERROR(INDEX('Annex 1 LV, HV &amp; UMS charges_K'!$C$14:$C$45,MATCH($A114,'Annex 1 LV, HV &amp; UMS charges_K'!$A$14:$A$294,0)),INDEX('Annex 4 LDNO charges_K'!$C$14:$C$203,MATCH($A114,'Annex 4 LDNO charges_K'!$A$14:$A$203,0)))</f>
        <v>0</v>
      </c>
      <c r="D114" s="227"/>
      <c r="E114" s="227"/>
      <c r="F114" s="276">
        <v>0.52094635874339257</v>
      </c>
    </row>
    <row r="115" spans="1:6" ht="27.75" customHeight="1">
      <c r="A115" s="160" t="s">
        <v>644</v>
      </c>
      <c r="B115" s="42">
        <f>IFERROR(INDEX('Annex 1 LV, HV &amp; UMS charges_K'!$B$14:$B$45,MATCH($A115,'Annex 1 LV, HV &amp; UMS charges_K'!$A$14:$A$294,0)),INDEX('Annex 4 LDNO charges_K'!$B$14:$B$203,MATCH($A115,'Annex 4 LDNO charges_K'!$A$14:$A$203,0)))</f>
        <v>0</v>
      </c>
      <c r="C115" s="159">
        <f>IFERROR(INDEX('Annex 1 LV, HV &amp; UMS charges_K'!$C$14:$C$45,MATCH($A115,'Annex 1 LV, HV &amp; UMS charges_K'!$A$14:$A$294,0)),INDEX('Annex 4 LDNO charges_K'!$C$14:$C$203,MATCH($A115,'Annex 4 LDNO charges_K'!$A$14:$A$203,0)))</f>
        <v>0</v>
      </c>
      <c r="D115" s="227"/>
      <c r="E115" s="227"/>
      <c r="F115" s="276">
        <v>0.52094635874339257</v>
      </c>
    </row>
    <row r="116" spans="1:6" ht="27.75" customHeight="1">
      <c r="A116" s="160" t="s">
        <v>645</v>
      </c>
      <c r="B116" s="42">
        <f>IFERROR(INDEX('Annex 1 LV, HV &amp; UMS charges_K'!$B$14:$B$45,MATCH($A116,'Annex 1 LV, HV &amp; UMS charges_K'!$A$14:$A$294,0)),INDEX('Annex 4 LDNO charges_K'!$B$14:$B$203,MATCH($A116,'Annex 4 LDNO charges_K'!$A$14:$A$203,0)))</f>
        <v>0</v>
      </c>
      <c r="C116" s="159">
        <f>IFERROR(INDEX('Annex 1 LV, HV &amp; UMS charges_K'!$C$14:$C$45,MATCH($A116,'Annex 1 LV, HV &amp; UMS charges_K'!$A$14:$A$294,0)),INDEX('Annex 4 LDNO charges_K'!$C$14:$C$203,MATCH($A116,'Annex 4 LDNO charges_K'!$A$14:$A$203,0)))</f>
        <v>0</v>
      </c>
      <c r="D116" s="227"/>
      <c r="E116" s="227"/>
      <c r="F116" s="276">
        <v>0.52094635874339257</v>
      </c>
    </row>
    <row r="117" spans="1:6" ht="27.75" customHeight="1">
      <c r="A117" s="160" t="s">
        <v>646</v>
      </c>
      <c r="B117" s="42">
        <f>IFERROR(INDEX('Annex 1 LV, HV &amp; UMS charges_K'!$B$14:$B$45,MATCH($A117,'Annex 1 LV, HV &amp; UMS charges_K'!$A$14:$A$294,0)),INDEX('Annex 4 LDNO charges_K'!$B$14:$B$203,MATCH($A117,'Annex 4 LDNO charges_K'!$A$14:$A$203,0)))</f>
        <v>0</v>
      </c>
      <c r="C117" s="159">
        <f>IFERROR(INDEX('Annex 1 LV, HV &amp; UMS charges_K'!$C$14:$C$45,MATCH($A117,'Annex 1 LV, HV &amp; UMS charges_K'!$A$14:$A$294,0)),INDEX('Annex 4 LDNO charges_K'!$C$14:$C$203,MATCH($A117,'Annex 4 LDNO charges_K'!$A$14:$A$203,0)))</f>
        <v>0</v>
      </c>
      <c r="D117" s="227"/>
      <c r="E117" s="227"/>
      <c r="F117" s="276">
        <v>0.52094635874339257</v>
      </c>
    </row>
    <row r="118" spans="1:6" ht="27.75" customHeight="1">
      <c r="A118" s="160" t="s">
        <v>647</v>
      </c>
      <c r="B118" s="42">
        <f>IFERROR(INDEX('Annex 1 LV, HV &amp; UMS charges_K'!$B$14:$B$45,MATCH($A118,'Annex 1 LV, HV &amp; UMS charges_K'!$A$14:$A$294,0)),INDEX('Annex 4 LDNO charges_K'!$B$14:$B$203,MATCH($A118,'Annex 4 LDNO charges_K'!$A$14:$A$203,0)))</f>
        <v>0</v>
      </c>
      <c r="C118" s="159">
        <f>IFERROR(INDEX('Annex 1 LV, HV &amp; UMS charges_K'!$C$14:$C$45,MATCH($A118,'Annex 1 LV, HV &amp; UMS charges_K'!$A$14:$A$294,0)),INDEX('Annex 4 LDNO charges_K'!$C$14:$C$203,MATCH($A118,'Annex 4 LDNO charges_K'!$A$14:$A$203,0)))</f>
        <v>0</v>
      </c>
      <c r="D118" s="227"/>
      <c r="E118" s="227"/>
      <c r="F118" s="276">
        <v>0.52094635874339257</v>
      </c>
    </row>
    <row r="119" spans="1:6" ht="27.75" customHeight="1">
      <c r="A119" s="160" t="s">
        <v>648</v>
      </c>
      <c r="B119" s="42">
        <f>IFERROR(INDEX('Annex 1 LV, HV &amp; UMS charges_K'!$B$14:$B$45,MATCH($A119,'Annex 1 LV, HV &amp; UMS charges_K'!$A$14:$A$294,0)),INDEX('Annex 4 LDNO charges_K'!$B$14:$B$203,MATCH($A119,'Annex 4 LDNO charges_K'!$A$14:$A$203,0)))</f>
        <v>0</v>
      </c>
      <c r="C119" s="159">
        <f>IFERROR(INDEX('Annex 1 LV, HV &amp; UMS charges_K'!$C$14:$C$45,MATCH($A119,'Annex 1 LV, HV &amp; UMS charges_K'!$A$14:$A$294,0)),INDEX('Annex 4 LDNO charges_K'!$C$14:$C$203,MATCH($A119,'Annex 4 LDNO charges_K'!$A$14:$A$203,0)))</f>
        <v>0</v>
      </c>
      <c r="D119" s="227"/>
      <c r="E119" s="227"/>
      <c r="F119" s="276">
        <v>0.52094635874339257</v>
      </c>
    </row>
    <row r="120" spans="1:6" ht="27.75" customHeight="1">
      <c r="A120" s="160" t="s">
        <v>649</v>
      </c>
      <c r="B120" s="42">
        <f>IFERROR(INDEX('Annex 1 LV, HV &amp; UMS charges_K'!$B$14:$B$45,MATCH($A120,'Annex 1 LV, HV &amp; UMS charges_K'!$A$14:$A$294,0)),INDEX('Annex 4 LDNO charges_K'!$B$14:$B$203,MATCH($A120,'Annex 4 LDNO charges_K'!$A$14:$A$203,0)))</f>
        <v>0</v>
      </c>
      <c r="C120" s="159">
        <f>IFERROR(INDEX('Annex 1 LV, HV &amp; UMS charges_K'!$C$14:$C$45,MATCH($A120,'Annex 1 LV, HV &amp; UMS charges_K'!$A$14:$A$294,0)),INDEX('Annex 4 LDNO charges_K'!$C$14:$C$203,MATCH($A120,'Annex 4 LDNO charges_K'!$A$14:$A$203,0)))</f>
        <v>0</v>
      </c>
      <c r="D120" s="227"/>
      <c r="E120" s="227"/>
      <c r="F120" s="276">
        <v>0.52094635874339257</v>
      </c>
    </row>
    <row r="121" spans="1:6" ht="27.75" customHeight="1">
      <c r="A121" s="160" t="s">
        <v>656</v>
      </c>
      <c r="B121" s="42">
        <f>IFERROR(INDEX('Annex 1 LV, HV &amp; UMS charges_K'!$B$14:$B$45,MATCH($A121,'Annex 1 LV, HV &amp; UMS charges_K'!$A$14:$A$294,0)),INDEX('Annex 4 LDNO charges_K'!$B$14:$B$203,MATCH($A121,'Annex 4 LDNO charges_K'!$A$14:$A$203,0)))</f>
        <v>0</v>
      </c>
      <c r="C121" s="159" t="str">
        <f>IFERROR(INDEX('Annex 1 LV, HV &amp; UMS charges_K'!$C$14:$C$45,MATCH($A121,'Annex 1 LV, HV &amp; UMS charges_K'!$A$14:$A$294,0)),INDEX('Annex 4 LDNO charges_K'!$C$14:$C$203,MATCH($A121,'Annex 4 LDNO charges_K'!$A$14:$A$203,0)))</f>
        <v>0, 1, 2</v>
      </c>
      <c r="D121" s="276">
        <v>0.19795304934524904</v>
      </c>
      <c r="E121" s="276">
        <v>0</v>
      </c>
      <c r="F121" s="276">
        <v>0.52094635874339257</v>
      </c>
    </row>
    <row r="122" spans="1:6" ht="27.75" customHeight="1">
      <c r="A122" s="160" t="s">
        <v>658</v>
      </c>
      <c r="B122" s="42">
        <f>IFERROR(INDEX('Annex 1 LV, HV &amp; UMS charges_K'!$B$14:$B$45,MATCH($A122,'Annex 1 LV, HV &amp; UMS charges_K'!$A$14:$A$294,0)),INDEX('Annex 4 LDNO charges_K'!$B$14:$B$203,MATCH($A122,'Annex 4 LDNO charges_K'!$A$14:$A$203,0)))</f>
        <v>0</v>
      </c>
      <c r="C122" s="159" t="str">
        <f>IFERROR(INDEX('Annex 1 LV, HV &amp; UMS charges_K'!$C$14:$C$45,MATCH($A122,'Annex 1 LV, HV &amp; UMS charges_K'!$A$14:$A$294,0)),INDEX('Annex 4 LDNO charges_K'!$C$14:$C$203,MATCH($A122,'Annex 4 LDNO charges_K'!$A$14:$A$203,0)))</f>
        <v>0, 3, 4, 5-8</v>
      </c>
      <c r="D122" s="227"/>
      <c r="E122" s="227"/>
      <c r="F122" s="276">
        <v>0.52094635874339257</v>
      </c>
    </row>
    <row r="123" spans="1:6" ht="27.75" customHeight="1">
      <c r="A123" s="160" t="s">
        <v>659</v>
      </c>
      <c r="B123" s="42">
        <f>IFERROR(INDEX('Annex 1 LV, HV &amp; UMS charges_K'!$B$14:$B$45,MATCH($A123,'Annex 1 LV, HV &amp; UMS charges_K'!$A$14:$A$294,0)),INDEX('Annex 4 LDNO charges_K'!$B$14:$B$203,MATCH($A123,'Annex 4 LDNO charges_K'!$A$14:$A$203,0)))</f>
        <v>0</v>
      </c>
      <c r="C123" s="159" t="str">
        <f>IFERROR(INDEX('Annex 1 LV, HV &amp; UMS charges_K'!$C$14:$C$45,MATCH($A123,'Annex 1 LV, HV &amp; UMS charges_K'!$A$14:$A$294,0)),INDEX('Annex 4 LDNO charges_K'!$C$14:$C$203,MATCH($A123,'Annex 4 LDNO charges_K'!$A$14:$A$203,0)))</f>
        <v>0, 3, 4, 5-8</v>
      </c>
      <c r="D123" s="227"/>
      <c r="E123" s="227"/>
      <c r="F123" s="276">
        <v>0.52094635874339257</v>
      </c>
    </row>
    <row r="124" spans="1:6" ht="27.75" customHeight="1">
      <c r="A124" s="160" t="s">
        <v>660</v>
      </c>
      <c r="B124" s="42">
        <f>IFERROR(INDEX('Annex 1 LV, HV &amp; UMS charges_K'!$B$14:$B$45,MATCH($A124,'Annex 1 LV, HV &amp; UMS charges_K'!$A$14:$A$294,0)),INDEX('Annex 4 LDNO charges_K'!$B$14:$B$203,MATCH($A124,'Annex 4 LDNO charges_K'!$A$14:$A$203,0)))</f>
        <v>0</v>
      </c>
      <c r="C124" s="159" t="str">
        <f>IFERROR(INDEX('Annex 1 LV, HV &amp; UMS charges_K'!$C$14:$C$45,MATCH($A124,'Annex 1 LV, HV &amp; UMS charges_K'!$A$14:$A$294,0)),INDEX('Annex 4 LDNO charges_K'!$C$14:$C$203,MATCH($A124,'Annex 4 LDNO charges_K'!$A$14:$A$203,0)))</f>
        <v>0, 3, 4, 5-8</v>
      </c>
      <c r="D124" s="227"/>
      <c r="E124" s="227"/>
      <c r="F124" s="276">
        <v>0.52094635874339257</v>
      </c>
    </row>
    <row r="125" spans="1:6" ht="27.75" customHeight="1">
      <c r="A125" s="160" t="s">
        <v>661</v>
      </c>
      <c r="B125" s="42">
        <f>IFERROR(INDEX('Annex 1 LV, HV &amp; UMS charges_K'!$B$14:$B$45,MATCH($A125,'Annex 1 LV, HV &amp; UMS charges_K'!$A$14:$A$294,0)),INDEX('Annex 4 LDNO charges_K'!$B$14:$B$203,MATCH($A125,'Annex 4 LDNO charges_K'!$A$14:$A$203,0)))</f>
        <v>0</v>
      </c>
      <c r="C125" s="159" t="str">
        <f>IFERROR(INDEX('Annex 1 LV, HV &amp; UMS charges_K'!$C$14:$C$45,MATCH($A125,'Annex 1 LV, HV &amp; UMS charges_K'!$A$14:$A$294,0)),INDEX('Annex 4 LDNO charges_K'!$C$14:$C$203,MATCH($A125,'Annex 4 LDNO charges_K'!$A$14:$A$203,0)))</f>
        <v>0, 3, 4, 5-8</v>
      </c>
      <c r="D125" s="227"/>
      <c r="E125" s="227"/>
      <c r="F125" s="276">
        <v>0.52094635874339257</v>
      </c>
    </row>
    <row r="126" spans="1:6" ht="27.75" customHeight="1">
      <c r="A126" s="160" t="s">
        <v>662</v>
      </c>
      <c r="B126" s="42">
        <f>IFERROR(INDEX('Annex 1 LV, HV &amp; UMS charges_K'!$B$14:$B$45,MATCH($A126,'Annex 1 LV, HV &amp; UMS charges_K'!$A$14:$A$294,0)),INDEX('Annex 4 LDNO charges_K'!$B$14:$B$203,MATCH($A126,'Annex 4 LDNO charges_K'!$A$14:$A$203,0)))</f>
        <v>0</v>
      </c>
      <c r="C126" s="159" t="str">
        <f>IFERROR(INDEX('Annex 1 LV, HV &amp; UMS charges_K'!$C$14:$C$45,MATCH($A126,'Annex 1 LV, HV &amp; UMS charges_K'!$A$14:$A$294,0)),INDEX('Annex 4 LDNO charges_K'!$C$14:$C$203,MATCH($A126,'Annex 4 LDNO charges_K'!$A$14:$A$203,0)))</f>
        <v>0, 3, 4, 5-8</v>
      </c>
      <c r="D126" s="227"/>
      <c r="E126" s="227"/>
      <c r="F126" s="276">
        <v>0.52094635874339257</v>
      </c>
    </row>
    <row r="127" spans="1:6" ht="27.75" customHeight="1">
      <c r="A127" s="160" t="s">
        <v>664</v>
      </c>
      <c r="B127" s="42">
        <f>IFERROR(INDEX('Annex 1 LV, HV &amp; UMS charges_K'!$B$14:$B$45,MATCH($A127,'Annex 1 LV, HV &amp; UMS charges_K'!$A$14:$A$294,0)),INDEX('Annex 4 LDNO charges_K'!$B$14:$B$203,MATCH($A127,'Annex 4 LDNO charges_K'!$A$14:$A$203,0)))</f>
        <v>0</v>
      </c>
      <c r="C127" s="159">
        <f>IFERROR(INDEX('Annex 1 LV, HV &amp; UMS charges_K'!$C$14:$C$45,MATCH($A127,'Annex 1 LV, HV &amp; UMS charges_K'!$A$14:$A$294,0)),INDEX('Annex 4 LDNO charges_K'!$C$14:$C$203,MATCH($A127,'Annex 4 LDNO charges_K'!$A$14:$A$203,0)))</f>
        <v>0</v>
      </c>
      <c r="D127" s="227"/>
      <c r="E127" s="227"/>
      <c r="F127" s="276">
        <v>0.52094635874339257</v>
      </c>
    </row>
    <row r="128" spans="1:6" ht="27.75" customHeight="1">
      <c r="A128" s="160" t="s">
        <v>665</v>
      </c>
      <c r="B128" s="42">
        <f>IFERROR(INDEX('Annex 1 LV, HV &amp; UMS charges_K'!$B$14:$B$45,MATCH($A128,'Annex 1 LV, HV &amp; UMS charges_K'!$A$14:$A$294,0)),INDEX('Annex 4 LDNO charges_K'!$B$14:$B$203,MATCH($A128,'Annex 4 LDNO charges_K'!$A$14:$A$203,0)))</f>
        <v>0</v>
      </c>
      <c r="C128" s="159">
        <f>IFERROR(INDEX('Annex 1 LV, HV &amp; UMS charges_K'!$C$14:$C$45,MATCH($A128,'Annex 1 LV, HV &amp; UMS charges_K'!$A$14:$A$294,0)),INDEX('Annex 4 LDNO charges_K'!$C$14:$C$203,MATCH($A128,'Annex 4 LDNO charges_K'!$A$14:$A$203,0)))</f>
        <v>0</v>
      </c>
      <c r="D128" s="227"/>
      <c r="E128" s="227"/>
      <c r="F128" s="276">
        <v>0.52094635874339257</v>
      </c>
    </row>
    <row r="129" spans="1:6" ht="27.75" customHeight="1">
      <c r="A129" s="160" t="s">
        <v>666</v>
      </c>
      <c r="B129" s="42">
        <f>IFERROR(INDEX('Annex 1 LV, HV &amp; UMS charges_K'!$B$14:$B$45,MATCH($A129,'Annex 1 LV, HV &amp; UMS charges_K'!$A$14:$A$294,0)),INDEX('Annex 4 LDNO charges_K'!$B$14:$B$203,MATCH($A129,'Annex 4 LDNO charges_K'!$A$14:$A$203,0)))</f>
        <v>0</v>
      </c>
      <c r="C129" s="159">
        <f>IFERROR(INDEX('Annex 1 LV, HV &amp; UMS charges_K'!$C$14:$C$45,MATCH($A129,'Annex 1 LV, HV &amp; UMS charges_K'!$A$14:$A$294,0)),INDEX('Annex 4 LDNO charges_K'!$C$14:$C$203,MATCH($A129,'Annex 4 LDNO charges_K'!$A$14:$A$203,0)))</f>
        <v>0</v>
      </c>
      <c r="D129" s="227"/>
      <c r="E129" s="227"/>
      <c r="F129" s="276">
        <v>0.52094635874339257</v>
      </c>
    </row>
    <row r="130" spans="1:6" ht="27.75" customHeight="1">
      <c r="A130" s="160" t="s">
        <v>667</v>
      </c>
      <c r="B130" s="42">
        <f>IFERROR(INDEX('Annex 1 LV, HV &amp; UMS charges_K'!$B$14:$B$45,MATCH($A130,'Annex 1 LV, HV &amp; UMS charges_K'!$A$14:$A$294,0)),INDEX('Annex 4 LDNO charges_K'!$B$14:$B$203,MATCH($A130,'Annex 4 LDNO charges_K'!$A$14:$A$203,0)))</f>
        <v>0</v>
      </c>
      <c r="C130" s="159">
        <f>IFERROR(INDEX('Annex 1 LV, HV &amp; UMS charges_K'!$C$14:$C$45,MATCH($A130,'Annex 1 LV, HV &amp; UMS charges_K'!$A$14:$A$294,0)),INDEX('Annex 4 LDNO charges_K'!$C$14:$C$203,MATCH($A130,'Annex 4 LDNO charges_K'!$A$14:$A$203,0)))</f>
        <v>0</v>
      </c>
      <c r="D130" s="227"/>
      <c r="E130" s="227"/>
      <c r="F130" s="276">
        <v>0.52094635874339257</v>
      </c>
    </row>
    <row r="131" spans="1:6" ht="27.75" customHeight="1">
      <c r="A131" s="160" t="s">
        <v>668</v>
      </c>
      <c r="B131" s="42">
        <f>IFERROR(INDEX('Annex 1 LV, HV &amp; UMS charges_K'!$B$14:$B$45,MATCH($A131,'Annex 1 LV, HV &amp; UMS charges_K'!$A$14:$A$294,0)),INDEX('Annex 4 LDNO charges_K'!$B$14:$B$203,MATCH($A131,'Annex 4 LDNO charges_K'!$A$14:$A$203,0)))</f>
        <v>0</v>
      </c>
      <c r="C131" s="159">
        <f>IFERROR(INDEX('Annex 1 LV, HV &amp; UMS charges_K'!$C$14:$C$45,MATCH($A131,'Annex 1 LV, HV &amp; UMS charges_K'!$A$14:$A$294,0)),INDEX('Annex 4 LDNO charges_K'!$C$14:$C$203,MATCH($A131,'Annex 4 LDNO charges_K'!$A$14:$A$203,0)))</f>
        <v>0</v>
      </c>
      <c r="D131" s="227"/>
      <c r="E131" s="227"/>
      <c r="F131" s="276">
        <v>0.52094635874339257</v>
      </c>
    </row>
    <row r="132" spans="1:6" ht="27.75" customHeight="1">
      <c r="A132" s="160" t="s">
        <v>669</v>
      </c>
      <c r="B132" s="42">
        <f>IFERROR(INDEX('Annex 1 LV, HV &amp; UMS charges_K'!$B$14:$B$45,MATCH($A132,'Annex 1 LV, HV &amp; UMS charges_K'!$A$14:$A$294,0)),INDEX('Annex 4 LDNO charges_K'!$B$14:$B$203,MATCH($A132,'Annex 4 LDNO charges_K'!$A$14:$A$203,0)))</f>
        <v>0</v>
      </c>
      <c r="C132" s="159">
        <f>IFERROR(INDEX('Annex 1 LV, HV &amp; UMS charges_K'!$C$14:$C$45,MATCH($A132,'Annex 1 LV, HV &amp; UMS charges_K'!$A$14:$A$294,0)),INDEX('Annex 4 LDNO charges_K'!$C$14:$C$203,MATCH($A132,'Annex 4 LDNO charges_K'!$A$14:$A$203,0)))</f>
        <v>0</v>
      </c>
      <c r="D132" s="227"/>
      <c r="E132" s="227"/>
      <c r="F132" s="276">
        <v>0.52094635874339257</v>
      </c>
    </row>
    <row r="133" spans="1:6" ht="27.75" customHeight="1">
      <c r="A133" s="160" t="s">
        <v>670</v>
      </c>
      <c r="B133" s="42">
        <f>IFERROR(INDEX('Annex 1 LV, HV &amp; UMS charges_K'!$B$14:$B$45,MATCH($A133,'Annex 1 LV, HV &amp; UMS charges_K'!$A$14:$A$294,0)),INDEX('Annex 4 LDNO charges_K'!$B$14:$B$203,MATCH($A133,'Annex 4 LDNO charges_K'!$A$14:$A$203,0)))</f>
        <v>0</v>
      </c>
      <c r="C133" s="159">
        <f>IFERROR(INDEX('Annex 1 LV, HV &amp; UMS charges_K'!$C$14:$C$45,MATCH($A133,'Annex 1 LV, HV &amp; UMS charges_K'!$A$14:$A$294,0)),INDEX('Annex 4 LDNO charges_K'!$C$14:$C$203,MATCH($A133,'Annex 4 LDNO charges_K'!$A$14:$A$203,0)))</f>
        <v>0</v>
      </c>
      <c r="D133" s="227"/>
      <c r="E133" s="227"/>
      <c r="F133" s="276">
        <v>0.52094635874339257</v>
      </c>
    </row>
    <row r="134" spans="1:6" ht="27.75" customHeight="1">
      <c r="A134" s="160" t="s">
        <v>671</v>
      </c>
      <c r="B134" s="42">
        <f>IFERROR(INDEX('Annex 1 LV, HV &amp; UMS charges_K'!$B$14:$B$45,MATCH($A134,'Annex 1 LV, HV &amp; UMS charges_K'!$A$14:$A$294,0)),INDEX('Annex 4 LDNO charges_K'!$B$14:$B$203,MATCH($A134,'Annex 4 LDNO charges_K'!$A$14:$A$203,0)))</f>
        <v>0</v>
      </c>
      <c r="C134" s="159">
        <f>IFERROR(INDEX('Annex 1 LV, HV &amp; UMS charges_K'!$C$14:$C$45,MATCH($A134,'Annex 1 LV, HV &amp; UMS charges_K'!$A$14:$A$294,0)),INDEX('Annex 4 LDNO charges_K'!$C$14:$C$203,MATCH($A134,'Annex 4 LDNO charges_K'!$A$14:$A$203,0)))</f>
        <v>0</v>
      </c>
      <c r="D134" s="227"/>
      <c r="E134" s="227"/>
      <c r="F134" s="276">
        <v>0.52094635874339257</v>
      </c>
    </row>
    <row r="135" spans="1:6" ht="27.75" customHeight="1">
      <c r="A135" s="160" t="s">
        <v>672</v>
      </c>
      <c r="B135" s="42">
        <f>IFERROR(INDEX('Annex 1 LV, HV &amp; UMS charges_K'!$B$14:$B$45,MATCH($A135,'Annex 1 LV, HV &amp; UMS charges_K'!$A$14:$A$294,0)),INDEX('Annex 4 LDNO charges_K'!$B$14:$B$203,MATCH($A135,'Annex 4 LDNO charges_K'!$A$14:$A$203,0)))</f>
        <v>0</v>
      </c>
      <c r="C135" s="159">
        <f>IFERROR(INDEX('Annex 1 LV, HV &amp; UMS charges_K'!$C$14:$C$45,MATCH($A135,'Annex 1 LV, HV &amp; UMS charges_K'!$A$14:$A$294,0)),INDEX('Annex 4 LDNO charges_K'!$C$14:$C$203,MATCH($A135,'Annex 4 LDNO charges_K'!$A$14:$A$203,0)))</f>
        <v>0</v>
      </c>
      <c r="D135" s="227"/>
      <c r="E135" s="227"/>
      <c r="F135" s="276">
        <v>0.52094635874339257</v>
      </c>
    </row>
    <row r="136" spans="1:6" ht="27.75" customHeight="1">
      <c r="A136" s="160" t="s">
        <v>673</v>
      </c>
      <c r="B136" s="42">
        <f>IFERROR(INDEX('Annex 1 LV, HV &amp; UMS charges_K'!$B$14:$B$45,MATCH($A136,'Annex 1 LV, HV &amp; UMS charges_K'!$A$14:$A$294,0)),INDEX('Annex 4 LDNO charges_K'!$B$14:$B$203,MATCH($A136,'Annex 4 LDNO charges_K'!$A$14:$A$203,0)))</f>
        <v>0</v>
      </c>
      <c r="C136" s="159">
        <f>IFERROR(INDEX('Annex 1 LV, HV &amp; UMS charges_K'!$C$14:$C$45,MATCH($A136,'Annex 1 LV, HV &amp; UMS charges_K'!$A$14:$A$294,0)),INDEX('Annex 4 LDNO charges_K'!$C$14:$C$203,MATCH($A136,'Annex 4 LDNO charges_K'!$A$14:$A$203,0)))</f>
        <v>0</v>
      </c>
      <c r="D136" s="227"/>
      <c r="E136" s="227"/>
      <c r="F136" s="276">
        <v>0.52094635874339257</v>
      </c>
    </row>
    <row r="137" spans="1:6" ht="27.75" customHeight="1">
      <c r="A137" s="160" t="s">
        <v>674</v>
      </c>
      <c r="B137" s="42">
        <f>IFERROR(INDEX('Annex 1 LV, HV &amp; UMS charges_K'!$B$14:$B$45,MATCH($A137,'Annex 1 LV, HV &amp; UMS charges_K'!$A$14:$A$294,0)),INDEX('Annex 4 LDNO charges_K'!$B$14:$B$203,MATCH($A137,'Annex 4 LDNO charges_K'!$A$14:$A$203,0)))</f>
        <v>0</v>
      </c>
      <c r="C137" s="159">
        <f>IFERROR(INDEX('Annex 1 LV, HV &amp; UMS charges_K'!$C$14:$C$45,MATCH($A137,'Annex 1 LV, HV &amp; UMS charges_K'!$A$14:$A$294,0)),INDEX('Annex 4 LDNO charges_K'!$C$14:$C$203,MATCH($A137,'Annex 4 LDNO charges_K'!$A$14:$A$203,0)))</f>
        <v>0</v>
      </c>
      <c r="D137" s="227"/>
      <c r="E137" s="227"/>
      <c r="F137" s="276">
        <v>0.52094635874339257</v>
      </c>
    </row>
    <row r="138" spans="1:6" ht="27.75" customHeight="1">
      <c r="A138" s="160" t="s">
        <v>675</v>
      </c>
      <c r="B138" s="42">
        <f>IFERROR(INDEX('Annex 1 LV, HV &amp; UMS charges_K'!$B$14:$B$45,MATCH($A138,'Annex 1 LV, HV &amp; UMS charges_K'!$A$14:$A$294,0)),INDEX('Annex 4 LDNO charges_K'!$B$14:$B$203,MATCH($A138,'Annex 4 LDNO charges_K'!$A$14:$A$203,0)))</f>
        <v>0</v>
      </c>
      <c r="C138" s="159">
        <f>IFERROR(INDEX('Annex 1 LV, HV &amp; UMS charges_K'!$C$14:$C$45,MATCH($A138,'Annex 1 LV, HV &amp; UMS charges_K'!$A$14:$A$294,0)),INDEX('Annex 4 LDNO charges_K'!$C$14:$C$203,MATCH($A138,'Annex 4 LDNO charges_K'!$A$14:$A$203,0)))</f>
        <v>0</v>
      </c>
      <c r="D138" s="227"/>
      <c r="E138" s="227"/>
      <c r="F138" s="276">
        <v>0.52094635874339257</v>
      </c>
    </row>
    <row r="139" spans="1:6" ht="27.75" customHeight="1">
      <c r="A139" s="160" t="s">
        <v>676</v>
      </c>
      <c r="B139" s="42">
        <f>IFERROR(INDEX('Annex 1 LV, HV &amp; UMS charges_K'!$B$14:$B$45,MATCH($A139,'Annex 1 LV, HV &amp; UMS charges_K'!$A$14:$A$294,0)),INDEX('Annex 4 LDNO charges_K'!$B$14:$B$203,MATCH($A139,'Annex 4 LDNO charges_K'!$A$14:$A$203,0)))</f>
        <v>0</v>
      </c>
      <c r="C139" s="159">
        <f>IFERROR(INDEX('Annex 1 LV, HV &amp; UMS charges_K'!$C$14:$C$45,MATCH($A139,'Annex 1 LV, HV &amp; UMS charges_K'!$A$14:$A$294,0)),INDEX('Annex 4 LDNO charges_K'!$C$14:$C$203,MATCH($A139,'Annex 4 LDNO charges_K'!$A$14:$A$203,0)))</f>
        <v>0</v>
      </c>
      <c r="D139" s="227"/>
      <c r="E139" s="227"/>
      <c r="F139" s="276">
        <v>0.52094635874339257</v>
      </c>
    </row>
    <row r="140" spans="1:6" ht="27.75" customHeight="1">
      <c r="A140" s="160" t="s">
        <v>677</v>
      </c>
      <c r="B140" s="42">
        <f>IFERROR(INDEX('Annex 1 LV, HV &amp; UMS charges_K'!$B$14:$B$45,MATCH($A140,'Annex 1 LV, HV &amp; UMS charges_K'!$A$14:$A$294,0)),INDEX('Annex 4 LDNO charges_K'!$B$14:$B$203,MATCH($A140,'Annex 4 LDNO charges_K'!$A$14:$A$203,0)))</f>
        <v>0</v>
      </c>
      <c r="C140" s="159">
        <f>IFERROR(INDEX('Annex 1 LV, HV &amp; UMS charges_K'!$C$14:$C$45,MATCH($A140,'Annex 1 LV, HV &amp; UMS charges_K'!$A$14:$A$294,0)),INDEX('Annex 4 LDNO charges_K'!$C$14:$C$203,MATCH($A140,'Annex 4 LDNO charges_K'!$A$14:$A$203,0)))</f>
        <v>0</v>
      </c>
      <c r="D140" s="227"/>
      <c r="E140" s="227"/>
      <c r="F140" s="276">
        <v>0.52094635874339257</v>
      </c>
    </row>
    <row r="141" spans="1:6" ht="27.75" customHeight="1">
      <c r="A141" s="160" t="s">
        <v>678</v>
      </c>
      <c r="B141" s="42">
        <f>IFERROR(INDEX('Annex 1 LV, HV &amp; UMS charges_K'!$B$14:$B$45,MATCH($A141,'Annex 1 LV, HV &amp; UMS charges_K'!$A$14:$A$294,0)),INDEX('Annex 4 LDNO charges_K'!$B$14:$B$203,MATCH($A141,'Annex 4 LDNO charges_K'!$A$14:$A$203,0)))</f>
        <v>0</v>
      </c>
      <c r="C141" s="159">
        <f>IFERROR(INDEX('Annex 1 LV, HV &amp; UMS charges_K'!$C$14:$C$45,MATCH($A141,'Annex 1 LV, HV &amp; UMS charges_K'!$A$14:$A$294,0)),INDEX('Annex 4 LDNO charges_K'!$C$14:$C$203,MATCH($A141,'Annex 4 LDNO charges_K'!$A$14:$A$203,0)))</f>
        <v>0</v>
      </c>
      <c r="D141" s="227"/>
      <c r="E141" s="227"/>
      <c r="F141" s="276">
        <v>0.52094635874339257</v>
      </c>
    </row>
    <row r="142" spans="1:6" ht="27.75" customHeight="1">
      <c r="A142" s="160" t="s">
        <v>685</v>
      </c>
      <c r="B142" s="42">
        <f>IFERROR(INDEX('Annex 1 LV, HV &amp; UMS charges_K'!$B$14:$B$45,MATCH($A142,'Annex 1 LV, HV &amp; UMS charges_K'!$A$14:$A$294,0)),INDEX('Annex 4 LDNO charges_K'!$B$14:$B$203,MATCH($A142,'Annex 4 LDNO charges_K'!$A$14:$A$203,0)))</f>
        <v>0</v>
      </c>
      <c r="C142" s="159" t="str">
        <f>IFERROR(INDEX('Annex 1 LV, HV &amp; UMS charges_K'!$C$14:$C$45,MATCH($A142,'Annex 1 LV, HV &amp; UMS charges_K'!$A$14:$A$294,0)),INDEX('Annex 4 LDNO charges_K'!$C$14:$C$203,MATCH($A142,'Annex 4 LDNO charges_K'!$A$14:$A$203,0)))</f>
        <v>0, 1, 2</v>
      </c>
      <c r="D142" s="276">
        <v>0.19795304934524904</v>
      </c>
      <c r="E142" s="276">
        <v>0</v>
      </c>
      <c r="F142" s="276">
        <v>0.52094635874339257</v>
      </c>
    </row>
    <row r="143" spans="1:6" ht="27.75" customHeight="1">
      <c r="A143" s="160" t="s">
        <v>687</v>
      </c>
      <c r="B143" s="42">
        <f>IFERROR(INDEX('Annex 1 LV, HV &amp; UMS charges_K'!$B$14:$B$45,MATCH($A143,'Annex 1 LV, HV &amp; UMS charges_K'!$A$14:$A$294,0)),INDEX('Annex 4 LDNO charges_K'!$B$14:$B$203,MATCH($A143,'Annex 4 LDNO charges_K'!$A$14:$A$203,0)))</f>
        <v>0</v>
      </c>
      <c r="C143" s="159" t="str">
        <f>IFERROR(INDEX('Annex 1 LV, HV &amp; UMS charges_K'!$C$14:$C$45,MATCH($A143,'Annex 1 LV, HV &amp; UMS charges_K'!$A$14:$A$294,0)),INDEX('Annex 4 LDNO charges_K'!$C$14:$C$203,MATCH($A143,'Annex 4 LDNO charges_K'!$A$14:$A$203,0)))</f>
        <v>0, 3, 4, 5-8</v>
      </c>
      <c r="D143" s="227"/>
      <c r="E143" s="227"/>
      <c r="F143" s="276">
        <v>0.52094635874339257</v>
      </c>
    </row>
    <row r="144" spans="1:6" ht="27.75" customHeight="1">
      <c r="A144" s="160" t="s">
        <v>688</v>
      </c>
      <c r="B144" s="42">
        <f>IFERROR(INDEX('Annex 1 LV, HV &amp; UMS charges_K'!$B$14:$B$45,MATCH($A144,'Annex 1 LV, HV &amp; UMS charges_K'!$A$14:$A$294,0)),INDEX('Annex 4 LDNO charges_K'!$B$14:$B$203,MATCH($A144,'Annex 4 LDNO charges_K'!$A$14:$A$203,0)))</f>
        <v>0</v>
      </c>
      <c r="C144" s="159" t="str">
        <f>IFERROR(INDEX('Annex 1 LV, HV &amp; UMS charges_K'!$C$14:$C$45,MATCH($A144,'Annex 1 LV, HV &amp; UMS charges_K'!$A$14:$A$294,0)),INDEX('Annex 4 LDNO charges_K'!$C$14:$C$203,MATCH($A144,'Annex 4 LDNO charges_K'!$A$14:$A$203,0)))</f>
        <v>0, 3, 4, 5-8</v>
      </c>
      <c r="D144" s="227"/>
      <c r="E144" s="227"/>
      <c r="F144" s="276">
        <v>0.52094635874339257</v>
      </c>
    </row>
    <row r="145" spans="1:6" ht="27.75" customHeight="1">
      <c r="A145" s="160" t="s">
        <v>689</v>
      </c>
      <c r="B145" s="42">
        <f>IFERROR(INDEX('Annex 1 LV, HV &amp; UMS charges_K'!$B$14:$B$45,MATCH($A145,'Annex 1 LV, HV &amp; UMS charges_K'!$A$14:$A$294,0)),INDEX('Annex 4 LDNO charges_K'!$B$14:$B$203,MATCH($A145,'Annex 4 LDNO charges_K'!$A$14:$A$203,0)))</f>
        <v>0</v>
      </c>
      <c r="C145" s="159" t="str">
        <f>IFERROR(INDEX('Annex 1 LV, HV &amp; UMS charges_K'!$C$14:$C$45,MATCH($A145,'Annex 1 LV, HV &amp; UMS charges_K'!$A$14:$A$294,0)),INDEX('Annex 4 LDNO charges_K'!$C$14:$C$203,MATCH($A145,'Annex 4 LDNO charges_K'!$A$14:$A$203,0)))</f>
        <v>0, 3, 4, 5-8</v>
      </c>
      <c r="D145" s="227"/>
      <c r="E145" s="227"/>
      <c r="F145" s="276">
        <v>0.52094635874339257</v>
      </c>
    </row>
    <row r="146" spans="1:6" ht="27.75" customHeight="1">
      <c r="A146" s="160" t="s">
        <v>690</v>
      </c>
      <c r="B146" s="42">
        <f>IFERROR(INDEX('Annex 1 LV, HV &amp; UMS charges_K'!$B$14:$B$45,MATCH($A146,'Annex 1 LV, HV &amp; UMS charges_K'!$A$14:$A$294,0)),INDEX('Annex 4 LDNO charges_K'!$B$14:$B$203,MATCH($A146,'Annex 4 LDNO charges_K'!$A$14:$A$203,0)))</f>
        <v>0</v>
      </c>
      <c r="C146" s="159" t="str">
        <f>IFERROR(INDEX('Annex 1 LV, HV &amp; UMS charges_K'!$C$14:$C$45,MATCH($A146,'Annex 1 LV, HV &amp; UMS charges_K'!$A$14:$A$294,0)),INDEX('Annex 4 LDNO charges_K'!$C$14:$C$203,MATCH($A146,'Annex 4 LDNO charges_K'!$A$14:$A$203,0)))</f>
        <v>0, 3, 4, 5-8</v>
      </c>
      <c r="D146" s="227"/>
      <c r="E146" s="227"/>
      <c r="F146" s="276">
        <v>0.52094635874339257</v>
      </c>
    </row>
    <row r="147" spans="1:6" ht="27.75" customHeight="1">
      <c r="A147" s="160" t="s">
        <v>691</v>
      </c>
      <c r="B147" s="42">
        <f>IFERROR(INDEX('Annex 1 LV, HV &amp; UMS charges_K'!$B$14:$B$45,MATCH($A147,'Annex 1 LV, HV &amp; UMS charges_K'!$A$14:$A$294,0)),INDEX('Annex 4 LDNO charges_K'!$B$14:$B$203,MATCH($A147,'Annex 4 LDNO charges_K'!$A$14:$A$203,0)))</f>
        <v>0</v>
      </c>
      <c r="C147" s="159" t="str">
        <f>IFERROR(INDEX('Annex 1 LV, HV &amp; UMS charges_K'!$C$14:$C$45,MATCH($A147,'Annex 1 LV, HV &amp; UMS charges_K'!$A$14:$A$294,0)),INDEX('Annex 4 LDNO charges_K'!$C$14:$C$203,MATCH($A147,'Annex 4 LDNO charges_K'!$A$14:$A$203,0)))</f>
        <v>0, 3, 4, 5-8</v>
      </c>
      <c r="D147" s="227"/>
      <c r="E147" s="227"/>
      <c r="F147" s="276">
        <v>0.52094635874339257</v>
      </c>
    </row>
    <row r="148" spans="1:6" ht="27.75" customHeight="1">
      <c r="A148" s="160" t="s">
        <v>693</v>
      </c>
      <c r="B148" s="42">
        <f>IFERROR(INDEX('Annex 1 LV, HV &amp; UMS charges_K'!$B$14:$B$45,MATCH($A148,'Annex 1 LV, HV &amp; UMS charges_K'!$A$14:$A$294,0)),INDEX('Annex 4 LDNO charges_K'!$B$14:$B$203,MATCH($A148,'Annex 4 LDNO charges_K'!$A$14:$A$203,0)))</f>
        <v>0</v>
      </c>
      <c r="C148" s="159">
        <f>IFERROR(INDEX('Annex 1 LV, HV &amp; UMS charges_K'!$C$14:$C$45,MATCH($A148,'Annex 1 LV, HV &amp; UMS charges_K'!$A$14:$A$294,0)),INDEX('Annex 4 LDNO charges_K'!$C$14:$C$203,MATCH($A148,'Annex 4 LDNO charges_K'!$A$14:$A$203,0)))</f>
        <v>0</v>
      </c>
      <c r="D148" s="227"/>
      <c r="E148" s="227"/>
      <c r="F148" s="276">
        <v>0.52094635874339257</v>
      </c>
    </row>
    <row r="149" spans="1:6" ht="27.75" customHeight="1">
      <c r="A149" s="160" t="s">
        <v>694</v>
      </c>
      <c r="B149" s="42">
        <f>IFERROR(INDEX('Annex 1 LV, HV &amp; UMS charges_K'!$B$14:$B$45,MATCH($A149,'Annex 1 LV, HV &amp; UMS charges_K'!$A$14:$A$294,0)),INDEX('Annex 4 LDNO charges_K'!$B$14:$B$203,MATCH($A149,'Annex 4 LDNO charges_K'!$A$14:$A$203,0)))</f>
        <v>0</v>
      </c>
      <c r="C149" s="159">
        <f>IFERROR(INDEX('Annex 1 LV, HV &amp; UMS charges_K'!$C$14:$C$45,MATCH($A149,'Annex 1 LV, HV &amp; UMS charges_K'!$A$14:$A$294,0)),INDEX('Annex 4 LDNO charges_K'!$C$14:$C$203,MATCH($A149,'Annex 4 LDNO charges_K'!$A$14:$A$203,0)))</f>
        <v>0</v>
      </c>
      <c r="D149" s="227"/>
      <c r="E149" s="227"/>
      <c r="F149" s="276">
        <v>0.52094635874339257</v>
      </c>
    </row>
    <row r="150" spans="1:6" ht="27.75" customHeight="1">
      <c r="A150" s="160" t="s">
        <v>695</v>
      </c>
      <c r="B150" s="42">
        <f>IFERROR(INDEX('Annex 1 LV, HV &amp; UMS charges_K'!$B$14:$B$45,MATCH($A150,'Annex 1 LV, HV &amp; UMS charges_K'!$A$14:$A$294,0)),INDEX('Annex 4 LDNO charges_K'!$B$14:$B$203,MATCH($A150,'Annex 4 LDNO charges_K'!$A$14:$A$203,0)))</f>
        <v>0</v>
      </c>
      <c r="C150" s="159">
        <f>IFERROR(INDEX('Annex 1 LV, HV &amp; UMS charges_K'!$C$14:$C$45,MATCH($A150,'Annex 1 LV, HV &amp; UMS charges_K'!$A$14:$A$294,0)),INDEX('Annex 4 LDNO charges_K'!$C$14:$C$203,MATCH($A150,'Annex 4 LDNO charges_K'!$A$14:$A$203,0)))</f>
        <v>0</v>
      </c>
      <c r="D150" s="227"/>
      <c r="E150" s="227"/>
      <c r="F150" s="276">
        <v>0.52094635874339257</v>
      </c>
    </row>
    <row r="151" spans="1:6" ht="27.75" customHeight="1">
      <c r="A151" s="160" t="s">
        <v>696</v>
      </c>
      <c r="B151" s="42">
        <f>IFERROR(INDEX('Annex 1 LV, HV &amp; UMS charges_K'!$B$14:$B$45,MATCH($A151,'Annex 1 LV, HV &amp; UMS charges_K'!$A$14:$A$294,0)),INDEX('Annex 4 LDNO charges_K'!$B$14:$B$203,MATCH($A151,'Annex 4 LDNO charges_K'!$A$14:$A$203,0)))</f>
        <v>0</v>
      </c>
      <c r="C151" s="159">
        <f>IFERROR(INDEX('Annex 1 LV, HV &amp; UMS charges_K'!$C$14:$C$45,MATCH($A151,'Annex 1 LV, HV &amp; UMS charges_K'!$A$14:$A$294,0)),INDEX('Annex 4 LDNO charges_K'!$C$14:$C$203,MATCH($A151,'Annex 4 LDNO charges_K'!$A$14:$A$203,0)))</f>
        <v>0</v>
      </c>
      <c r="D151" s="227"/>
      <c r="E151" s="227"/>
      <c r="F151" s="276">
        <v>0.52094635874339257</v>
      </c>
    </row>
    <row r="152" spans="1:6" ht="27.75" customHeight="1">
      <c r="A152" s="160" t="s">
        <v>697</v>
      </c>
      <c r="B152" s="42">
        <f>IFERROR(INDEX('Annex 1 LV, HV &amp; UMS charges_K'!$B$14:$B$45,MATCH($A152,'Annex 1 LV, HV &amp; UMS charges_K'!$A$14:$A$294,0)),INDEX('Annex 4 LDNO charges_K'!$B$14:$B$203,MATCH($A152,'Annex 4 LDNO charges_K'!$A$14:$A$203,0)))</f>
        <v>0</v>
      </c>
      <c r="C152" s="159">
        <f>IFERROR(INDEX('Annex 1 LV, HV &amp; UMS charges_K'!$C$14:$C$45,MATCH($A152,'Annex 1 LV, HV &amp; UMS charges_K'!$A$14:$A$294,0)),INDEX('Annex 4 LDNO charges_K'!$C$14:$C$203,MATCH($A152,'Annex 4 LDNO charges_K'!$A$14:$A$203,0)))</f>
        <v>0</v>
      </c>
      <c r="D152" s="227"/>
      <c r="E152" s="227"/>
      <c r="F152" s="276">
        <v>0.52094635874339257</v>
      </c>
    </row>
    <row r="153" spans="1:6" ht="27.75" customHeight="1">
      <c r="A153" s="160" t="s">
        <v>698</v>
      </c>
      <c r="B153" s="42">
        <f>IFERROR(INDEX('Annex 1 LV, HV &amp; UMS charges_K'!$B$14:$B$45,MATCH($A153,'Annex 1 LV, HV &amp; UMS charges_K'!$A$14:$A$294,0)),INDEX('Annex 4 LDNO charges_K'!$B$14:$B$203,MATCH($A153,'Annex 4 LDNO charges_K'!$A$14:$A$203,0)))</f>
        <v>0</v>
      </c>
      <c r="C153" s="159">
        <f>IFERROR(INDEX('Annex 1 LV, HV &amp; UMS charges_K'!$C$14:$C$45,MATCH($A153,'Annex 1 LV, HV &amp; UMS charges_K'!$A$14:$A$294,0)),INDEX('Annex 4 LDNO charges_K'!$C$14:$C$203,MATCH($A153,'Annex 4 LDNO charges_K'!$A$14:$A$203,0)))</f>
        <v>0</v>
      </c>
      <c r="D153" s="227"/>
      <c r="E153" s="227"/>
      <c r="F153" s="276">
        <v>0.52094635874339257</v>
      </c>
    </row>
    <row r="154" spans="1:6" ht="27.75" customHeight="1">
      <c r="A154" s="160" t="s">
        <v>699</v>
      </c>
      <c r="B154" s="42">
        <f>IFERROR(INDEX('Annex 1 LV, HV &amp; UMS charges_K'!$B$14:$B$45,MATCH($A154,'Annex 1 LV, HV &amp; UMS charges_K'!$A$14:$A$294,0)),INDEX('Annex 4 LDNO charges_K'!$B$14:$B$203,MATCH($A154,'Annex 4 LDNO charges_K'!$A$14:$A$203,0)))</f>
        <v>0</v>
      </c>
      <c r="C154" s="159">
        <f>IFERROR(INDEX('Annex 1 LV, HV &amp; UMS charges_K'!$C$14:$C$45,MATCH($A154,'Annex 1 LV, HV &amp; UMS charges_K'!$A$14:$A$294,0)),INDEX('Annex 4 LDNO charges_K'!$C$14:$C$203,MATCH($A154,'Annex 4 LDNO charges_K'!$A$14:$A$203,0)))</f>
        <v>0</v>
      </c>
      <c r="D154" s="227"/>
      <c r="E154" s="227"/>
      <c r="F154" s="276">
        <v>0.52094635874339257</v>
      </c>
    </row>
    <row r="155" spans="1:6" ht="27.75" customHeight="1">
      <c r="A155" s="160" t="s">
        <v>700</v>
      </c>
      <c r="B155" s="42">
        <f>IFERROR(INDEX('Annex 1 LV, HV &amp; UMS charges_K'!$B$14:$B$45,MATCH($A155,'Annex 1 LV, HV &amp; UMS charges_K'!$A$14:$A$294,0)),INDEX('Annex 4 LDNO charges_K'!$B$14:$B$203,MATCH($A155,'Annex 4 LDNO charges_K'!$A$14:$A$203,0)))</f>
        <v>0</v>
      </c>
      <c r="C155" s="159">
        <f>IFERROR(INDEX('Annex 1 LV, HV &amp; UMS charges_K'!$C$14:$C$45,MATCH($A155,'Annex 1 LV, HV &amp; UMS charges_K'!$A$14:$A$294,0)),INDEX('Annex 4 LDNO charges_K'!$C$14:$C$203,MATCH($A155,'Annex 4 LDNO charges_K'!$A$14:$A$203,0)))</f>
        <v>0</v>
      </c>
      <c r="D155" s="227"/>
      <c r="E155" s="227"/>
      <c r="F155" s="276">
        <v>0.52094635874339257</v>
      </c>
    </row>
    <row r="156" spans="1:6" ht="27.75" customHeight="1">
      <c r="A156" s="160" t="s">
        <v>701</v>
      </c>
      <c r="B156" s="42">
        <f>IFERROR(INDEX('Annex 1 LV, HV &amp; UMS charges_K'!$B$14:$B$45,MATCH($A156,'Annex 1 LV, HV &amp; UMS charges_K'!$A$14:$A$294,0)),INDEX('Annex 4 LDNO charges_K'!$B$14:$B$203,MATCH($A156,'Annex 4 LDNO charges_K'!$A$14:$A$203,0)))</f>
        <v>0</v>
      </c>
      <c r="C156" s="159">
        <f>IFERROR(INDEX('Annex 1 LV, HV &amp; UMS charges_K'!$C$14:$C$45,MATCH($A156,'Annex 1 LV, HV &amp; UMS charges_K'!$A$14:$A$294,0)),INDEX('Annex 4 LDNO charges_K'!$C$14:$C$203,MATCH($A156,'Annex 4 LDNO charges_K'!$A$14:$A$203,0)))</f>
        <v>0</v>
      </c>
      <c r="D156" s="227"/>
      <c r="E156" s="227"/>
      <c r="F156" s="276">
        <v>0.52094635874339257</v>
      </c>
    </row>
    <row r="157" spans="1:6" ht="27.75" customHeight="1">
      <c r="A157" s="160" t="s">
        <v>702</v>
      </c>
      <c r="B157" s="42">
        <f>IFERROR(INDEX('Annex 1 LV, HV &amp; UMS charges_K'!$B$14:$B$45,MATCH($A157,'Annex 1 LV, HV &amp; UMS charges_K'!$A$14:$A$294,0)),INDEX('Annex 4 LDNO charges_K'!$B$14:$B$203,MATCH($A157,'Annex 4 LDNO charges_K'!$A$14:$A$203,0)))</f>
        <v>0</v>
      </c>
      <c r="C157" s="159">
        <f>IFERROR(INDEX('Annex 1 LV, HV &amp; UMS charges_K'!$C$14:$C$45,MATCH($A157,'Annex 1 LV, HV &amp; UMS charges_K'!$A$14:$A$294,0)),INDEX('Annex 4 LDNO charges_K'!$C$14:$C$203,MATCH($A157,'Annex 4 LDNO charges_K'!$A$14:$A$203,0)))</f>
        <v>0</v>
      </c>
      <c r="D157" s="227"/>
      <c r="E157" s="227"/>
      <c r="F157" s="276">
        <v>0.52094635874339257</v>
      </c>
    </row>
    <row r="158" spans="1:6" ht="27.75" customHeight="1">
      <c r="A158" s="160" t="s">
        <v>703</v>
      </c>
      <c r="B158" s="42">
        <f>IFERROR(INDEX('Annex 1 LV, HV &amp; UMS charges_K'!$B$14:$B$45,MATCH($A158,'Annex 1 LV, HV &amp; UMS charges_K'!$A$14:$A$294,0)),INDEX('Annex 4 LDNO charges_K'!$B$14:$B$203,MATCH($A158,'Annex 4 LDNO charges_K'!$A$14:$A$203,0)))</f>
        <v>0</v>
      </c>
      <c r="C158" s="159">
        <f>IFERROR(INDEX('Annex 1 LV, HV &amp; UMS charges_K'!$C$14:$C$45,MATCH($A158,'Annex 1 LV, HV &amp; UMS charges_K'!$A$14:$A$294,0)),INDEX('Annex 4 LDNO charges_K'!$C$14:$C$203,MATCH($A158,'Annex 4 LDNO charges_K'!$A$14:$A$203,0)))</f>
        <v>0</v>
      </c>
      <c r="D158" s="227"/>
      <c r="E158" s="227"/>
      <c r="F158" s="276">
        <v>0.52094635874339257</v>
      </c>
    </row>
    <row r="159" spans="1:6" ht="27.75" customHeight="1">
      <c r="A159" s="160" t="s">
        <v>704</v>
      </c>
      <c r="B159" s="42">
        <f>IFERROR(INDEX('Annex 1 LV, HV &amp; UMS charges_K'!$B$14:$B$45,MATCH($A159,'Annex 1 LV, HV &amp; UMS charges_K'!$A$14:$A$294,0)),INDEX('Annex 4 LDNO charges_K'!$B$14:$B$203,MATCH($A159,'Annex 4 LDNO charges_K'!$A$14:$A$203,0)))</f>
        <v>0</v>
      </c>
      <c r="C159" s="159">
        <f>IFERROR(INDEX('Annex 1 LV, HV &amp; UMS charges_K'!$C$14:$C$45,MATCH($A159,'Annex 1 LV, HV &amp; UMS charges_K'!$A$14:$A$294,0)),INDEX('Annex 4 LDNO charges_K'!$C$14:$C$203,MATCH($A159,'Annex 4 LDNO charges_K'!$A$14:$A$203,0)))</f>
        <v>0</v>
      </c>
      <c r="D159" s="227"/>
      <c r="E159" s="227"/>
      <c r="F159" s="276">
        <v>0.52094635874339257</v>
      </c>
    </row>
    <row r="160" spans="1:6" ht="27.75" customHeight="1">
      <c r="A160" s="160" t="s">
        <v>705</v>
      </c>
      <c r="B160" s="42">
        <f>IFERROR(INDEX('Annex 1 LV, HV &amp; UMS charges_K'!$B$14:$B$45,MATCH($A160,'Annex 1 LV, HV &amp; UMS charges_K'!$A$14:$A$294,0)),INDEX('Annex 4 LDNO charges_K'!$B$14:$B$203,MATCH($A160,'Annex 4 LDNO charges_K'!$A$14:$A$203,0)))</f>
        <v>0</v>
      </c>
      <c r="C160" s="159">
        <f>IFERROR(INDEX('Annex 1 LV, HV &amp; UMS charges_K'!$C$14:$C$45,MATCH($A160,'Annex 1 LV, HV &amp; UMS charges_K'!$A$14:$A$294,0)),INDEX('Annex 4 LDNO charges_K'!$C$14:$C$203,MATCH($A160,'Annex 4 LDNO charges_K'!$A$14:$A$203,0)))</f>
        <v>0</v>
      </c>
      <c r="D160" s="227"/>
      <c r="E160" s="227"/>
      <c r="F160" s="276">
        <v>0.52094635874339257</v>
      </c>
    </row>
    <row r="161" spans="1:6" ht="27.75" customHeight="1">
      <c r="A161" s="160" t="s">
        <v>706</v>
      </c>
      <c r="B161" s="42">
        <f>IFERROR(INDEX('Annex 1 LV, HV &amp; UMS charges_K'!$B$14:$B$45,MATCH($A161,'Annex 1 LV, HV &amp; UMS charges_K'!$A$14:$A$294,0)),INDEX('Annex 4 LDNO charges_K'!$B$14:$B$203,MATCH($A161,'Annex 4 LDNO charges_K'!$A$14:$A$203,0)))</f>
        <v>0</v>
      </c>
      <c r="C161" s="159">
        <f>IFERROR(INDEX('Annex 1 LV, HV &amp; UMS charges_K'!$C$14:$C$45,MATCH($A161,'Annex 1 LV, HV &amp; UMS charges_K'!$A$14:$A$294,0)),INDEX('Annex 4 LDNO charges_K'!$C$14:$C$203,MATCH($A161,'Annex 4 LDNO charges_K'!$A$14:$A$203,0)))</f>
        <v>0</v>
      </c>
      <c r="D161" s="227"/>
      <c r="E161" s="227"/>
      <c r="F161" s="276">
        <v>0.52094635874339257</v>
      </c>
    </row>
    <row r="162" spans="1:6" ht="27.75" customHeight="1">
      <c r="A162" s="160" t="s">
        <v>707</v>
      </c>
      <c r="B162" s="42">
        <f>IFERROR(INDEX('Annex 1 LV, HV &amp; UMS charges_K'!$B$14:$B$45,MATCH($A162,'Annex 1 LV, HV &amp; UMS charges_K'!$A$14:$A$294,0)),INDEX('Annex 4 LDNO charges_K'!$B$14:$B$203,MATCH($A162,'Annex 4 LDNO charges_K'!$A$14:$A$203,0)))</f>
        <v>0</v>
      </c>
      <c r="C162" s="159">
        <f>IFERROR(INDEX('Annex 1 LV, HV &amp; UMS charges_K'!$C$14:$C$45,MATCH($A162,'Annex 1 LV, HV &amp; UMS charges_K'!$A$14:$A$294,0)),INDEX('Annex 4 LDNO charges_K'!$C$14:$C$203,MATCH($A162,'Annex 4 LDNO charges_K'!$A$14:$A$203,0)))</f>
        <v>0</v>
      </c>
      <c r="D162" s="227"/>
      <c r="E162" s="227"/>
      <c r="F162" s="276">
        <v>0.52094635874339257</v>
      </c>
    </row>
  </sheetData>
  <mergeCells count="2">
    <mergeCell ref="B1:C1"/>
    <mergeCell ref="A2:F2"/>
  </mergeCells>
  <hyperlinks>
    <hyperlink ref="A1" location="Overview!A1" display="Back to Overview" xr:uid="{00000000-0004-0000-30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54296875" style="3" customWidth="1"/>
    <col min="3" max="3" width="14.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SP Manweb Area (GSP Group _D)"</f>
        <v>Southern Electric Power Distribution plc - Effective from 1 April 2024 - Final LV and HV charges in SP Manweb Area (GSP Group _D)</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210</v>
      </c>
      <c r="C6" s="354" t="s">
        <v>211</v>
      </c>
      <c r="D6" s="354"/>
      <c r="E6" s="20" t="s">
        <v>212</v>
      </c>
      <c r="F6" s="49"/>
      <c r="G6" s="357" t="s">
        <v>176</v>
      </c>
      <c r="H6" s="357"/>
      <c r="I6" s="186"/>
      <c r="J6" s="20" t="s">
        <v>213</v>
      </c>
      <c r="K6" s="231" t="s">
        <v>212</v>
      </c>
      <c r="L6" s="169"/>
      <c r="N6" s="4"/>
    </row>
    <row r="7" spans="1:15" ht="49.5" customHeight="1">
      <c r="A7" s="78" t="s">
        <v>51</v>
      </c>
      <c r="B7" s="234"/>
      <c r="C7" s="354" t="s">
        <v>214</v>
      </c>
      <c r="D7" s="354"/>
      <c r="E7" s="20" t="s">
        <v>215</v>
      </c>
      <c r="F7" s="49"/>
      <c r="G7" s="357" t="s">
        <v>50</v>
      </c>
      <c r="H7" s="357"/>
      <c r="I7" s="20" t="s">
        <v>210</v>
      </c>
      <c r="J7" s="231" t="s">
        <v>211</v>
      </c>
      <c r="K7" s="177" t="s">
        <v>212</v>
      </c>
      <c r="L7" s="169"/>
      <c r="N7" s="4"/>
    </row>
    <row r="8" spans="1:15" ht="49.5" customHeight="1">
      <c r="A8" s="241" t="s">
        <v>55</v>
      </c>
      <c r="B8" s="375" t="s">
        <v>144</v>
      </c>
      <c r="C8" s="376"/>
      <c r="D8" s="376"/>
      <c r="E8" s="377"/>
      <c r="F8" s="49"/>
      <c r="G8" s="357" t="s">
        <v>179</v>
      </c>
      <c r="H8" s="357"/>
      <c r="I8" s="242"/>
      <c r="J8" s="231" t="s">
        <v>213</v>
      </c>
      <c r="K8" s="177" t="s">
        <v>212</v>
      </c>
      <c r="L8" s="169"/>
      <c r="N8" s="4"/>
    </row>
    <row r="9" spans="1:15" s="76" customFormat="1" ht="45" customHeight="1">
      <c r="A9" s="49"/>
      <c r="B9" s="49"/>
      <c r="C9" s="49"/>
      <c r="D9" s="49"/>
      <c r="E9" s="49"/>
      <c r="F9" s="49"/>
      <c r="G9" s="357" t="s">
        <v>180</v>
      </c>
      <c r="H9" s="357"/>
      <c r="I9" s="234"/>
      <c r="J9" s="177" t="s">
        <v>214</v>
      </c>
      <c r="K9" s="20" t="s">
        <v>216</v>
      </c>
      <c r="L9" s="169"/>
      <c r="M9" s="49"/>
      <c r="N9" s="49"/>
    </row>
    <row r="10" spans="1:15" s="76" customFormat="1" ht="18" customHeight="1">
      <c r="A10" s="49"/>
      <c r="B10" s="49"/>
      <c r="C10" s="49"/>
      <c r="D10" s="49"/>
      <c r="E10" s="49"/>
      <c r="F10" s="49"/>
      <c r="G10" s="357" t="s">
        <v>55</v>
      </c>
      <c r="H10" s="357"/>
      <c r="I10" s="375" t="s">
        <v>144</v>
      </c>
      <c r="J10" s="376"/>
      <c r="K10" s="377"/>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32.25" customHeight="1">
      <c r="A14" s="16" t="s">
        <v>68</v>
      </c>
      <c r="B14" s="39" t="s">
        <v>217</v>
      </c>
      <c r="C14" s="224" t="s">
        <v>70</v>
      </c>
      <c r="D14" s="132">
        <v>9.7710000000000008</v>
      </c>
      <c r="E14" s="133">
        <v>2.7959999999999998</v>
      </c>
      <c r="F14" s="134">
        <v>0.26</v>
      </c>
      <c r="G14" s="44">
        <v>28.68</v>
      </c>
      <c r="H14" s="45"/>
      <c r="I14" s="45"/>
      <c r="J14" s="41"/>
      <c r="K14" s="42"/>
    </row>
    <row r="15" spans="1:15" ht="32.25" customHeight="1">
      <c r="A15" s="16" t="s">
        <v>71</v>
      </c>
      <c r="B15" s="39"/>
      <c r="C15" s="225" t="s">
        <v>72</v>
      </c>
      <c r="D15" s="132">
        <v>9.7710000000000008</v>
      </c>
      <c r="E15" s="133">
        <v>2.7959999999999998</v>
      </c>
      <c r="F15" s="134">
        <v>0.26</v>
      </c>
      <c r="G15" s="45"/>
      <c r="H15" s="45"/>
      <c r="I15" s="45"/>
      <c r="J15" s="41"/>
      <c r="K15" s="42"/>
    </row>
    <row r="16" spans="1:15" ht="32.25" customHeight="1">
      <c r="A16" s="16" t="s">
        <v>73</v>
      </c>
      <c r="B16" s="39" t="s">
        <v>218</v>
      </c>
      <c r="C16" s="159" t="s">
        <v>75</v>
      </c>
      <c r="D16" s="132">
        <v>10.875</v>
      </c>
      <c r="E16" s="133">
        <v>3.1120000000000001</v>
      </c>
      <c r="F16" s="134">
        <v>0.28899999999999998</v>
      </c>
      <c r="G16" s="44">
        <v>6.34</v>
      </c>
      <c r="H16" s="45"/>
      <c r="I16" s="45"/>
      <c r="J16" s="41"/>
      <c r="K16" s="42"/>
    </row>
    <row r="17" spans="1:11" ht="32.25" customHeight="1">
      <c r="A17" s="16" t="s">
        <v>76</v>
      </c>
      <c r="B17" s="39" t="s">
        <v>219</v>
      </c>
      <c r="C17" s="159" t="s">
        <v>75</v>
      </c>
      <c r="D17" s="132">
        <v>10.875</v>
      </c>
      <c r="E17" s="133">
        <v>3.1120000000000001</v>
      </c>
      <c r="F17" s="134">
        <v>0.28899999999999998</v>
      </c>
      <c r="G17" s="44">
        <v>33.380000000000003</v>
      </c>
      <c r="H17" s="45"/>
      <c r="I17" s="45"/>
      <c r="J17" s="41"/>
      <c r="K17" s="42"/>
    </row>
    <row r="18" spans="1:11" ht="32.25" customHeight="1">
      <c r="A18" s="16" t="s">
        <v>78</v>
      </c>
      <c r="B18" s="39" t="s">
        <v>220</v>
      </c>
      <c r="C18" s="159" t="s">
        <v>75</v>
      </c>
      <c r="D18" s="132">
        <v>10.875</v>
      </c>
      <c r="E18" s="133">
        <v>3.1120000000000001</v>
      </c>
      <c r="F18" s="134">
        <v>0.28899999999999998</v>
      </c>
      <c r="G18" s="44">
        <v>70.180000000000007</v>
      </c>
      <c r="H18" s="45"/>
      <c r="I18" s="45"/>
      <c r="J18" s="41"/>
      <c r="K18" s="42"/>
    </row>
    <row r="19" spans="1:11" ht="32.25" customHeight="1">
      <c r="A19" s="16" t="s">
        <v>80</v>
      </c>
      <c r="B19" s="39" t="s">
        <v>221</v>
      </c>
      <c r="C19" s="159" t="s">
        <v>75</v>
      </c>
      <c r="D19" s="132">
        <v>10.875</v>
      </c>
      <c r="E19" s="133">
        <v>3.1120000000000001</v>
      </c>
      <c r="F19" s="134">
        <v>0.28899999999999998</v>
      </c>
      <c r="G19" s="44">
        <v>142.05000000000001</v>
      </c>
      <c r="H19" s="45"/>
      <c r="I19" s="45"/>
      <c r="J19" s="41"/>
      <c r="K19" s="42"/>
    </row>
    <row r="20" spans="1:11" ht="32.25" customHeight="1">
      <c r="A20" s="16" t="s">
        <v>82</v>
      </c>
      <c r="B20" s="39" t="s">
        <v>222</v>
      </c>
      <c r="C20" s="159" t="s">
        <v>75</v>
      </c>
      <c r="D20" s="132">
        <v>10.875</v>
      </c>
      <c r="E20" s="133">
        <v>3.1120000000000001</v>
      </c>
      <c r="F20" s="134">
        <v>0.28899999999999998</v>
      </c>
      <c r="G20" s="44">
        <v>411.35</v>
      </c>
      <c r="H20" s="45"/>
      <c r="I20" s="45"/>
      <c r="J20" s="41"/>
      <c r="K20" s="42"/>
    </row>
    <row r="21" spans="1:11" ht="32.25" customHeight="1">
      <c r="A21" s="16" t="s">
        <v>84</v>
      </c>
      <c r="B21" s="39"/>
      <c r="C21" s="225" t="s">
        <v>85</v>
      </c>
      <c r="D21" s="132">
        <v>10.875</v>
      </c>
      <c r="E21" s="133">
        <v>3.1120000000000001</v>
      </c>
      <c r="F21" s="134">
        <v>0.28899999999999998</v>
      </c>
      <c r="G21" s="45"/>
      <c r="H21" s="45"/>
      <c r="I21" s="45"/>
      <c r="J21" s="41"/>
      <c r="K21" s="42"/>
    </row>
    <row r="22" spans="1:11" ht="32.25" customHeight="1">
      <c r="A22" s="16" t="s">
        <v>86</v>
      </c>
      <c r="B22" s="42" t="s">
        <v>223</v>
      </c>
      <c r="C22" s="225">
        <v>0</v>
      </c>
      <c r="D22" s="132">
        <v>8.2940000000000005</v>
      </c>
      <c r="E22" s="133">
        <v>2.198</v>
      </c>
      <c r="F22" s="134">
        <v>0.19</v>
      </c>
      <c r="G22" s="44">
        <v>23.79</v>
      </c>
      <c r="H22" s="44">
        <v>3.61</v>
      </c>
      <c r="I22" s="131">
        <v>5.95</v>
      </c>
      <c r="J22" s="40">
        <v>0.51300000000000001</v>
      </c>
      <c r="K22" s="42"/>
    </row>
    <row r="23" spans="1:11" ht="32.25" customHeight="1">
      <c r="A23" s="16" t="s">
        <v>88</v>
      </c>
      <c r="B23" s="42" t="s">
        <v>224</v>
      </c>
      <c r="C23" s="225">
        <v>0</v>
      </c>
      <c r="D23" s="132">
        <v>8.2940000000000005</v>
      </c>
      <c r="E23" s="133">
        <v>2.198</v>
      </c>
      <c r="F23" s="134">
        <v>0.19</v>
      </c>
      <c r="G23" s="44">
        <v>765.55</v>
      </c>
      <c r="H23" s="44">
        <v>3.61</v>
      </c>
      <c r="I23" s="131">
        <v>5.95</v>
      </c>
      <c r="J23" s="40">
        <v>0.51300000000000001</v>
      </c>
      <c r="K23" s="42"/>
    </row>
    <row r="24" spans="1:11" ht="32.25" customHeight="1">
      <c r="A24" s="16" t="s">
        <v>90</v>
      </c>
      <c r="B24" s="42" t="s">
        <v>225</v>
      </c>
      <c r="C24" s="225">
        <v>0</v>
      </c>
      <c r="D24" s="132">
        <v>8.2940000000000005</v>
      </c>
      <c r="E24" s="133">
        <v>2.198</v>
      </c>
      <c r="F24" s="134">
        <v>0.19</v>
      </c>
      <c r="G24" s="44">
        <v>1459.29</v>
      </c>
      <c r="H24" s="44">
        <v>3.61</v>
      </c>
      <c r="I24" s="131">
        <v>5.95</v>
      </c>
      <c r="J24" s="40">
        <v>0.51300000000000001</v>
      </c>
      <c r="K24" s="42"/>
    </row>
    <row r="25" spans="1:11" ht="32.25" customHeight="1">
      <c r="A25" s="16" t="s">
        <v>92</v>
      </c>
      <c r="B25" s="42" t="s">
        <v>226</v>
      </c>
      <c r="C25" s="225">
        <v>0</v>
      </c>
      <c r="D25" s="132">
        <v>8.2940000000000005</v>
      </c>
      <c r="E25" s="133">
        <v>2.198</v>
      </c>
      <c r="F25" s="134">
        <v>0.19</v>
      </c>
      <c r="G25" s="44">
        <v>2290.0300000000002</v>
      </c>
      <c r="H25" s="44">
        <v>3.61</v>
      </c>
      <c r="I25" s="131">
        <v>5.95</v>
      </c>
      <c r="J25" s="40">
        <v>0.51300000000000001</v>
      </c>
      <c r="K25" s="42"/>
    </row>
    <row r="26" spans="1:11" ht="32.25" customHeight="1">
      <c r="A26" s="16" t="s">
        <v>94</v>
      </c>
      <c r="B26" s="42" t="s">
        <v>227</v>
      </c>
      <c r="C26" s="225">
        <v>0</v>
      </c>
      <c r="D26" s="132">
        <v>8.2940000000000005</v>
      </c>
      <c r="E26" s="133">
        <v>2.198</v>
      </c>
      <c r="F26" s="134">
        <v>0.19</v>
      </c>
      <c r="G26" s="44">
        <v>5209.3999999999996</v>
      </c>
      <c r="H26" s="44">
        <v>3.61</v>
      </c>
      <c r="I26" s="131">
        <v>5.95</v>
      </c>
      <c r="J26" s="40">
        <v>0.51300000000000001</v>
      </c>
      <c r="K26" s="42"/>
    </row>
    <row r="27" spans="1:11" ht="32.25" customHeight="1">
      <c r="A27" s="16" t="s">
        <v>96</v>
      </c>
      <c r="B27" s="42" t="s">
        <v>228</v>
      </c>
      <c r="C27" s="225">
        <v>0</v>
      </c>
      <c r="D27" s="132">
        <v>6.72</v>
      </c>
      <c r="E27" s="133">
        <v>1.4730000000000001</v>
      </c>
      <c r="F27" s="134">
        <v>0.1</v>
      </c>
      <c r="G27" s="44">
        <v>8.76</v>
      </c>
      <c r="H27" s="44">
        <v>7.11</v>
      </c>
      <c r="I27" s="131">
        <v>9.49</v>
      </c>
      <c r="J27" s="40">
        <v>0.32200000000000001</v>
      </c>
      <c r="K27" s="42"/>
    </row>
    <row r="28" spans="1:11" ht="32.25" customHeight="1">
      <c r="A28" s="16" t="s">
        <v>98</v>
      </c>
      <c r="B28" s="42" t="s">
        <v>229</v>
      </c>
      <c r="C28" s="225">
        <v>0</v>
      </c>
      <c r="D28" s="132">
        <v>6.72</v>
      </c>
      <c r="E28" s="133">
        <v>1.4730000000000001</v>
      </c>
      <c r="F28" s="134">
        <v>0.1</v>
      </c>
      <c r="G28" s="44">
        <v>750.51</v>
      </c>
      <c r="H28" s="44">
        <v>7.11</v>
      </c>
      <c r="I28" s="131">
        <v>9.49</v>
      </c>
      <c r="J28" s="40">
        <v>0.32200000000000001</v>
      </c>
      <c r="K28" s="42"/>
    </row>
    <row r="29" spans="1:11" ht="32.25" customHeight="1">
      <c r="A29" s="16" t="s">
        <v>100</v>
      </c>
      <c r="B29" s="42" t="s">
        <v>230</v>
      </c>
      <c r="C29" s="225">
        <v>0</v>
      </c>
      <c r="D29" s="132">
        <v>6.72</v>
      </c>
      <c r="E29" s="133">
        <v>1.4730000000000001</v>
      </c>
      <c r="F29" s="134">
        <v>0.1</v>
      </c>
      <c r="G29" s="44">
        <v>1444.26</v>
      </c>
      <c r="H29" s="44">
        <v>7.11</v>
      </c>
      <c r="I29" s="131">
        <v>9.49</v>
      </c>
      <c r="J29" s="40">
        <v>0.32200000000000001</v>
      </c>
      <c r="K29" s="42"/>
    </row>
    <row r="30" spans="1:11" ht="27.75" customHeight="1">
      <c r="A30" s="16" t="s">
        <v>102</v>
      </c>
      <c r="B30" s="42" t="s">
        <v>231</v>
      </c>
      <c r="C30" s="225">
        <v>0</v>
      </c>
      <c r="D30" s="132">
        <v>6.72</v>
      </c>
      <c r="E30" s="133">
        <v>1.4730000000000001</v>
      </c>
      <c r="F30" s="134">
        <v>0.1</v>
      </c>
      <c r="G30" s="44">
        <v>2274.9899999999998</v>
      </c>
      <c r="H30" s="44">
        <v>7.11</v>
      </c>
      <c r="I30" s="131">
        <v>9.49</v>
      </c>
      <c r="J30" s="40">
        <v>0.32200000000000001</v>
      </c>
      <c r="K30" s="42"/>
    </row>
    <row r="31" spans="1:11" ht="27.75" customHeight="1">
      <c r="A31" s="16" t="s">
        <v>104</v>
      </c>
      <c r="B31" s="42" t="s">
        <v>232</v>
      </c>
      <c r="C31" s="225">
        <v>0</v>
      </c>
      <c r="D31" s="132">
        <v>6.72</v>
      </c>
      <c r="E31" s="133">
        <v>1.4730000000000001</v>
      </c>
      <c r="F31" s="134">
        <v>0.1</v>
      </c>
      <c r="G31" s="44">
        <v>5194.37</v>
      </c>
      <c r="H31" s="44">
        <v>7.11</v>
      </c>
      <c r="I31" s="131">
        <v>9.49</v>
      </c>
      <c r="J31" s="40">
        <v>0.32200000000000001</v>
      </c>
      <c r="K31" s="42"/>
    </row>
    <row r="32" spans="1:11" ht="27.75" customHeight="1">
      <c r="A32" s="16" t="s">
        <v>106</v>
      </c>
      <c r="B32" s="42" t="s">
        <v>233</v>
      </c>
      <c r="C32" s="225">
        <v>0</v>
      </c>
      <c r="D32" s="132">
        <v>4.9550000000000001</v>
      </c>
      <c r="E32" s="133">
        <v>0.95399999999999996</v>
      </c>
      <c r="F32" s="134">
        <v>0.05</v>
      </c>
      <c r="G32" s="44">
        <v>124.74</v>
      </c>
      <c r="H32" s="44">
        <v>5.72</v>
      </c>
      <c r="I32" s="131">
        <v>8.83</v>
      </c>
      <c r="J32" s="40">
        <v>0.19800000000000001</v>
      </c>
      <c r="K32" s="42"/>
    </row>
    <row r="33" spans="1:11" ht="27.75" customHeight="1">
      <c r="A33" s="16" t="s">
        <v>108</v>
      </c>
      <c r="B33" s="42" t="s">
        <v>234</v>
      </c>
      <c r="C33" s="225">
        <v>0</v>
      </c>
      <c r="D33" s="132">
        <v>4.9550000000000001</v>
      </c>
      <c r="E33" s="133">
        <v>0.95399999999999996</v>
      </c>
      <c r="F33" s="134">
        <v>0.05</v>
      </c>
      <c r="G33" s="44">
        <v>4097.3</v>
      </c>
      <c r="H33" s="44">
        <v>5.72</v>
      </c>
      <c r="I33" s="131">
        <v>8.83</v>
      </c>
      <c r="J33" s="40">
        <v>0.19800000000000001</v>
      </c>
      <c r="K33" s="42"/>
    </row>
    <row r="34" spans="1:11" ht="27.75" customHeight="1">
      <c r="A34" s="16" t="s">
        <v>110</v>
      </c>
      <c r="B34" s="42" t="s">
        <v>235</v>
      </c>
      <c r="C34" s="225">
        <v>0</v>
      </c>
      <c r="D34" s="132">
        <v>4.9550000000000001</v>
      </c>
      <c r="E34" s="133">
        <v>0.95399999999999996</v>
      </c>
      <c r="F34" s="134">
        <v>0.05</v>
      </c>
      <c r="G34" s="44">
        <v>12341.83</v>
      </c>
      <c r="H34" s="44">
        <v>5.72</v>
      </c>
      <c r="I34" s="131">
        <v>8.83</v>
      </c>
      <c r="J34" s="40">
        <v>0.19800000000000001</v>
      </c>
      <c r="K34" s="42"/>
    </row>
    <row r="35" spans="1:11" ht="27.75" customHeight="1">
      <c r="A35" s="16" t="s">
        <v>112</v>
      </c>
      <c r="B35" s="42" t="s">
        <v>236</v>
      </c>
      <c r="C35" s="225">
        <v>0</v>
      </c>
      <c r="D35" s="132">
        <v>4.9550000000000001</v>
      </c>
      <c r="E35" s="133">
        <v>0.95399999999999996</v>
      </c>
      <c r="F35" s="134">
        <v>0.05</v>
      </c>
      <c r="G35" s="44">
        <v>27112.76</v>
      </c>
      <c r="H35" s="44">
        <v>5.72</v>
      </c>
      <c r="I35" s="131">
        <v>8.83</v>
      </c>
      <c r="J35" s="40">
        <v>0.19800000000000001</v>
      </c>
      <c r="K35" s="42"/>
    </row>
    <row r="36" spans="1:11" ht="27.75" customHeight="1">
      <c r="A36" s="16" t="s">
        <v>114</v>
      </c>
      <c r="B36" s="42" t="s">
        <v>237</v>
      </c>
      <c r="C36" s="225">
        <v>0</v>
      </c>
      <c r="D36" s="132">
        <v>4.9550000000000001</v>
      </c>
      <c r="E36" s="133">
        <v>0.95399999999999996</v>
      </c>
      <c r="F36" s="134">
        <v>0.05</v>
      </c>
      <c r="G36" s="44">
        <v>51303.46</v>
      </c>
      <c r="H36" s="44">
        <v>5.72</v>
      </c>
      <c r="I36" s="131">
        <v>8.83</v>
      </c>
      <c r="J36" s="40">
        <v>0.19800000000000001</v>
      </c>
      <c r="K36" s="42"/>
    </row>
    <row r="37" spans="1:11" ht="27.75" customHeight="1">
      <c r="A37" s="16" t="s">
        <v>116</v>
      </c>
      <c r="B37" s="42" t="s">
        <v>238</v>
      </c>
      <c r="C37" s="225" t="s">
        <v>118</v>
      </c>
      <c r="D37" s="135">
        <v>23.145</v>
      </c>
      <c r="E37" s="136">
        <v>5.8140000000000001</v>
      </c>
      <c r="F37" s="134">
        <v>3.4769999999999999</v>
      </c>
      <c r="G37" s="45"/>
      <c r="H37" s="45"/>
      <c r="I37" s="45"/>
      <c r="J37" s="41"/>
      <c r="K37" s="42"/>
    </row>
    <row r="38" spans="1:11" ht="27.75" customHeight="1">
      <c r="A38" s="16" t="s">
        <v>119</v>
      </c>
      <c r="B38" s="43" t="s">
        <v>239</v>
      </c>
      <c r="C38" s="226" t="s">
        <v>121</v>
      </c>
      <c r="D38" s="132">
        <v>-7.4029999999999996</v>
      </c>
      <c r="E38" s="133">
        <v>-2.1179999999999999</v>
      </c>
      <c r="F38" s="134">
        <v>-0.19700000000000001</v>
      </c>
      <c r="G38" s="44">
        <v>0</v>
      </c>
      <c r="H38" s="45"/>
      <c r="I38" s="45"/>
      <c r="J38" s="41"/>
      <c r="K38" s="42"/>
    </row>
    <row r="39" spans="1:11" ht="27.75" customHeight="1">
      <c r="A39" s="16" t="s">
        <v>122</v>
      </c>
      <c r="B39" s="42"/>
      <c r="C39" s="225">
        <v>0</v>
      </c>
      <c r="D39" s="132">
        <v>-6.6609999999999996</v>
      </c>
      <c r="E39" s="133">
        <v>-1.827</v>
      </c>
      <c r="F39" s="134">
        <v>-0.16300000000000001</v>
      </c>
      <c r="G39" s="44">
        <v>0</v>
      </c>
      <c r="H39" s="45"/>
      <c r="I39" s="45"/>
      <c r="J39" s="41"/>
      <c r="K39" s="42"/>
    </row>
    <row r="40" spans="1:11" ht="27.75" customHeight="1">
      <c r="A40" s="16" t="s">
        <v>123</v>
      </c>
      <c r="B40" s="42" t="s">
        <v>240</v>
      </c>
      <c r="C40" s="225">
        <v>0</v>
      </c>
      <c r="D40" s="132">
        <v>-7.4029999999999996</v>
      </c>
      <c r="E40" s="133">
        <v>-2.1179999999999999</v>
      </c>
      <c r="F40" s="134">
        <v>-0.19700000000000001</v>
      </c>
      <c r="G40" s="44">
        <v>0</v>
      </c>
      <c r="H40" s="45"/>
      <c r="I40" s="45"/>
      <c r="J40" s="40">
        <v>0.44600000000000001</v>
      </c>
      <c r="K40" s="42"/>
    </row>
    <row r="41" spans="1:11" ht="27.75" customHeight="1">
      <c r="A41" s="16" t="s">
        <v>125</v>
      </c>
      <c r="B41" s="42" t="s">
        <v>241</v>
      </c>
      <c r="C41" s="225">
        <v>0</v>
      </c>
      <c r="D41" s="132">
        <v>-7.4029999999999996</v>
      </c>
      <c r="E41" s="133">
        <v>-2.1179999999999999</v>
      </c>
      <c r="F41" s="134">
        <v>-0.19700000000000001</v>
      </c>
      <c r="G41" s="44">
        <v>0</v>
      </c>
      <c r="H41" s="45"/>
      <c r="I41" s="45"/>
      <c r="J41" s="41"/>
      <c r="K41" s="42"/>
    </row>
    <row r="42" spans="1:11" ht="27.75" customHeight="1">
      <c r="A42" s="16" t="s">
        <v>127</v>
      </c>
      <c r="B42" s="42" t="s">
        <v>242</v>
      </c>
      <c r="C42" s="225">
        <v>0</v>
      </c>
      <c r="D42" s="132">
        <v>-6.6609999999999996</v>
      </c>
      <c r="E42" s="133">
        <v>-1.827</v>
      </c>
      <c r="F42" s="134">
        <v>-0.16300000000000001</v>
      </c>
      <c r="G42" s="44">
        <v>0</v>
      </c>
      <c r="H42" s="45"/>
      <c r="I42" s="45"/>
      <c r="J42" s="40">
        <v>0.40500000000000003</v>
      </c>
      <c r="K42" s="42"/>
    </row>
    <row r="43" spans="1:11" ht="27.75" customHeight="1">
      <c r="A43" s="16" t="s">
        <v>129</v>
      </c>
      <c r="B43" s="42" t="s">
        <v>243</v>
      </c>
      <c r="C43" s="225">
        <v>0</v>
      </c>
      <c r="D43" s="132">
        <v>-6.6609999999999996</v>
      </c>
      <c r="E43" s="133">
        <v>-1.827</v>
      </c>
      <c r="F43" s="134">
        <v>-0.16300000000000001</v>
      </c>
      <c r="G43" s="44">
        <v>0</v>
      </c>
      <c r="H43" s="45"/>
      <c r="I43" s="45"/>
      <c r="J43" s="41"/>
      <c r="K43" s="42"/>
    </row>
    <row r="44" spans="1:11" ht="27.75" customHeight="1">
      <c r="A44" s="16" t="s">
        <v>131</v>
      </c>
      <c r="B44" s="42" t="s">
        <v>244</v>
      </c>
      <c r="C44" s="225">
        <v>0</v>
      </c>
      <c r="D44" s="132">
        <v>-4.9790000000000001</v>
      </c>
      <c r="E44" s="133">
        <v>-1.0529999999999999</v>
      </c>
      <c r="F44" s="134">
        <v>-6.7000000000000004E-2</v>
      </c>
      <c r="G44" s="44">
        <v>90.68</v>
      </c>
      <c r="H44" s="45"/>
      <c r="I44" s="45"/>
      <c r="J44" s="40">
        <v>0.30199999999999999</v>
      </c>
      <c r="K44" s="42"/>
    </row>
    <row r="45" spans="1:11" ht="27.75" customHeight="1">
      <c r="A45" s="16" t="s">
        <v>133</v>
      </c>
      <c r="B45" s="42" t="s">
        <v>245</v>
      </c>
      <c r="C45" s="225">
        <v>0</v>
      </c>
      <c r="D45" s="132">
        <v>-4.9790000000000001</v>
      </c>
      <c r="E45" s="133">
        <v>-1.0529999999999999</v>
      </c>
      <c r="F45" s="134">
        <v>-6.7000000000000004E-2</v>
      </c>
      <c r="G45" s="44">
        <v>90.68</v>
      </c>
      <c r="H45" s="45"/>
      <c r="I45" s="45"/>
      <c r="J45" s="41"/>
      <c r="K45" s="42"/>
    </row>
  </sheetData>
  <mergeCells count="16">
    <mergeCell ref="G9:H9"/>
    <mergeCell ref="G11:H11"/>
    <mergeCell ref="I11:K11"/>
    <mergeCell ref="G10:H10"/>
    <mergeCell ref="I10:K10"/>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4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NGED South West Area (GSP Group _L)"</f>
        <v>Southern Electric Power Distribution plc - Effective from 1 April 2024 - Final Supplier of Last Resort and Eligible Bad Debt Pass-Through Costs in NGED South West Area (GSP Group _L)</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5" customHeight="1">
      <c r="A5" s="16" t="s">
        <v>68</v>
      </c>
      <c r="B5" s="42" t="str">
        <f>IFERROR(INDEX('Annex 1 LV, HV &amp; UMS charges_L'!$B$14:$B$45,MATCH($A5,'Annex 1 LV, HV &amp; UMS charges_L'!$A$14:$A$294,0)),INDEX('Annex 4 LDNO charges_L'!$B$14:$B$203,MATCH($A5,'Annex 4 LDNO charges_L'!$A$14:$A$203,0)))</f>
        <v>187, 381-382, L08, LA0</v>
      </c>
      <c r="C5" s="159" t="str">
        <f>IFERROR(INDEX('Annex 1 LV, HV &amp; UMS charges_L'!$C$14:$C$45,MATCH($A5,'Annex 1 LV, HV &amp; UMS charges_L'!$A$14:$A$294,0)),INDEX('Annex 4 LDNO charges_L'!$C$14:$C$203,MATCH($A5,'Annex 4 LDNO charges_L'!$A$14:$A$203,0)))</f>
        <v>1, 2 or 0</v>
      </c>
      <c r="D5" s="276">
        <v>0.19472607383356424</v>
      </c>
      <c r="E5" s="276">
        <v>0</v>
      </c>
      <c r="F5" s="276">
        <v>0.71834165313114851</v>
      </c>
    </row>
    <row r="6" spans="1:6" ht="27.75" customHeight="1">
      <c r="A6" s="16" t="s">
        <v>73</v>
      </c>
      <c r="B6" s="42" t="str">
        <f>IFERROR(INDEX('Annex 1 LV, HV &amp; UMS charges_L'!$B$14:$B$45,MATCH($A6,'Annex 1 LV, HV &amp; UMS charges_L'!$A$14:$A$294,0)),INDEX('Annex 4 LDNO charges_L'!$B$14:$B$203,MATCH($A6,'Annex 4 LDNO charges_L'!$A$14:$A$203,0)))</f>
        <v>L10, L15, L20, L30, L45, L50, L55, R55, LA1</v>
      </c>
      <c r="C6" s="159" t="str">
        <f>IFERROR(INDEX('Annex 1 LV, HV &amp; UMS charges_L'!$C$14:$C$45,MATCH($A6,'Annex 1 LV, HV &amp; UMS charges_L'!$A$14:$A$294,0)),INDEX('Annex 4 LDNO charges_L'!$C$14:$C$203,MATCH($A6,'Annex 4 LDNO charges_L'!$A$14:$A$203,0)))</f>
        <v>3 to 8 or 0</v>
      </c>
      <c r="D6" s="227"/>
      <c r="E6" s="227"/>
      <c r="F6" s="276">
        <v>0.71834165313114851</v>
      </c>
    </row>
    <row r="7" spans="1:6" ht="27.75" customHeight="1">
      <c r="A7" s="16" t="s">
        <v>76</v>
      </c>
      <c r="B7" s="42" t="str">
        <f>IFERROR(INDEX('Annex 1 LV, HV &amp; UMS charges_L'!$B$14:$B$45,MATCH($A7,'Annex 1 LV, HV &amp; UMS charges_L'!$A$14:$A$294,0)),INDEX('Annex 4 LDNO charges_L'!$B$14:$B$203,MATCH($A7,'Annex 4 LDNO charges_L'!$A$14:$A$203,0)))</f>
        <v>L11, L16, L21, L31, L46, L51, L56, R56, LA2</v>
      </c>
      <c r="C7" s="159" t="str">
        <f>IFERROR(INDEX('Annex 1 LV, HV &amp; UMS charges_L'!$C$14:$C$45,MATCH($A7,'Annex 1 LV, HV &amp; UMS charges_L'!$A$14:$A$294,0)),INDEX('Annex 4 LDNO charges_L'!$C$14:$C$203,MATCH($A7,'Annex 4 LDNO charges_L'!$A$14:$A$203,0)))</f>
        <v>3 to 8 or 0</v>
      </c>
      <c r="D7" s="227"/>
      <c r="E7" s="227"/>
      <c r="F7" s="276">
        <v>0.71834165313114851</v>
      </c>
    </row>
    <row r="8" spans="1:6" ht="27.75" customHeight="1">
      <c r="A8" s="16" t="s">
        <v>78</v>
      </c>
      <c r="B8" s="42" t="str">
        <f>IFERROR(INDEX('Annex 1 LV, HV &amp; UMS charges_L'!$B$14:$B$45,MATCH($A8,'Annex 1 LV, HV &amp; UMS charges_L'!$A$14:$A$294,0)),INDEX('Annex 4 LDNO charges_L'!$B$14:$B$203,MATCH($A8,'Annex 4 LDNO charges_L'!$A$14:$A$203,0)))</f>
        <v>L12, L17, L22, L32, L47, L52, L57, R57, LA3</v>
      </c>
      <c r="C8" s="159" t="str">
        <f>IFERROR(INDEX('Annex 1 LV, HV &amp; UMS charges_L'!$C$14:$C$45,MATCH($A8,'Annex 1 LV, HV &amp; UMS charges_L'!$A$14:$A$294,0)),INDEX('Annex 4 LDNO charges_L'!$C$14:$C$203,MATCH($A8,'Annex 4 LDNO charges_L'!$A$14:$A$203,0)))</f>
        <v>3 to 8 or 0</v>
      </c>
      <c r="D8" s="227"/>
      <c r="E8" s="227"/>
      <c r="F8" s="276">
        <v>0.71834165313114851</v>
      </c>
    </row>
    <row r="9" spans="1:6" ht="27.75" customHeight="1">
      <c r="A9" s="16" t="s">
        <v>80</v>
      </c>
      <c r="B9" s="42" t="str">
        <f>IFERROR(INDEX('Annex 1 LV, HV &amp; UMS charges_L'!$B$14:$B$45,MATCH($A9,'Annex 1 LV, HV &amp; UMS charges_L'!$A$14:$A$294,0)),INDEX('Annex 4 LDNO charges_L'!$B$14:$B$203,MATCH($A9,'Annex 4 LDNO charges_L'!$A$14:$A$203,0)))</f>
        <v>L13, L18, L23, L33, L48, L53, L58, R58, LA4</v>
      </c>
      <c r="C9" s="159" t="str">
        <f>IFERROR(INDEX('Annex 1 LV, HV &amp; UMS charges_L'!$C$14:$C$45,MATCH($A9,'Annex 1 LV, HV &amp; UMS charges_L'!$A$14:$A$294,0)),INDEX('Annex 4 LDNO charges_L'!$C$14:$C$203,MATCH($A9,'Annex 4 LDNO charges_L'!$A$14:$A$203,0)))</f>
        <v>3 to 8 or 0</v>
      </c>
      <c r="D9" s="227"/>
      <c r="E9" s="227"/>
      <c r="F9" s="276">
        <v>0.71834165313114851</v>
      </c>
    </row>
    <row r="10" spans="1:6" ht="27.75" customHeight="1">
      <c r="A10" s="16" t="s">
        <v>82</v>
      </c>
      <c r="B10" s="42" t="str">
        <f>IFERROR(INDEX('Annex 1 LV, HV &amp; UMS charges_L'!$B$14:$B$45,MATCH($A10,'Annex 1 LV, HV &amp; UMS charges_L'!$A$14:$A$294,0)),INDEX('Annex 4 LDNO charges_L'!$B$14:$B$203,MATCH($A10,'Annex 4 LDNO charges_L'!$A$14:$A$203,0)))</f>
        <v>L14, L19, L24, L34, L49, L54, L59, R59, LA5</v>
      </c>
      <c r="C10" s="159" t="str">
        <f>IFERROR(INDEX('Annex 1 LV, HV &amp; UMS charges_L'!$C$14:$C$45,MATCH($A10,'Annex 1 LV, HV &amp; UMS charges_L'!$A$14:$A$294,0)),INDEX('Annex 4 LDNO charges_L'!$C$14:$C$203,MATCH($A10,'Annex 4 LDNO charges_L'!$A$14:$A$203,0)))</f>
        <v>3 to 8 or 0</v>
      </c>
      <c r="D10" s="227"/>
      <c r="E10" s="227"/>
      <c r="F10" s="276">
        <v>0.71834165313114851</v>
      </c>
    </row>
    <row r="11" spans="1:6" ht="27.75" customHeight="1">
      <c r="A11" s="160" t="s">
        <v>86</v>
      </c>
      <c r="B11" s="42" t="str">
        <f>IFERROR(INDEX('Annex 1 LV, HV &amp; UMS charges_L'!$B$14:$B$45,MATCH($A11,'Annex 1 LV, HV &amp; UMS charges_L'!$A$14:$A$294,0)),INDEX('Annex 4 LDNO charges_L'!$B$14:$B$203,MATCH($A11,'Annex 4 LDNO charges_L'!$A$14:$A$203,0)))</f>
        <v>L60, R60</v>
      </c>
      <c r="C11" s="159">
        <f>IFERROR(INDEX('Annex 1 LV, HV &amp; UMS charges_L'!$C$14:$C$45,MATCH($A11,'Annex 1 LV, HV &amp; UMS charges_L'!$A$14:$A$294,0)),INDEX('Annex 4 LDNO charges_L'!$C$14:$C$203,MATCH($A11,'Annex 4 LDNO charges_L'!$A$14:$A$203,0)))</f>
        <v>0</v>
      </c>
      <c r="D11" s="227"/>
      <c r="E11" s="227"/>
      <c r="F11" s="276">
        <v>0.71834165313114851</v>
      </c>
    </row>
    <row r="12" spans="1:6" ht="27.75" customHeight="1">
      <c r="A12" s="160" t="s">
        <v>88</v>
      </c>
      <c r="B12" s="42" t="str">
        <f>IFERROR(INDEX('Annex 1 LV, HV &amp; UMS charges_L'!$B$14:$B$45,MATCH($A12,'Annex 1 LV, HV &amp; UMS charges_L'!$A$14:$A$294,0)),INDEX('Annex 4 LDNO charges_L'!$B$14:$B$203,MATCH($A12,'Annex 4 LDNO charges_L'!$A$14:$A$203,0)))</f>
        <v>L61, R61</v>
      </c>
      <c r="C12" s="159">
        <f>IFERROR(INDEX('Annex 1 LV, HV &amp; UMS charges_L'!$C$14:$C$45,MATCH($A12,'Annex 1 LV, HV &amp; UMS charges_L'!$A$14:$A$294,0)),INDEX('Annex 4 LDNO charges_L'!$C$14:$C$203,MATCH($A12,'Annex 4 LDNO charges_L'!$A$14:$A$203,0)))</f>
        <v>0</v>
      </c>
      <c r="D12" s="227"/>
      <c r="E12" s="227"/>
      <c r="F12" s="276">
        <v>0.71834165313114851</v>
      </c>
    </row>
    <row r="13" spans="1:6" ht="27.75" customHeight="1">
      <c r="A13" s="160" t="s">
        <v>90</v>
      </c>
      <c r="B13" s="42" t="str">
        <f>IFERROR(INDEX('Annex 1 LV, HV &amp; UMS charges_L'!$B$14:$B$45,MATCH($A13,'Annex 1 LV, HV &amp; UMS charges_L'!$A$14:$A$294,0)),INDEX('Annex 4 LDNO charges_L'!$B$14:$B$203,MATCH($A13,'Annex 4 LDNO charges_L'!$A$14:$A$203,0)))</f>
        <v>L62, R62</v>
      </c>
      <c r="C13" s="159">
        <f>IFERROR(INDEX('Annex 1 LV, HV &amp; UMS charges_L'!$C$14:$C$45,MATCH($A13,'Annex 1 LV, HV &amp; UMS charges_L'!$A$14:$A$294,0)),INDEX('Annex 4 LDNO charges_L'!$C$14:$C$203,MATCH($A13,'Annex 4 LDNO charges_L'!$A$14:$A$203,0)))</f>
        <v>0</v>
      </c>
      <c r="D13" s="227"/>
      <c r="E13" s="227"/>
      <c r="F13" s="276">
        <v>0.71834165313114851</v>
      </c>
    </row>
    <row r="14" spans="1:6" ht="27.75" customHeight="1">
      <c r="A14" s="160" t="s">
        <v>92</v>
      </c>
      <c r="B14" s="42" t="str">
        <f>IFERROR(INDEX('Annex 1 LV, HV &amp; UMS charges_L'!$B$14:$B$45,MATCH($A14,'Annex 1 LV, HV &amp; UMS charges_L'!$A$14:$A$294,0)),INDEX('Annex 4 LDNO charges_L'!$B$14:$B$203,MATCH($A14,'Annex 4 LDNO charges_L'!$A$14:$A$203,0)))</f>
        <v>L63, R63</v>
      </c>
      <c r="C14" s="159">
        <f>IFERROR(INDEX('Annex 1 LV, HV &amp; UMS charges_L'!$C$14:$C$45,MATCH($A14,'Annex 1 LV, HV &amp; UMS charges_L'!$A$14:$A$294,0)),INDEX('Annex 4 LDNO charges_L'!$C$14:$C$203,MATCH($A14,'Annex 4 LDNO charges_L'!$A$14:$A$203,0)))</f>
        <v>0</v>
      </c>
      <c r="D14" s="227"/>
      <c r="E14" s="227"/>
      <c r="F14" s="276">
        <v>0.71834165313114851</v>
      </c>
    </row>
    <row r="15" spans="1:6" ht="27.75" customHeight="1">
      <c r="A15" s="164" t="s">
        <v>94</v>
      </c>
      <c r="B15" s="42" t="str">
        <f>IFERROR(INDEX('Annex 1 LV, HV &amp; UMS charges_L'!$B$14:$B$45,MATCH($A15,'Annex 1 LV, HV &amp; UMS charges_L'!$A$14:$A$294,0)),INDEX('Annex 4 LDNO charges_L'!$B$14:$B$203,MATCH($A15,'Annex 4 LDNO charges_L'!$A$14:$A$203,0)))</f>
        <v>L64, R64</v>
      </c>
      <c r="C15" s="159">
        <f>IFERROR(INDEX('Annex 1 LV, HV &amp; UMS charges_L'!$C$14:$C$45,MATCH($A15,'Annex 1 LV, HV &amp; UMS charges_L'!$A$14:$A$294,0)),INDEX('Annex 4 LDNO charges_L'!$C$14:$C$203,MATCH($A15,'Annex 4 LDNO charges_L'!$A$14:$A$203,0)))</f>
        <v>0</v>
      </c>
      <c r="D15" s="227"/>
      <c r="E15" s="227"/>
      <c r="F15" s="276">
        <v>0.71834165313114851</v>
      </c>
    </row>
    <row r="16" spans="1:6" ht="27.75" customHeight="1">
      <c r="A16" s="164" t="s">
        <v>96</v>
      </c>
      <c r="B16" s="42" t="str">
        <f>IFERROR(INDEX('Annex 1 LV, HV &amp; UMS charges_L'!$B$14:$B$45,MATCH($A16,'Annex 1 LV, HV &amp; UMS charges_L'!$A$14:$A$294,0)),INDEX('Annex 4 LDNO charges_L'!$B$14:$B$203,MATCH($A16,'Annex 4 LDNO charges_L'!$A$14:$A$203,0)))</f>
        <v>L35</v>
      </c>
      <c r="C16" s="159">
        <f>IFERROR(INDEX('Annex 1 LV, HV &amp; UMS charges_L'!$C$14:$C$45,MATCH($A16,'Annex 1 LV, HV &amp; UMS charges_L'!$A$14:$A$294,0)),INDEX('Annex 4 LDNO charges_L'!$C$14:$C$203,MATCH($A16,'Annex 4 LDNO charges_L'!$A$14:$A$203,0)))</f>
        <v>0</v>
      </c>
      <c r="D16" s="227"/>
      <c r="E16" s="227"/>
      <c r="F16" s="276">
        <v>0.71834165313114851</v>
      </c>
    </row>
    <row r="17" spans="1:6" ht="27.75" customHeight="1">
      <c r="A17" s="164" t="s">
        <v>98</v>
      </c>
      <c r="B17" s="42" t="str">
        <f>IFERROR(INDEX('Annex 1 LV, HV &amp; UMS charges_L'!$B$14:$B$45,MATCH($A17,'Annex 1 LV, HV &amp; UMS charges_L'!$A$14:$A$294,0)),INDEX('Annex 4 LDNO charges_L'!$B$14:$B$203,MATCH($A17,'Annex 4 LDNO charges_L'!$A$14:$A$203,0)))</f>
        <v>L36</v>
      </c>
      <c r="C17" s="159">
        <f>IFERROR(INDEX('Annex 1 LV, HV &amp; UMS charges_L'!$C$14:$C$45,MATCH($A17,'Annex 1 LV, HV &amp; UMS charges_L'!$A$14:$A$294,0)),INDEX('Annex 4 LDNO charges_L'!$C$14:$C$203,MATCH($A17,'Annex 4 LDNO charges_L'!$A$14:$A$203,0)))</f>
        <v>0</v>
      </c>
      <c r="D17" s="227"/>
      <c r="E17" s="227"/>
      <c r="F17" s="276">
        <v>0.71834165313114851</v>
      </c>
    </row>
    <row r="18" spans="1:6" ht="27.75" customHeight="1">
      <c r="A18" s="164" t="s">
        <v>100</v>
      </c>
      <c r="B18" s="42" t="str">
        <f>IFERROR(INDEX('Annex 1 LV, HV &amp; UMS charges_L'!$B$14:$B$45,MATCH($A18,'Annex 1 LV, HV &amp; UMS charges_L'!$A$14:$A$294,0)),INDEX('Annex 4 LDNO charges_L'!$B$14:$B$203,MATCH($A18,'Annex 4 LDNO charges_L'!$A$14:$A$203,0)))</f>
        <v>L37</v>
      </c>
      <c r="C18" s="159">
        <f>IFERROR(INDEX('Annex 1 LV, HV &amp; UMS charges_L'!$C$14:$C$45,MATCH($A18,'Annex 1 LV, HV &amp; UMS charges_L'!$A$14:$A$294,0)),INDEX('Annex 4 LDNO charges_L'!$C$14:$C$203,MATCH($A18,'Annex 4 LDNO charges_L'!$A$14:$A$203,0)))</f>
        <v>0</v>
      </c>
      <c r="D18" s="227"/>
      <c r="E18" s="227"/>
      <c r="F18" s="276">
        <v>0.71834165313114851</v>
      </c>
    </row>
    <row r="19" spans="1:6" ht="27.75" customHeight="1">
      <c r="A19" s="164" t="s">
        <v>102</v>
      </c>
      <c r="B19" s="42" t="str">
        <f>IFERROR(INDEX('Annex 1 LV, HV &amp; UMS charges_L'!$B$14:$B$45,MATCH($A19,'Annex 1 LV, HV &amp; UMS charges_L'!$A$14:$A$294,0)),INDEX('Annex 4 LDNO charges_L'!$B$14:$B$203,MATCH($A19,'Annex 4 LDNO charges_L'!$A$14:$A$203,0)))</f>
        <v>L38</v>
      </c>
      <c r="C19" s="159">
        <f>IFERROR(INDEX('Annex 1 LV, HV &amp; UMS charges_L'!$C$14:$C$45,MATCH($A19,'Annex 1 LV, HV &amp; UMS charges_L'!$A$14:$A$294,0)),INDEX('Annex 4 LDNO charges_L'!$C$14:$C$203,MATCH($A19,'Annex 4 LDNO charges_L'!$A$14:$A$203,0)))</f>
        <v>0</v>
      </c>
      <c r="D19" s="227"/>
      <c r="E19" s="227"/>
      <c r="F19" s="276">
        <v>0.71834165313114851</v>
      </c>
    </row>
    <row r="20" spans="1:6" ht="27.75" customHeight="1">
      <c r="A20" s="164" t="s">
        <v>104</v>
      </c>
      <c r="B20" s="42" t="str">
        <f>IFERROR(INDEX('Annex 1 LV, HV &amp; UMS charges_L'!$B$14:$B$45,MATCH($A20,'Annex 1 LV, HV &amp; UMS charges_L'!$A$14:$A$294,0)),INDEX('Annex 4 LDNO charges_L'!$B$14:$B$203,MATCH($A20,'Annex 4 LDNO charges_L'!$A$14:$A$203,0)))</f>
        <v>L39</v>
      </c>
      <c r="C20" s="159">
        <f>IFERROR(INDEX('Annex 1 LV, HV &amp; UMS charges_L'!$C$14:$C$45,MATCH($A20,'Annex 1 LV, HV &amp; UMS charges_L'!$A$14:$A$294,0)),INDEX('Annex 4 LDNO charges_L'!$C$14:$C$203,MATCH($A20,'Annex 4 LDNO charges_L'!$A$14:$A$203,0)))</f>
        <v>0</v>
      </c>
      <c r="D20" s="227"/>
      <c r="E20" s="227"/>
      <c r="F20" s="276">
        <v>0.71834165313114851</v>
      </c>
    </row>
    <row r="21" spans="1:6" ht="27.75" customHeight="1">
      <c r="A21" s="164" t="s">
        <v>106</v>
      </c>
      <c r="B21" s="42" t="str">
        <f>IFERROR(INDEX('Annex 1 LV, HV &amp; UMS charges_L'!$B$14:$B$45,MATCH($A21,'Annex 1 LV, HV &amp; UMS charges_L'!$A$14:$A$294,0)),INDEX('Annex 4 LDNO charges_L'!$B$14:$B$203,MATCH($A21,'Annex 4 LDNO charges_L'!$A$14:$A$203,0)))</f>
        <v>L25, L40</v>
      </c>
      <c r="C21" s="159">
        <f>IFERROR(INDEX('Annex 1 LV, HV &amp; UMS charges_L'!$C$14:$C$45,MATCH($A21,'Annex 1 LV, HV &amp; UMS charges_L'!$A$14:$A$294,0)),INDEX('Annex 4 LDNO charges_L'!$C$14:$C$203,MATCH($A21,'Annex 4 LDNO charges_L'!$A$14:$A$203,0)))</f>
        <v>0</v>
      </c>
      <c r="D21" s="227"/>
      <c r="E21" s="227"/>
      <c r="F21" s="276">
        <v>0.71834165313114851</v>
      </c>
    </row>
    <row r="22" spans="1:6" ht="27.75" customHeight="1">
      <c r="A22" s="164" t="s">
        <v>108</v>
      </c>
      <c r="B22" s="42" t="str">
        <f>IFERROR(INDEX('Annex 1 LV, HV &amp; UMS charges_L'!$B$14:$B$45,MATCH($A22,'Annex 1 LV, HV &amp; UMS charges_L'!$A$14:$A$294,0)),INDEX('Annex 4 LDNO charges_L'!$B$14:$B$203,MATCH($A22,'Annex 4 LDNO charges_L'!$A$14:$A$203,0)))</f>
        <v>L26, L41</v>
      </c>
      <c r="C22" s="159">
        <f>IFERROR(INDEX('Annex 1 LV, HV &amp; UMS charges_L'!$C$14:$C$45,MATCH($A22,'Annex 1 LV, HV &amp; UMS charges_L'!$A$14:$A$294,0)),INDEX('Annex 4 LDNO charges_L'!$C$14:$C$203,MATCH($A22,'Annex 4 LDNO charges_L'!$A$14:$A$203,0)))</f>
        <v>0</v>
      </c>
      <c r="D22" s="227"/>
      <c r="E22" s="227"/>
      <c r="F22" s="276">
        <v>0.71834165313114851</v>
      </c>
    </row>
    <row r="23" spans="1:6" ht="27.75" customHeight="1">
      <c r="A23" s="160" t="s">
        <v>110</v>
      </c>
      <c r="B23" s="42" t="str">
        <f>IFERROR(INDEX('Annex 1 LV, HV &amp; UMS charges_L'!$B$14:$B$45,MATCH($A23,'Annex 1 LV, HV &amp; UMS charges_L'!$A$14:$A$294,0)),INDEX('Annex 4 LDNO charges_L'!$B$14:$B$203,MATCH($A23,'Annex 4 LDNO charges_L'!$A$14:$A$203,0)))</f>
        <v>L27, L42</v>
      </c>
      <c r="C23" s="159">
        <f>IFERROR(INDEX('Annex 1 LV, HV &amp; UMS charges_L'!$C$14:$C$45,MATCH($A23,'Annex 1 LV, HV &amp; UMS charges_L'!$A$14:$A$294,0)),INDEX('Annex 4 LDNO charges_L'!$C$14:$C$203,MATCH($A23,'Annex 4 LDNO charges_L'!$A$14:$A$203,0)))</f>
        <v>0</v>
      </c>
      <c r="D23" s="227"/>
      <c r="E23" s="227"/>
      <c r="F23" s="276">
        <v>0.71834165313114851</v>
      </c>
    </row>
    <row r="24" spans="1:6" ht="27.75" customHeight="1">
      <c r="A24" s="160" t="s">
        <v>112</v>
      </c>
      <c r="B24" s="42" t="str">
        <f>IFERROR(INDEX('Annex 1 LV, HV &amp; UMS charges_L'!$B$14:$B$45,MATCH($A24,'Annex 1 LV, HV &amp; UMS charges_L'!$A$14:$A$294,0)),INDEX('Annex 4 LDNO charges_L'!$B$14:$B$203,MATCH($A24,'Annex 4 LDNO charges_L'!$A$14:$A$203,0)))</f>
        <v>L28, L43</v>
      </c>
      <c r="C24" s="159">
        <f>IFERROR(INDEX('Annex 1 LV, HV &amp; UMS charges_L'!$C$14:$C$45,MATCH($A24,'Annex 1 LV, HV &amp; UMS charges_L'!$A$14:$A$294,0)),INDEX('Annex 4 LDNO charges_L'!$C$14:$C$203,MATCH($A24,'Annex 4 LDNO charges_L'!$A$14:$A$203,0)))</f>
        <v>0</v>
      </c>
      <c r="D24" s="227"/>
      <c r="E24" s="227"/>
      <c r="F24" s="276">
        <v>0.71834165313114851</v>
      </c>
    </row>
    <row r="25" spans="1:6" ht="27.75" customHeight="1">
      <c r="A25" s="160" t="s">
        <v>114</v>
      </c>
      <c r="B25" s="42" t="str">
        <f>IFERROR(INDEX('Annex 1 LV, HV &amp; UMS charges_L'!$B$14:$B$45,MATCH($A25,'Annex 1 LV, HV &amp; UMS charges_L'!$A$14:$A$294,0)),INDEX('Annex 4 LDNO charges_L'!$B$14:$B$203,MATCH($A25,'Annex 4 LDNO charges_L'!$A$14:$A$203,0)))</f>
        <v>L29, L44</v>
      </c>
      <c r="C25" s="159">
        <f>IFERROR(INDEX('Annex 1 LV, HV &amp; UMS charges_L'!$C$14:$C$45,MATCH($A25,'Annex 1 LV, HV &amp; UMS charges_L'!$A$14:$A$294,0)),INDEX('Annex 4 LDNO charges_L'!$C$14:$C$203,MATCH($A25,'Annex 4 LDNO charges_L'!$A$14:$A$203,0)))</f>
        <v>0</v>
      </c>
      <c r="D25" s="227"/>
      <c r="E25" s="227"/>
      <c r="F25" s="276">
        <v>0.71834165313114851</v>
      </c>
    </row>
    <row r="26" spans="1:6" ht="27.75" customHeight="1">
      <c r="A26" s="160" t="s">
        <v>524</v>
      </c>
      <c r="B26" s="42">
        <f>IFERROR(INDEX('Annex 1 LV, HV &amp; UMS charges_L'!$B$14:$B$45,MATCH($A26,'Annex 1 LV, HV &amp; UMS charges_L'!$A$14:$A$294,0)),INDEX('Annex 4 LDNO charges_L'!$B$14:$B$203,MATCH($A26,'Annex 4 LDNO charges_L'!$A$14:$A$203,0)))</f>
        <v>0</v>
      </c>
      <c r="C26" s="159" t="str">
        <f>IFERROR(INDEX('Annex 1 LV, HV &amp; UMS charges_L'!$C$14:$C$45,MATCH($A26,'Annex 1 LV, HV &amp; UMS charges_L'!$A$14:$A$294,0)),INDEX('Annex 4 LDNO charges_L'!$C$14:$C$203,MATCH($A26,'Annex 4 LDNO charges_L'!$A$14:$A$203,0)))</f>
        <v>1, 2 or 0</v>
      </c>
      <c r="D26" s="276">
        <v>0.19472607383356424</v>
      </c>
      <c r="E26" s="276">
        <v>0</v>
      </c>
      <c r="F26" s="276">
        <v>0.71834165313114851</v>
      </c>
    </row>
    <row r="27" spans="1:6" ht="27.75" customHeight="1">
      <c r="A27" s="160" t="s">
        <v>526</v>
      </c>
      <c r="B27" s="42">
        <f>IFERROR(INDEX('Annex 1 LV, HV &amp; UMS charges_L'!$B$14:$B$45,MATCH($A27,'Annex 1 LV, HV &amp; UMS charges_L'!$A$14:$A$294,0)),INDEX('Annex 4 LDNO charges_L'!$B$14:$B$203,MATCH($A27,'Annex 4 LDNO charges_L'!$A$14:$A$203,0)))</f>
        <v>0</v>
      </c>
      <c r="C27" s="159" t="str">
        <f>IFERROR(INDEX('Annex 1 LV, HV &amp; UMS charges_L'!$C$14:$C$45,MATCH($A27,'Annex 1 LV, HV &amp; UMS charges_L'!$A$14:$A$294,0)),INDEX('Annex 4 LDNO charges_L'!$C$14:$C$203,MATCH($A27,'Annex 4 LDNO charges_L'!$A$14:$A$203,0)))</f>
        <v>3 to 8 or 0</v>
      </c>
      <c r="D27" s="227"/>
      <c r="E27" s="227"/>
      <c r="F27" s="276">
        <v>0.71834165313114851</v>
      </c>
    </row>
    <row r="28" spans="1:6" ht="27.75" customHeight="1">
      <c r="A28" s="160" t="s">
        <v>527</v>
      </c>
      <c r="B28" s="42">
        <f>IFERROR(INDEX('Annex 1 LV, HV &amp; UMS charges_L'!$B$14:$B$45,MATCH($A28,'Annex 1 LV, HV &amp; UMS charges_L'!$A$14:$A$294,0)),INDEX('Annex 4 LDNO charges_L'!$B$14:$B$203,MATCH($A28,'Annex 4 LDNO charges_L'!$A$14:$A$203,0)))</f>
        <v>0</v>
      </c>
      <c r="C28" s="159" t="str">
        <f>IFERROR(INDEX('Annex 1 LV, HV &amp; UMS charges_L'!$C$14:$C$45,MATCH($A28,'Annex 1 LV, HV &amp; UMS charges_L'!$A$14:$A$294,0)),INDEX('Annex 4 LDNO charges_L'!$C$14:$C$203,MATCH($A28,'Annex 4 LDNO charges_L'!$A$14:$A$203,0)))</f>
        <v>3 to 8 or 0</v>
      </c>
      <c r="D28" s="227"/>
      <c r="E28" s="227"/>
      <c r="F28" s="276">
        <v>0.71834165313114851</v>
      </c>
    </row>
    <row r="29" spans="1:6" ht="27.75" customHeight="1">
      <c r="A29" s="160" t="s">
        <v>528</v>
      </c>
      <c r="B29" s="42">
        <f>IFERROR(INDEX('Annex 1 LV, HV &amp; UMS charges_L'!$B$14:$B$45,MATCH($A29,'Annex 1 LV, HV &amp; UMS charges_L'!$A$14:$A$294,0)),INDEX('Annex 4 LDNO charges_L'!$B$14:$B$203,MATCH($A29,'Annex 4 LDNO charges_L'!$A$14:$A$203,0)))</f>
        <v>0</v>
      </c>
      <c r="C29" s="159" t="str">
        <f>IFERROR(INDEX('Annex 1 LV, HV &amp; UMS charges_L'!$C$14:$C$45,MATCH($A29,'Annex 1 LV, HV &amp; UMS charges_L'!$A$14:$A$294,0)),INDEX('Annex 4 LDNO charges_L'!$C$14:$C$203,MATCH($A29,'Annex 4 LDNO charges_L'!$A$14:$A$203,0)))</f>
        <v>3 to 8 or 0</v>
      </c>
      <c r="D29" s="227"/>
      <c r="E29" s="227"/>
      <c r="F29" s="276">
        <v>0.71834165313114851</v>
      </c>
    </row>
    <row r="30" spans="1:6" ht="27.75" customHeight="1">
      <c r="A30" s="160" t="s">
        <v>529</v>
      </c>
      <c r="B30" s="42">
        <f>IFERROR(INDEX('Annex 1 LV, HV &amp; UMS charges_L'!$B$14:$B$45,MATCH($A30,'Annex 1 LV, HV &amp; UMS charges_L'!$A$14:$A$294,0)),INDEX('Annex 4 LDNO charges_L'!$B$14:$B$203,MATCH($A30,'Annex 4 LDNO charges_L'!$A$14:$A$203,0)))</f>
        <v>0</v>
      </c>
      <c r="C30" s="159" t="str">
        <f>IFERROR(INDEX('Annex 1 LV, HV &amp; UMS charges_L'!$C$14:$C$45,MATCH($A30,'Annex 1 LV, HV &amp; UMS charges_L'!$A$14:$A$294,0)),INDEX('Annex 4 LDNO charges_L'!$C$14:$C$203,MATCH($A30,'Annex 4 LDNO charges_L'!$A$14:$A$203,0)))</f>
        <v>3 to 8 or 0</v>
      </c>
      <c r="D30" s="227"/>
      <c r="E30" s="227"/>
      <c r="F30" s="276">
        <v>0.71834165313114851</v>
      </c>
    </row>
    <row r="31" spans="1:6" ht="27.75" customHeight="1">
      <c r="A31" s="160" t="s">
        <v>530</v>
      </c>
      <c r="B31" s="42">
        <f>IFERROR(INDEX('Annex 1 LV, HV &amp; UMS charges_L'!$B$14:$B$45,MATCH($A31,'Annex 1 LV, HV &amp; UMS charges_L'!$A$14:$A$294,0)),INDEX('Annex 4 LDNO charges_L'!$B$14:$B$203,MATCH($A31,'Annex 4 LDNO charges_L'!$A$14:$A$203,0)))</f>
        <v>0</v>
      </c>
      <c r="C31" s="159" t="str">
        <f>IFERROR(INDEX('Annex 1 LV, HV &amp; UMS charges_L'!$C$14:$C$45,MATCH($A31,'Annex 1 LV, HV &amp; UMS charges_L'!$A$14:$A$294,0)),INDEX('Annex 4 LDNO charges_L'!$C$14:$C$203,MATCH($A31,'Annex 4 LDNO charges_L'!$A$14:$A$203,0)))</f>
        <v>3 to 8 or 0</v>
      </c>
      <c r="D31" s="227"/>
      <c r="E31" s="227"/>
      <c r="F31" s="276">
        <v>0.71834165313114851</v>
      </c>
    </row>
    <row r="32" spans="1:6" ht="27.75" customHeight="1">
      <c r="A32" s="160" t="s">
        <v>532</v>
      </c>
      <c r="B32" s="42">
        <f>IFERROR(INDEX('Annex 1 LV, HV &amp; UMS charges_L'!$B$14:$B$45,MATCH($A32,'Annex 1 LV, HV &amp; UMS charges_L'!$A$14:$A$294,0)),INDEX('Annex 4 LDNO charges_L'!$B$14:$B$203,MATCH($A32,'Annex 4 LDNO charges_L'!$A$14:$A$203,0)))</f>
        <v>0</v>
      </c>
      <c r="C32" s="159">
        <f>IFERROR(INDEX('Annex 1 LV, HV &amp; UMS charges_L'!$C$14:$C$45,MATCH($A32,'Annex 1 LV, HV &amp; UMS charges_L'!$A$14:$A$294,0)),INDEX('Annex 4 LDNO charges_L'!$C$14:$C$203,MATCH($A32,'Annex 4 LDNO charges_L'!$A$14:$A$203,0)))</f>
        <v>0</v>
      </c>
      <c r="D32" s="227"/>
      <c r="E32" s="227"/>
      <c r="F32" s="276">
        <v>0.71834165313114851</v>
      </c>
    </row>
    <row r="33" spans="1:6" ht="27.75" customHeight="1">
      <c r="A33" s="160" t="s">
        <v>533</v>
      </c>
      <c r="B33" s="42">
        <f>IFERROR(INDEX('Annex 1 LV, HV &amp; UMS charges_L'!$B$14:$B$45,MATCH($A33,'Annex 1 LV, HV &amp; UMS charges_L'!$A$14:$A$294,0)),INDEX('Annex 4 LDNO charges_L'!$B$14:$B$203,MATCH($A33,'Annex 4 LDNO charges_L'!$A$14:$A$203,0)))</f>
        <v>0</v>
      </c>
      <c r="C33" s="159">
        <f>IFERROR(INDEX('Annex 1 LV, HV &amp; UMS charges_L'!$C$14:$C$45,MATCH($A33,'Annex 1 LV, HV &amp; UMS charges_L'!$A$14:$A$294,0)),INDEX('Annex 4 LDNO charges_L'!$C$14:$C$203,MATCH($A33,'Annex 4 LDNO charges_L'!$A$14:$A$203,0)))</f>
        <v>0</v>
      </c>
      <c r="D33" s="227"/>
      <c r="E33" s="227"/>
      <c r="F33" s="276">
        <v>0.71834165313114851</v>
      </c>
    </row>
    <row r="34" spans="1:6" ht="27.75" customHeight="1">
      <c r="A34" s="160" t="s">
        <v>534</v>
      </c>
      <c r="B34" s="42">
        <f>IFERROR(INDEX('Annex 1 LV, HV &amp; UMS charges_L'!$B$14:$B$45,MATCH($A34,'Annex 1 LV, HV &amp; UMS charges_L'!$A$14:$A$294,0)),INDEX('Annex 4 LDNO charges_L'!$B$14:$B$203,MATCH($A34,'Annex 4 LDNO charges_L'!$A$14:$A$203,0)))</f>
        <v>0</v>
      </c>
      <c r="C34" s="159">
        <f>IFERROR(INDEX('Annex 1 LV, HV &amp; UMS charges_L'!$C$14:$C$45,MATCH($A34,'Annex 1 LV, HV &amp; UMS charges_L'!$A$14:$A$294,0)),INDEX('Annex 4 LDNO charges_L'!$C$14:$C$203,MATCH($A34,'Annex 4 LDNO charges_L'!$A$14:$A$203,0)))</f>
        <v>0</v>
      </c>
      <c r="D34" s="227"/>
      <c r="E34" s="227"/>
      <c r="F34" s="276">
        <v>0.71834165313114851</v>
      </c>
    </row>
    <row r="35" spans="1:6" ht="27.75" customHeight="1">
      <c r="A35" s="160" t="s">
        <v>535</v>
      </c>
      <c r="B35" s="42">
        <f>IFERROR(INDEX('Annex 1 LV, HV &amp; UMS charges_L'!$B$14:$B$45,MATCH($A35,'Annex 1 LV, HV &amp; UMS charges_L'!$A$14:$A$294,0)),INDEX('Annex 4 LDNO charges_L'!$B$14:$B$203,MATCH($A35,'Annex 4 LDNO charges_L'!$A$14:$A$203,0)))</f>
        <v>0</v>
      </c>
      <c r="C35" s="159">
        <f>IFERROR(INDEX('Annex 1 LV, HV &amp; UMS charges_L'!$C$14:$C$45,MATCH($A35,'Annex 1 LV, HV &amp; UMS charges_L'!$A$14:$A$294,0)),INDEX('Annex 4 LDNO charges_L'!$C$14:$C$203,MATCH($A35,'Annex 4 LDNO charges_L'!$A$14:$A$203,0)))</f>
        <v>0</v>
      </c>
      <c r="D35" s="227"/>
      <c r="E35" s="227"/>
      <c r="F35" s="276">
        <v>0.71834165313114851</v>
      </c>
    </row>
    <row r="36" spans="1:6" ht="27.75" customHeight="1">
      <c r="A36" s="160" t="s">
        <v>536</v>
      </c>
      <c r="B36" s="42">
        <f>IFERROR(INDEX('Annex 1 LV, HV &amp; UMS charges_L'!$B$14:$B$45,MATCH($A36,'Annex 1 LV, HV &amp; UMS charges_L'!$A$14:$A$294,0)),INDEX('Annex 4 LDNO charges_L'!$B$14:$B$203,MATCH($A36,'Annex 4 LDNO charges_L'!$A$14:$A$203,0)))</f>
        <v>0</v>
      </c>
      <c r="C36" s="159">
        <f>IFERROR(INDEX('Annex 1 LV, HV &amp; UMS charges_L'!$C$14:$C$45,MATCH($A36,'Annex 1 LV, HV &amp; UMS charges_L'!$A$14:$A$294,0)),INDEX('Annex 4 LDNO charges_L'!$C$14:$C$203,MATCH($A36,'Annex 4 LDNO charges_L'!$A$14:$A$203,0)))</f>
        <v>0</v>
      </c>
      <c r="D36" s="227"/>
      <c r="E36" s="227"/>
      <c r="F36" s="276">
        <v>0.71834165313114851</v>
      </c>
    </row>
    <row r="37" spans="1:6" ht="27.75" customHeight="1">
      <c r="A37" s="164" t="s">
        <v>540</v>
      </c>
      <c r="B37" s="42">
        <f>IFERROR(INDEX('Annex 1 LV, HV &amp; UMS charges_L'!$B$14:$B$45,MATCH($A37,'Annex 1 LV, HV &amp; UMS charges_L'!$A$14:$A$294,0)),INDEX('Annex 4 LDNO charges_L'!$B$14:$B$203,MATCH($A37,'Annex 4 LDNO charges_L'!$A$14:$A$203,0)))</f>
        <v>0</v>
      </c>
      <c r="C37" s="159" t="str">
        <f>IFERROR(INDEX('Annex 1 LV, HV &amp; UMS charges_L'!$C$14:$C$45,MATCH($A37,'Annex 1 LV, HV &amp; UMS charges_L'!$A$14:$A$294,0)),INDEX('Annex 4 LDNO charges_L'!$C$14:$C$203,MATCH($A37,'Annex 4 LDNO charges_L'!$A$14:$A$203,0)))</f>
        <v>1, 2 or 0</v>
      </c>
      <c r="D37" s="276">
        <v>0.19472607383356424</v>
      </c>
      <c r="E37" s="276">
        <v>0</v>
      </c>
      <c r="F37" s="276">
        <v>0.71834165313114851</v>
      </c>
    </row>
    <row r="38" spans="1:6" ht="27.75" customHeight="1">
      <c r="A38" s="160" t="s">
        <v>542</v>
      </c>
      <c r="B38" s="42">
        <f>IFERROR(INDEX('Annex 1 LV, HV &amp; UMS charges_L'!$B$14:$B$45,MATCH($A38,'Annex 1 LV, HV &amp; UMS charges_L'!$A$14:$A$294,0)),INDEX('Annex 4 LDNO charges_L'!$B$14:$B$203,MATCH($A38,'Annex 4 LDNO charges_L'!$A$14:$A$203,0)))</f>
        <v>0</v>
      </c>
      <c r="C38" s="159" t="str">
        <f>IFERROR(INDEX('Annex 1 LV, HV &amp; UMS charges_L'!$C$14:$C$45,MATCH($A38,'Annex 1 LV, HV &amp; UMS charges_L'!$A$14:$A$294,0)),INDEX('Annex 4 LDNO charges_L'!$C$14:$C$203,MATCH($A38,'Annex 4 LDNO charges_L'!$A$14:$A$203,0)))</f>
        <v>3 to 8 or 0</v>
      </c>
      <c r="D38" s="227"/>
      <c r="E38" s="227"/>
      <c r="F38" s="276">
        <v>0.71834165313114851</v>
      </c>
    </row>
    <row r="39" spans="1:6" ht="27.75" customHeight="1">
      <c r="A39" s="160" t="s">
        <v>543</v>
      </c>
      <c r="B39" s="42">
        <f>IFERROR(INDEX('Annex 1 LV, HV &amp; UMS charges_L'!$B$14:$B$45,MATCH($A39,'Annex 1 LV, HV &amp; UMS charges_L'!$A$14:$A$294,0)),INDEX('Annex 4 LDNO charges_L'!$B$14:$B$203,MATCH($A39,'Annex 4 LDNO charges_L'!$A$14:$A$203,0)))</f>
        <v>0</v>
      </c>
      <c r="C39" s="159" t="str">
        <f>IFERROR(INDEX('Annex 1 LV, HV &amp; UMS charges_L'!$C$14:$C$45,MATCH($A39,'Annex 1 LV, HV &amp; UMS charges_L'!$A$14:$A$294,0)),INDEX('Annex 4 LDNO charges_L'!$C$14:$C$203,MATCH($A39,'Annex 4 LDNO charges_L'!$A$14:$A$203,0)))</f>
        <v>3 to 8 or 0</v>
      </c>
      <c r="D39" s="227"/>
      <c r="E39" s="227"/>
      <c r="F39" s="276">
        <v>0.71834165313114851</v>
      </c>
    </row>
    <row r="40" spans="1:6" ht="27.75" customHeight="1">
      <c r="A40" s="160" t="s">
        <v>544</v>
      </c>
      <c r="B40" s="42">
        <f>IFERROR(INDEX('Annex 1 LV, HV &amp; UMS charges_L'!$B$14:$B$45,MATCH($A40,'Annex 1 LV, HV &amp; UMS charges_L'!$A$14:$A$294,0)),INDEX('Annex 4 LDNO charges_L'!$B$14:$B$203,MATCH($A40,'Annex 4 LDNO charges_L'!$A$14:$A$203,0)))</f>
        <v>0</v>
      </c>
      <c r="C40" s="159" t="str">
        <f>IFERROR(INDEX('Annex 1 LV, HV &amp; UMS charges_L'!$C$14:$C$45,MATCH($A40,'Annex 1 LV, HV &amp; UMS charges_L'!$A$14:$A$294,0)),INDEX('Annex 4 LDNO charges_L'!$C$14:$C$203,MATCH($A40,'Annex 4 LDNO charges_L'!$A$14:$A$203,0)))</f>
        <v>3 to 8 or 0</v>
      </c>
      <c r="D40" s="227"/>
      <c r="E40" s="227"/>
      <c r="F40" s="276">
        <v>0.71834165313114851</v>
      </c>
    </row>
    <row r="41" spans="1:6" ht="27.75" customHeight="1">
      <c r="A41" s="160" t="s">
        <v>545</v>
      </c>
      <c r="B41" s="42">
        <f>IFERROR(INDEX('Annex 1 LV, HV &amp; UMS charges_L'!$B$14:$B$45,MATCH($A41,'Annex 1 LV, HV &amp; UMS charges_L'!$A$14:$A$294,0)),INDEX('Annex 4 LDNO charges_L'!$B$14:$B$203,MATCH($A41,'Annex 4 LDNO charges_L'!$A$14:$A$203,0)))</f>
        <v>0</v>
      </c>
      <c r="C41" s="159" t="str">
        <f>IFERROR(INDEX('Annex 1 LV, HV &amp; UMS charges_L'!$C$14:$C$45,MATCH($A41,'Annex 1 LV, HV &amp; UMS charges_L'!$A$14:$A$294,0)),INDEX('Annex 4 LDNO charges_L'!$C$14:$C$203,MATCH($A41,'Annex 4 LDNO charges_L'!$A$14:$A$203,0)))</f>
        <v>3 to 8 or 0</v>
      </c>
      <c r="D41" s="227"/>
      <c r="E41" s="227"/>
      <c r="F41" s="276">
        <v>0.71834165313114851</v>
      </c>
    </row>
    <row r="42" spans="1:6" ht="27.75" customHeight="1">
      <c r="A42" s="160" t="s">
        <v>546</v>
      </c>
      <c r="B42" s="42">
        <f>IFERROR(INDEX('Annex 1 LV, HV &amp; UMS charges_L'!$B$14:$B$45,MATCH($A42,'Annex 1 LV, HV &amp; UMS charges_L'!$A$14:$A$294,0)),INDEX('Annex 4 LDNO charges_L'!$B$14:$B$203,MATCH($A42,'Annex 4 LDNO charges_L'!$A$14:$A$203,0)))</f>
        <v>0</v>
      </c>
      <c r="C42" s="159" t="str">
        <f>IFERROR(INDEX('Annex 1 LV, HV &amp; UMS charges_L'!$C$14:$C$45,MATCH($A42,'Annex 1 LV, HV &amp; UMS charges_L'!$A$14:$A$294,0)),INDEX('Annex 4 LDNO charges_L'!$C$14:$C$203,MATCH($A42,'Annex 4 LDNO charges_L'!$A$14:$A$203,0)))</f>
        <v>3 to 8 or 0</v>
      </c>
      <c r="D42" s="227"/>
      <c r="E42" s="227"/>
      <c r="F42" s="276">
        <v>0.71834165313114851</v>
      </c>
    </row>
    <row r="43" spans="1:6" ht="27.75" customHeight="1">
      <c r="A43" s="160" t="s">
        <v>548</v>
      </c>
      <c r="B43" s="42">
        <f>IFERROR(INDEX('Annex 1 LV, HV &amp; UMS charges_L'!$B$14:$B$45,MATCH($A43,'Annex 1 LV, HV &amp; UMS charges_L'!$A$14:$A$294,0)),INDEX('Annex 4 LDNO charges_L'!$B$14:$B$203,MATCH($A43,'Annex 4 LDNO charges_L'!$A$14:$A$203,0)))</f>
        <v>0</v>
      </c>
      <c r="C43" s="159">
        <f>IFERROR(INDEX('Annex 1 LV, HV &amp; UMS charges_L'!$C$14:$C$45,MATCH($A43,'Annex 1 LV, HV &amp; UMS charges_L'!$A$14:$A$294,0)),INDEX('Annex 4 LDNO charges_L'!$C$14:$C$203,MATCH($A43,'Annex 4 LDNO charges_L'!$A$14:$A$203,0)))</f>
        <v>0</v>
      </c>
      <c r="D43" s="227"/>
      <c r="E43" s="227"/>
      <c r="F43" s="276">
        <v>0.71834165313114851</v>
      </c>
    </row>
    <row r="44" spans="1:6" ht="27.75" customHeight="1">
      <c r="A44" s="160" t="s">
        <v>549</v>
      </c>
      <c r="B44" s="42">
        <f>IFERROR(INDEX('Annex 1 LV, HV &amp; UMS charges_L'!$B$14:$B$45,MATCH($A44,'Annex 1 LV, HV &amp; UMS charges_L'!$A$14:$A$294,0)),INDEX('Annex 4 LDNO charges_L'!$B$14:$B$203,MATCH($A44,'Annex 4 LDNO charges_L'!$A$14:$A$203,0)))</f>
        <v>0</v>
      </c>
      <c r="C44" s="159">
        <f>IFERROR(INDEX('Annex 1 LV, HV &amp; UMS charges_L'!$C$14:$C$45,MATCH($A44,'Annex 1 LV, HV &amp; UMS charges_L'!$A$14:$A$294,0)),INDEX('Annex 4 LDNO charges_L'!$C$14:$C$203,MATCH($A44,'Annex 4 LDNO charges_L'!$A$14:$A$203,0)))</f>
        <v>0</v>
      </c>
      <c r="D44" s="227"/>
      <c r="E44" s="227"/>
      <c r="F44" s="276">
        <v>0.71834165313114851</v>
      </c>
    </row>
    <row r="45" spans="1:6" ht="27.75" customHeight="1">
      <c r="A45" s="160" t="s">
        <v>550</v>
      </c>
      <c r="B45" s="42">
        <f>IFERROR(INDEX('Annex 1 LV, HV &amp; UMS charges_L'!$B$14:$B$45,MATCH($A45,'Annex 1 LV, HV &amp; UMS charges_L'!$A$14:$A$294,0)),INDEX('Annex 4 LDNO charges_L'!$B$14:$B$203,MATCH($A45,'Annex 4 LDNO charges_L'!$A$14:$A$203,0)))</f>
        <v>0</v>
      </c>
      <c r="C45" s="159">
        <f>IFERROR(INDEX('Annex 1 LV, HV &amp; UMS charges_L'!$C$14:$C$45,MATCH($A45,'Annex 1 LV, HV &amp; UMS charges_L'!$A$14:$A$294,0)),INDEX('Annex 4 LDNO charges_L'!$C$14:$C$203,MATCH($A45,'Annex 4 LDNO charges_L'!$A$14:$A$203,0)))</f>
        <v>0</v>
      </c>
      <c r="D45" s="227"/>
      <c r="E45" s="227"/>
      <c r="F45" s="276">
        <v>0.71834165313114851</v>
      </c>
    </row>
    <row r="46" spans="1:6" ht="27.75" customHeight="1">
      <c r="A46" s="160" t="s">
        <v>551</v>
      </c>
      <c r="B46" s="42">
        <f>IFERROR(INDEX('Annex 1 LV, HV &amp; UMS charges_L'!$B$14:$B$45,MATCH($A46,'Annex 1 LV, HV &amp; UMS charges_L'!$A$14:$A$294,0)),INDEX('Annex 4 LDNO charges_L'!$B$14:$B$203,MATCH($A46,'Annex 4 LDNO charges_L'!$A$14:$A$203,0)))</f>
        <v>0</v>
      </c>
      <c r="C46" s="159">
        <f>IFERROR(INDEX('Annex 1 LV, HV &amp; UMS charges_L'!$C$14:$C$45,MATCH($A46,'Annex 1 LV, HV &amp; UMS charges_L'!$A$14:$A$294,0)),INDEX('Annex 4 LDNO charges_L'!$C$14:$C$203,MATCH($A46,'Annex 4 LDNO charges_L'!$A$14:$A$203,0)))</f>
        <v>0</v>
      </c>
      <c r="D46" s="227"/>
      <c r="E46" s="227"/>
      <c r="F46" s="276">
        <v>0.71834165313114851</v>
      </c>
    </row>
    <row r="47" spans="1:6" ht="27.75" customHeight="1">
      <c r="A47" s="160" t="s">
        <v>552</v>
      </c>
      <c r="B47" s="42">
        <f>IFERROR(INDEX('Annex 1 LV, HV &amp; UMS charges_L'!$B$14:$B$45,MATCH($A47,'Annex 1 LV, HV &amp; UMS charges_L'!$A$14:$A$294,0)),INDEX('Annex 4 LDNO charges_L'!$B$14:$B$203,MATCH($A47,'Annex 4 LDNO charges_L'!$A$14:$A$203,0)))</f>
        <v>0</v>
      </c>
      <c r="C47" s="159">
        <f>IFERROR(INDEX('Annex 1 LV, HV &amp; UMS charges_L'!$C$14:$C$45,MATCH($A47,'Annex 1 LV, HV &amp; UMS charges_L'!$A$14:$A$294,0)),INDEX('Annex 4 LDNO charges_L'!$C$14:$C$203,MATCH($A47,'Annex 4 LDNO charges_L'!$A$14:$A$203,0)))</f>
        <v>0</v>
      </c>
      <c r="D47" s="227"/>
      <c r="E47" s="227"/>
      <c r="F47" s="276">
        <v>0.71834165313114851</v>
      </c>
    </row>
    <row r="48" spans="1:6" ht="27.75" customHeight="1">
      <c r="A48" s="160" t="s">
        <v>553</v>
      </c>
      <c r="B48" s="42">
        <f>IFERROR(INDEX('Annex 1 LV, HV &amp; UMS charges_L'!$B$14:$B$45,MATCH($A48,'Annex 1 LV, HV &amp; UMS charges_L'!$A$14:$A$294,0)),INDEX('Annex 4 LDNO charges_L'!$B$14:$B$203,MATCH($A48,'Annex 4 LDNO charges_L'!$A$14:$A$203,0)))</f>
        <v>0</v>
      </c>
      <c r="C48" s="159">
        <f>IFERROR(INDEX('Annex 1 LV, HV &amp; UMS charges_L'!$C$14:$C$45,MATCH($A48,'Annex 1 LV, HV &amp; UMS charges_L'!$A$14:$A$294,0)),INDEX('Annex 4 LDNO charges_L'!$C$14:$C$203,MATCH($A48,'Annex 4 LDNO charges_L'!$A$14:$A$203,0)))</f>
        <v>0</v>
      </c>
      <c r="D48" s="227"/>
      <c r="E48" s="227"/>
      <c r="F48" s="276">
        <v>0.71834165313114851</v>
      </c>
    </row>
    <row r="49" spans="1:6" ht="27.75" customHeight="1">
      <c r="A49" s="160" t="s">
        <v>554</v>
      </c>
      <c r="B49" s="42">
        <f>IFERROR(INDEX('Annex 1 LV, HV &amp; UMS charges_L'!$B$14:$B$45,MATCH($A49,'Annex 1 LV, HV &amp; UMS charges_L'!$A$14:$A$294,0)),INDEX('Annex 4 LDNO charges_L'!$B$14:$B$203,MATCH($A49,'Annex 4 LDNO charges_L'!$A$14:$A$203,0)))</f>
        <v>0</v>
      </c>
      <c r="C49" s="159">
        <f>IFERROR(INDEX('Annex 1 LV, HV &amp; UMS charges_L'!$C$14:$C$45,MATCH($A49,'Annex 1 LV, HV &amp; UMS charges_L'!$A$14:$A$294,0)),INDEX('Annex 4 LDNO charges_L'!$C$14:$C$203,MATCH($A49,'Annex 4 LDNO charges_L'!$A$14:$A$203,0)))</f>
        <v>0</v>
      </c>
      <c r="D49" s="227"/>
      <c r="E49" s="227"/>
      <c r="F49" s="276">
        <v>0.71834165313114851</v>
      </c>
    </row>
    <row r="50" spans="1:6" ht="27.75" customHeight="1">
      <c r="A50" s="160" t="s">
        <v>555</v>
      </c>
      <c r="B50" s="42">
        <f>IFERROR(INDEX('Annex 1 LV, HV &amp; UMS charges_L'!$B$14:$B$45,MATCH($A50,'Annex 1 LV, HV &amp; UMS charges_L'!$A$14:$A$294,0)),INDEX('Annex 4 LDNO charges_L'!$B$14:$B$203,MATCH($A50,'Annex 4 LDNO charges_L'!$A$14:$A$203,0)))</f>
        <v>0</v>
      </c>
      <c r="C50" s="159">
        <f>IFERROR(INDEX('Annex 1 LV, HV &amp; UMS charges_L'!$C$14:$C$45,MATCH($A50,'Annex 1 LV, HV &amp; UMS charges_L'!$A$14:$A$294,0)),INDEX('Annex 4 LDNO charges_L'!$C$14:$C$203,MATCH($A50,'Annex 4 LDNO charges_L'!$A$14:$A$203,0)))</f>
        <v>0</v>
      </c>
      <c r="D50" s="227"/>
      <c r="E50" s="227"/>
      <c r="F50" s="276">
        <v>0.71834165313114851</v>
      </c>
    </row>
    <row r="51" spans="1:6" ht="27.75" customHeight="1">
      <c r="A51" s="160" t="s">
        <v>556</v>
      </c>
      <c r="B51" s="42">
        <f>IFERROR(INDEX('Annex 1 LV, HV &amp; UMS charges_L'!$B$14:$B$45,MATCH($A51,'Annex 1 LV, HV &amp; UMS charges_L'!$A$14:$A$294,0)),INDEX('Annex 4 LDNO charges_L'!$B$14:$B$203,MATCH($A51,'Annex 4 LDNO charges_L'!$A$14:$A$203,0)))</f>
        <v>0</v>
      </c>
      <c r="C51" s="159">
        <f>IFERROR(INDEX('Annex 1 LV, HV &amp; UMS charges_L'!$C$14:$C$45,MATCH($A51,'Annex 1 LV, HV &amp; UMS charges_L'!$A$14:$A$294,0)),INDEX('Annex 4 LDNO charges_L'!$C$14:$C$203,MATCH($A51,'Annex 4 LDNO charges_L'!$A$14:$A$203,0)))</f>
        <v>0</v>
      </c>
      <c r="D51" s="227"/>
      <c r="E51" s="227"/>
      <c r="F51" s="276">
        <v>0.71834165313114851</v>
      </c>
    </row>
    <row r="52" spans="1:6" ht="27.75" customHeight="1">
      <c r="A52" s="160" t="s">
        <v>557</v>
      </c>
      <c r="B52" s="42">
        <f>IFERROR(INDEX('Annex 1 LV, HV &amp; UMS charges_L'!$B$14:$B$45,MATCH($A52,'Annex 1 LV, HV &amp; UMS charges_L'!$A$14:$A$294,0)),INDEX('Annex 4 LDNO charges_L'!$B$14:$B$203,MATCH($A52,'Annex 4 LDNO charges_L'!$A$14:$A$203,0)))</f>
        <v>0</v>
      </c>
      <c r="C52" s="159">
        <f>IFERROR(INDEX('Annex 1 LV, HV &amp; UMS charges_L'!$C$14:$C$45,MATCH($A52,'Annex 1 LV, HV &amp; UMS charges_L'!$A$14:$A$294,0)),INDEX('Annex 4 LDNO charges_L'!$C$14:$C$203,MATCH($A52,'Annex 4 LDNO charges_L'!$A$14:$A$203,0)))</f>
        <v>0</v>
      </c>
      <c r="D52" s="227"/>
      <c r="E52" s="227"/>
      <c r="F52" s="276">
        <v>0.71834165313114851</v>
      </c>
    </row>
    <row r="53" spans="1:6" ht="27.75" customHeight="1">
      <c r="A53" s="160" t="s">
        <v>558</v>
      </c>
      <c r="B53" s="42">
        <f>IFERROR(INDEX('Annex 1 LV, HV &amp; UMS charges_L'!$B$14:$B$45,MATCH($A53,'Annex 1 LV, HV &amp; UMS charges_L'!$A$14:$A$294,0)),INDEX('Annex 4 LDNO charges_L'!$B$14:$B$203,MATCH($A53,'Annex 4 LDNO charges_L'!$A$14:$A$203,0)))</f>
        <v>0</v>
      </c>
      <c r="C53" s="159">
        <f>IFERROR(INDEX('Annex 1 LV, HV &amp; UMS charges_L'!$C$14:$C$45,MATCH($A53,'Annex 1 LV, HV &amp; UMS charges_L'!$A$14:$A$294,0)),INDEX('Annex 4 LDNO charges_L'!$C$14:$C$203,MATCH($A53,'Annex 4 LDNO charges_L'!$A$14:$A$203,0)))</f>
        <v>0</v>
      </c>
      <c r="D53" s="227"/>
      <c r="E53" s="227"/>
      <c r="F53" s="276">
        <v>0.71834165313114851</v>
      </c>
    </row>
    <row r="54" spans="1:6" ht="27.75" customHeight="1">
      <c r="A54" s="160" t="s">
        <v>559</v>
      </c>
      <c r="B54" s="42">
        <f>IFERROR(INDEX('Annex 1 LV, HV &amp; UMS charges_L'!$B$14:$B$45,MATCH($A54,'Annex 1 LV, HV &amp; UMS charges_L'!$A$14:$A$294,0)),INDEX('Annex 4 LDNO charges_L'!$B$14:$B$203,MATCH($A54,'Annex 4 LDNO charges_L'!$A$14:$A$203,0)))</f>
        <v>0</v>
      </c>
      <c r="C54" s="159">
        <f>IFERROR(INDEX('Annex 1 LV, HV &amp; UMS charges_L'!$C$14:$C$45,MATCH($A54,'Annex 1 LV, HV &amp; UMS charges_L'!$A$14:$A$294,0)),INDEX('Annex 4 LDNO charges_L'!$C$14:$C$203,MATCH($A54,'Annex 4 LDNO charges_L'!$A$14:$A$203,0)))</f>
        <v>0</v>
      </c>
      <c r="D54" s="227"/>
      <c r="E54" s="227"/>
      <c r="F54" s="276">
        <v>0.71834165313114851</v>
      </c>
    </row>
    <row r="55" spans="1:6" ht="27.75" customHeight="1">
      <c r="A55" s="160" t="s">
        <v>560</v>
      </c>
      <c r="B55" s="42">
        <f>IFERROR(INDEX('Annex 1 LV, HV &amp; UMS charges_L'!$B$14:$B$45,MATCH($A55,'Annex 1 LV, HV &amp; UMS charges_L'!$A$14:$A$294,0)),INDEX('Annex 4 LDNO charges_L'!$B$14:$B$203,MATCH($A55,'Annex 4 LDNO charges_L'!$A$14:$A$203,0)))</f>
        <v>0</v>
      </c>
      <c r="C55" s="159">
        <f>IFERROR(INDEX('Annex 1 LV, HV &amp; UMS charges_L'!$C$14:$C$45,MATCH($A55,'Annex 1 LV, HV &amp; UMS charges_L'!$A$14:$A$294,0)),INDEX('Annex 4 LDNO charges_L'!$C$14:$C$203,MATCH($A55,'Annex 4 LDNO charges_L'!$A$14:$A$203,0)))</f>
        <v>0</v>
      </c>
      <c r="D55" s="227"/>
      <c r="E55" s="227"/>
      <c r="F55" s="276">
        <v>0.71834165313114851</v>
      </c>
    </row>
    <row r="56" spans="1:6" ht="27.75" customHeight="1">
      <c r="A56" s="160" t="s">
        <v>561</v>
      </c>
      <c r="B56" s="42">
        <f>IFERROR(INDEX('Annex 1 LV, HV &amp; UMS charges_L'!$B$14:$B$45,MATCH($A56,'Annex 1 LV, HV &amp; UMS charges_L'!$A$14:$A$294,0)),INDEX('Annex 4 LDNO charges_L'!$B$14:$B$203,MATCH($A56,'Annex 4 LDNO charges_L'!$A$14:$A$203,0)))</f>
        <v>0</v>
      </c>
      <c r="C56" s="159">
        <f>IFERROR(INDEX('Annex 1 LV, HV &amp; UMS charges_L'!$C$14:$C$45,MATCH($A56,'Annex 1 LV, HV &amp; UMS charges_L'!$A$14:$A$294,0)),INDEX('Annex 4 LDNO charges_L'!$C$14:$C$203,MATCH($A56,'Annex 4 LDNO charges_L'!$A$14:$A$203,0)))</f>
        <v>0</v>
      </c>
      <c r="D56" s="227"/>
      <c r="E56" s="227"/>
      <c r="F56" s="276">
        <v>0.71834165313114851</v>
      </c>
    </row>
    <row r="57" spans="1:6" ht="27.75" customHeight="1">
      <c r="A57" s="160" t="s">
        <v>562</v>
      </c>
      <c r="B57" s="42">
        <f>IFERROR(INDEX('Annex 1 LV, HV &amp; UMS charges_L'!$B$14:$B$45,MATCH($A57,'Annex 1 LV, HV &amp; UMS charges_L'!$A$14:$A$294,0)),INDEX('Annex 4 LDNO charges_L'!$B$14:$B$203,MATCH($A57,'Annex 4 LDNO charges_L'!$A$14:$A$203,0)))</f>
        <v>0</v>
      </c>
      <c r="C57" s="159">
        <f>IFERROR(INDEX('Annex 1 LV, HV &amp; UMS charges_L'!$C$14:$C$45,MATCH($A57,'Annex 1 LV, HV &amp; UMS charges_L'!$A$14:$A$294,0)),INDEX('Annex 4 LDNO charges_L'!$C$14:$C$203,MATCH($A57,'Annex 4 LDNO charges_L'!$A$14:$A$203,0)))</f>
        <v>0</v>
      </c>
      <c r="D57" s="227"/>
      <c r="E57" s="227"/>
      <c r="F57" s="276">
        <v>0.71834165313114851</v>
      </c>
    </row>
    <row r="58" spans="1:6" ht="27.75" customHeight="1">
      <c r="A58" s="160" t="s">
        <v>569</v>
      </c>
      <c r="B58" s="42">
        <f>IFERROR(INDEX('Annex 1 LV, HV &amp; UMS charges_L'!$B$14:$B$45,MATCH($A58,'Annex 1 LV, HV &amp; UMS charges_L'!$A$14:$A$294,0)),INDEX('Annex 4 LDNO charges_L'!$B$14:$B$203,MATCH($A58,'Annex 4 LDNO charges_L'!$A$14:$A$203,0)))</f>
        <v>0</v>
      </c>
      <c r="C58" s="159" t="str">
        <f>IFERROR(INDEX('Annex 1 LV, HV &amp; UMS charges_L'!$C$14:$C$45,MATCH($A58,'Annex 1 LV, HV &amp; UMS charges_L'!$A$14:$A$294,0)),INDEX('Annex 4 LDNO charges_L'!$C$14:$C$203,MATCH($A58,'Annex 4 LDNO charges_L'!$A$14:$A$203,0)))</f>
        <v>1, 2 or 0</v>
      </c>
      <c r="D58" s="276">
        <v>0.19472607383356424</v>
      </c>
      <c r="E58" s="276">
        <v>0</v>
      </c>
      <c r="F58" s="276">
        <v>0.71834165313114851</v>
      </c>
    </row>
    <row r="59" spans="1:6" ht="27.75" customHeight="1">
      <c r="A59" s="160" t="s">
        <v>571</v>
      </c>
      <c r="B59" s="42">
        <f>IFERROR(INDEX('Annex 1 LV, HV &amp; UMS charges_L'!$B$14:$B$45,MATCH($A59,'Annex 1 LV, HV &amp; UMS charges_L'!$A$14:$A$294,0)),INDEX('Annex 4 LDNO charges_L'!$B$14:$B$203,MATCH($A59,'Annex 4 LDNO charges_L'!$A$14:$A$203,0)))</f>
        <v>0</v>
      </c>
      <c r="C59" s="159" t="str">
        <f>IFERROR(INDEX('Annex 1 LV, HV &amp; UMS charges_L'!$C$14:$C$45,MATCH($A59,'Annex 1 LV, HV &amp; UMS charges_L'!$A$14:$A$294,0)),INDEX('Annex 4 LDNO charges_L'!$C$14:$C$203,MATCH($A59,'Annex 4 LDNO charges_L'!$A$14:$A$203,0)))</f>
        <v>3 to 8 or 0</v>
      </c>
      <c r="D59" s="227"/>
      <c r="E59" s="227"/>
      <c r="F59" s="276">
        <v>0.71834165313114851</v>
      </c>
    </row>
    <row r="60" spans="1:6" ht="27.75" customHeight="1">
      <c r="A60" s="160" t="s">
        <v>572</v>
      </c>
      <c r="B60" s="42">
        <f>IFERROR(INDEX('Annex 1 LV, HV &amp; UMS charges_L'!$B$14:$B$45,MATCH($A60,'Annex 1 LV, HV &amp; UMS charges_L'!$A$14:$A$294,0)),INDEX('Annex 4 LDNO charges_L'!$B$14:$B$203,MATCH($A60,'Annex 4 LDNO charges_L'!$A$14:$A$203,0)))</f>
        <v>0</v>
      </c>
      <c r="C60" s="159" t="str">
        <f>IFERROR(INDEX('Annex 1 LV, HV &amp; UMS charges_L'!$C$14:$C$45,MATCH($A60,'Annex 1 LV, HV &amp; UMS charges_L'!$A$14:$A$294,0)),INDEX('Annex 4 LDNO charges_L'!$C$14:$C$203,MATCH($A60,'Annex 4 LDNO charges_L'!$A$14:$A$203,0)))</f>
        <v>3 to 8 or 0</v>
      </c>
      <c r="D60" s="227"/>
      <c r="E60" s="227"/>
      <c r="F60" s="276">
        <v>0.71834165313114851</v>
      </c>
    </row>
    <row r="61" spans="1:6" ht="27.75" customHeight="1">
      <c r="A61" s="160" t="s">
        <v>573</v>
      </c>
      <c r="B61" s="42">
        <f>IFERROR(INDEX('Annex 1 LV, HV &amp; UMS charges_L'!$B$14:$B$45,MATCH($A61,'Annex 1 LV, HV &amp; UMS charges_L'!$A$14:$A$294,0)),INDEX('Annex 4 LDNO charges_L'!$B$14:$B$203,MATCH($A61,'Annex 4 LDNO charges_L'!$A$14:$A$203,0)))</f>
        <v>0</v>
      </c>
      <c r="C61" s="159" t="str">
        <f>IFERROR(INDEX('Annex 1 LV, HV &amp; UMS charges_L'!$C$14:$C$45,MATCH($A61,'Annex 1 LV, HV &amp; UMS charges_L'!$A$14:$A$294,0)),INDEX('Annex 4 LDNO charges_L'!$C$14:$C$203,MATCH($A61,'Annex 4 LDNO charges_L'!$A$14:$A$203,0)))</f>
        <v>3 to 8 or 0</v>
      </c>
      <c r="D61" s="227"/>
      <c r="E61" s="227"/>
      <c r="F61" s="276">
        <v>0.71834165313114851</v>
      </c>
    </row>
    <row r="62" spans="1:6" ht="27.75" customHeight="1">
      <c r="A62" s="160" t="s">
        <v>574</v>
      </c>
      <c r="B62" s="42">
        <f>IFERROR(INDEX('Annex 1 LV, HV &amp; UMS charges_L'!$B$14:$B$45,MATCH($A62,'Annex 1 LV, HV &amp; UMS charges_L'!$A$14:$A$294,0)),INDEX('Annex 4 LDNO charges_L'!$B$14:$B$203,MATCH($A62,'Annex 4 LDNO charges_L'!$A$14:$A$203,0)))</f>
        <v>0</v>
      </c>
      <c r="C62" s="159" t="str">
        <f>IFERROR(INDEX('Annex 1 LV, HV &amp; UMS charges_L'!$C$14:$C$45,MATCH($A62,'Annex 1 LV, HV &amp; UMS charges_L'!$A$14:$A$294,0)),INDEX('Annex 4 LDNO charges_L'!$C$14:$C$203,MATCH($A62,'Annex 4 LDNO charges_L'!$A$14:$A$203,0)))</f>
        <v>3 to 8 or 0</v>
      </c>
      <c r="D62" s="227"/>
      <c r="E62" s="227"/>
      <c r="F62" s="276">
        <v>0.71834165313114851</v>
      </c>
    </row>
    <row r="63" spans="1:6" ht="27.75" customHeight="1">
      <c r="A63" s="160" t="s">
        <v>575</v>
      </c>
      <c r="B63" s="42">
        <f>IFERROR(INDEX('Annex 1 LV, HV &amp; UMS charges_L'!$B$14:$B$45,MATCH($A63,'Annex 1 LV, HV &amp; UMS charges_L'!$A$14:$A$294,0)),INDEX('Annex 4 LDNO charges_L'!$B$14:$B$203,MATCH($A63,'Annex 4 LDNO charges_L'!$A$14:$A$203,0)))</f>
        <v>0</v>
      </c>
      <c r="C63" s="159" t="str">
        <f>IFERROR(INDEX('Annex 1 LV, HV &amp; UMS charges_L'!$C$14:$C$45,MATCH($A63,'Annex 1 LV, HV &amp; UMS charges_L'!$A$14:$A$294,0)),INDEX('Annex 4 LDNO charges_L'!$C$14:$C$203,MATCH($A63,'Annex 4 LDNO charges_L'!$A$14:$A$203,0)))</f>
        <v>3 to 8 or 0</v>
      </c>
      <c r="D63" s="227"/>
      <c r="E63" s="227"/>
      <c r="F63" s="276">
        <v>0.71834165313114851</v>
      </c>
    </row>
    <row r="64" spans="1:6" ht="27.75" customHeight="1">
      <c r="A64" s="160" t="s">
        <v>577</v>
      </c>
      <c r="B64" s="42">
        <f>IFERROR(INDEX('Annex 1 LV, HV &amp; UMS charges_L'!$B$14:$B$45,MATCH($A64,'Annex 1 LV, HV &amp; UMS charges_L'!$A$14:$A$294,0)),INDEX('Annex 4 LDNO charges_L'!$B$14:$B$203,MATCH($A64,'Annex 4 LDNO charges_L'!$A$14:$A$203,0)))</f>
        <v>0</v>
      </c>
      <c r="C64" s="159">
        <f>IFERROR(INDEX('Annex 1 LV, HV &amp; UMS charges_L'!$C$14:$C$45,MATCH($A64,'Annex 1 LV, HV &amp; UMS charges_L'!$A$14:$A$294,0)),INDEX('Annex 4 LDNO charges_L'!$C$14:$C$203,MATCH($A64,'Annex 4 LDNO charges_L'!$A$14:$A$203,0)))</f>
        <v>0</v>
      </c>
      <c r="D64" s="227"/>
      <c r="E64" s="227"/>
      <c r="F64" s="276">
        <v>0.71834165313114851</v>
      </c>
    </row>
    <row r="65" spans="1:6" ht="27.75" customHeight="1">
      <c r="A65" s="160" t="s">
        <v>578</v>
      </c>
      <c r="B65" s="42">
        <f>IFERROR(INDEX('Annex 1 LV, HV &amp; UMS charges_L'!$B$14:$B$45,MATCH($A65,'Annex 1 LV, HV &amp; UMS charges_L'!$A$14:$A$294,0)),INDEX('Annex 4 LDNO charges_L'!$B$14:$B$203,MATCH($A65,'Annex 4 LDNO charges_L'!$A$14:$A$203,0)))</f>
        <v>0</v>
      </c>
      <c r="C65" s="159">
        <f>IFERROR(INDEX('Annex 1 LV, HV &amp; UMS charges_L'!$C$14:$C$45,MATCH($A65,'Annex 1 LV, HV &amp; UMS charges_L'!$A$14:$A$294,0)),INDEX('Annex 4 LDNO charges_L'!$C$14:$C$203,MATCH($A65,'Annex 4 LDNO charges_L'!$A$14:$A$203,0)))</f>
        <v>0</v>
      </c>
      <c r="D65" s="227"/>
      <c r="E65" s="227"/>
      <c r="F65" s="276">
        <v>0.71834165313114851</v>
      </c>
    </row>
    <row r="66" spans="1:6" ht="27.75" customHeight="1">
      <c r="A66" s="160" t="s">
        <v>579</v>
      </c>
      <c r="B66" s="42">
        <f>IFERROR(INDEX('Annex 1 LV, HV &amp; UMS charges_L'!$B$14:$B$45,MATCH($A66,'Annex 1 LV, HV &amp; UMS charges_L'!$A$14:$A$294,0)),INDEX('Annex 4 LDNO charges_L'!$B$14:$B$203,MATCH($A66,'Annex 4 LDNO charges_L'!$A$14:$A$203,0)))</f>
        <v>0</v>
      </c>
      <c r="C66" s="159">
        <f>IFERROR(INDEX('Annex 1 LV, HV &amp; UMS charges_L'!$C$14:$C$45,MATCH($A66,'Annex 1 LV, HV &amp; UMS charges_L'!$A$14:$A$294,0)),INDEX('Annex 4 LDNO charges_L'!$C$14:$C$203,MATCH($A66,'Annex 4 LDNO charges_L'!$A$14:$A$203,0)))</f>
        <v>0</v>
      </c>
      <c r="D66" s="227"/>
      <c r="E66" s="227"/>
      <c r="F66" s="276">
        <v>0.71834165313114851</v>
      </c>
    </row>
    <row r="67" spans="1:6" ht="27.75" customHeight="1">
      <c r="A67" s="160" t="s">
        <v>580</v>
      </c>
      <c r="B67" s="42">
        <f>IFERROR(INDEX('Annex 1 LV, HV &amp; UMS charges_L'!$B$14:$B$45,MATCH($A67,'Annex 1 LV, HV &amp; UMS charges_L'!$A$14:$A$294,0)),INDEX('Annex 4 LDNO charges_L'!$B$14:$B$203,MATCH($A67,'Annex 4 LDNO charges_L'!$A$14:$A$203,0)))</f>
        <v>0</v>
      </c>
      <c r="C67" s="159">
        <f>IFERROR(INDEX('Annex 1 LV, HV &amp; UMS charges_L'!$C$14:$C$45,MATCH($A67,'Annex 1 LV, HV &amp; UMS charges_L'!$A$14:$A$294,0)),INDEX('Annex 4 LDNO charges_L'!$C$14:$C$203,MATCH($A67,'Annex 4 LDNO charges_L'!$A$14:$A$203,0)))</f>
        <v>0</v>
      </c>
      <c r="D67" s="227"/>
      <c r="E67" s="227"/>
      <c r="F67" s="276">
        <v>0.71834165313114851</v>
      </c>
    </row>
    <row r="68" spans="1:6" ht="27.75" customHeight="1">
      <c r="A68" s="160" t="s">
        <v>581</v>
      </c>
      <c r="B68" s="42">
        <f>IFERROR(INDEX('Annex 1 LV, HV &amp; UMS charges_L'!$B$14:$B$45,MATCH($A68,'Annex 1 LV, HV &amp; UMS charges_L'!$A$14:$A$294,0)),INDEX('Annex 4 LDNO charges_L'!$B$14:$B$203,MATCH($A68,'Annex 4 LDNO charges_L'!$A$14:$A$203,0)))</f>
        <v>0</v>
      </c>
      <c r="C68" s="159">
        <f>IFERROR(INDEX('Annex 1 LV, HV &amp; UMS charges_L'!$C$14:$C$45,MATCH($A68,'Annex 1 LV, HV &amp; UMS charges_L'!$A$14:$A$294,0)),INDEX('Annex 4 LDNO charges_L'!$C$14:$C$203,MATCH($A68,'Annex 4 LDNO charges_L'!$A$14:$A$203,0)))</f>
        <v>0</v>
      </c>
      <c r="D68" s="227"/>
      <c r="E68" s="227"/>
      <c r="F68" s="276">
        <v>0.71834165313114851</v>
      </c>
    </row>
    <row r="69" spans="1:6" ht="27.75" customHeight="1">
      <c r="A69" s="160" t="s">
        <v>582</v>
      </c>
      <c r="B69" s="42">
        <f>IFERROR(INDEX('Annex 1 LV, HV &amp; UMS charges_L'!$B$14:$B$45,MATCH($A69,'Annex 1 LV, HV &amp; UMS charges_L'!$A$14:$A$294,0)),INDEX('Annex 4 LDNO charges_L'!$B$14:$B$203,MATCH($A69,'Annex 4 LDNO charges_L'!$A$14:$A$203,0)))</f>
        <v>0</v>
      </c>
      <c r="C69" s="159">
        <f>IFERROR(INDEX('Annex 1 LV, HV &amp; UMS charges_L'!$C$14:$C$45,MATCH($A69,'Annex 1 LV, HV &amp; UMS charges_L'!$A$14:$A$294,0)),INDEX('Annex 4 LDNO charges_L'!$C$14:$C$203,MATCH($A69,'Annex 4 LDNO charges_L'!$A$14:$A$203,0)))</f>
        <v>0</v>
      </c>
      <c r="D69" s="227"/>
      <c r="E69" s="227"/>
      <c r="F69" s="276">
        <v>0.71834165313114851</v>
      </c>
    </row>
    <row r="70" spans="1:6" ht="27.75" customHeight="1">
      <c r="A70" s="160" t="s">
        <v>583</v>
      </c>
      <c r="B70" s="42">
        <f>IFERROR(INDEX('Annex 1 LV, HV &amp; UMS charges_L'!$B$14:$B$45,MATCH($A70,'Annex 1 LV, HV &amp; UMS charges_L'!$A$14:$A$294,0)),INDEX('Annex 4 LDNO charges_L'!$B$14:$B$203,MATCH($A70,'Annex 4 LDNO charges_L'!$A$14:$A$203,0)))</f>
        <v>0</v>
      </c>
      <c r="C70" s="159">
        <f>IFERROR(INDEX('Annex 1 LV, HV &amp; UMS charges_L'!$C$14:$C$45,MATCH($A70,'Annex 1 LV, HV &amp; UMS charges_L'!$A$14:$A$294,0)),INDEX('Annex 4 LDNO charges_L'!$C$14:$C$203,MATCH($A70,'Annex 4 LDNO charges_L'!$A$14:$A$203,0)))</f>
        <v>0</v>
      </c>
      <c r="D70" s="227"/>
      <c r="E70" s="227"/>
      <c r="F70" s="276">
        <v>0.71834165313114851</v>
      </c>
    </row>
    <row r="71" spans="1:6" ht="27.75" customHeight="1">
      <c r="A71" s="160" t="s">
        <v>584</v>
      </c>
      <c r="B71" s="42">
        <f>IFERROR(INDEX('Annex 1 LV, HV &amp; UMS charges_L'!$B$14:$B$45,MATCH($A71,'Annex 1 LV, HV &amp; UMS charges_L'!$A$14:$A$294,0)),INDEX('Annex 4 LDNO charges_L'!$B$14:$B$203,MATCH($A71,'Annex 4 LDNO charges_L'!$A$14:$A$203,0)))</f>
        <v>0</v>
      </c>
      <c r="C71" s="159">
        <f>IFERROR(INDEX('Annex 1 LV, HV &amp; UMS charges_L'!$C$14:$C$45,MATCH($A71,'Annex 1 LV, HV &amp; UMS charges_L'!$A$14:$A$294,0)),INDEX('Annex 4 LDNO charges_L'!$C$14:$C$203,MATCH($A71,'Annex 4 LDNO charges_L'!$A$14:$A$203,0)))</f>
        <v>0</v>
      </c>
      <c r="D71" s="227"/>
      <c r="E71" s="227"/>
      <c r="F71" s="276">
        <v>0.71834165313114851</v>
      </c>
    </row>
    <row r="72" spans="1:6" ht="27.75" customHeight="1">
      <c r="A72" s="160" t="s">
        <v>585</v>
      </c>
      <c r="B72" s="42">
        <f>IFERROR(INDEX('Annex 1 LV, HV &amp; UMS charges_L'!$B$14:$B$45,MATCH($A72,'Annex 1 LV, HV &amp; UMS charges_L'!$A$14:$A$294,0)),INDEX('Annex 4 LDNO charges_L'!$B$14:$B$203,MATCH($A72,'Annex 4 LDNO charges_L'!$A$14:$A$203,0)))</f>
        <v>0</v>
      </c>
      <c r="C72" s="159">
        <f>IFERROR(INDEX('Annex 1 LV, HV &amp; UMS charges_L'!$C$14:$C$45,MATCH($A72,'Annex 1 LV, HV &amp; UMS charges_L'!$A$14:$A$294,0)),INDEX('Annex 4 LDNO charges_L'!$C$14:$C$203,MATCH($A72,'Annex 4 LDNO charges_L'!$A$14:$A$203,0)))</f>
        <v>0</v>
      </c>
      <c r="D72" s="227"/>
      <c r="E72" s="227"/>
      <c r="F72" s="276">
        <v>0.71834165313114851</v>
      </c>
    </row>
    <row r="73" spans="1:6" ht="27.75" customHeight="1">
      <c r="A73" s="160" t="s">
        <v>586</v>
      </c>
      <c r="B73" s="42">
        <f>IFERROR(INDEX('Annex 1 LV, HV &amp; UMS charges_L'!$B$14:$B$45,MATCH($A73,'Annex 1 LV, HV &amp; UMS charges_L'!$A$14:$A$294,0)),INDEX('Annex 4 LDNO charges_L'!$B$14:$B$203,MATCH($A73,'Annex 4 LDNO charges_L'!$A$14:$A$203,0)))</f>
        <v>0</v>
      </c>
      <c r="C73" s="159">
        <f>IFERROR(INDEX('Annex 1 LV, HV &amp; UMS charges_L'!$C$14:$C$45,MATCH($A73,'Annex 1 LV, HV &amp; UMS charges_L'!$A$14:$A$294,0)),INDEX('Annex 4 LDNO charges_L'!$C$14:$C$203,MATCH($A73,'Annex 4 LDNO charges_L'!$A$14:$A$203,0)))</f>
        <v>0</v>
      </c>
      <c r="D73" s="227"/>
      <c r="E73" s="227"/>
      <c r="F73" s="276">
        <v>0.71834165313114851</v>
      </c>
    </row>
    <row r="74" spans="1:6" ht="27.75" customHeight="1">
      <c r="A74" s="160" t="s">
        <v>587</v>
      </c>
      <c r="B74" s="42">
        <f>IFERROR(INDEX('Annex 1 LV, HV &amp; UMS charges_L'!$B$14:$B$45,MATCH($A74,'Annex 1 LV, HV &amp; UMS charges_L'!$A$14:$A$294,0)),INDEX('Annex 4 LDNO charges_L'!$B$14:$B$203,MATCH($A74,'Annex 4 LDNO charges_L'!$A$14:$A$203,0)))</f>
        <v>0</v>
      </c>
      <c r="C74" s="159">
        <f>IFERROR(INDEX('Annex 1 LV, HV &amp; UMS charges_L'!$C$14:$C$45,MATCH($A74,'Annex 1 LV, HV &amp; UMS charges_L'!$A$14:$A$294,0)),INDEX('Annex 4 LDNO charges_L'!$C$14:$C$203,MATCH($A74,'Annex 4 LDNO charges_L'!$A$14:$A$203,0)))</f>
        <v>0</v>
      </c>
      <c r="D74" s="227"/>
      <c r="E74" s="227"/>
      <c r="F74" s="276">
        <v>0.71834165313114851</v>
      </c>
    </row>
    <row r="75" spans="1:6" ht="27.75" customHeight="1">
      <c r="A75" s="160" t="s">
        <v>588</v>
      </c>
      <c r="B75" s="42">
        <f>IFERROR(INDEX('Annex 1 LV, HV &amp; UMS charges_L'!$B$14:$B$45,MATCH($A75,'Annex 1 LV, HV &amp; UMS charges_L'!$A$14:$A$294,0)),INDEX('Annex 4 LDNO charges_L'!$B$14:$B$203,MATCH($A75,'Annex 4 LDNO charges_L'!$A$14:$A$203,0)))</f>
        <v>0</v>
      </c>
      <c r="C75" s="159">
        <f>IFERROR(INDEX('Annex 1 LV, HV &amp; UMS charges_L'!$C$14:$C$45,MATCH($A75,'Annex 1 LV, HV &amp; UMS charges_L'!$A$14:$A$294,0)),INDEX('Annex 4 LDNO charges_L'!$C$14:$C$203,MATCH($A75,'Annex 4 LDNO charges_L'!$A$14:$A$203,0)))</f>
        <v>0</v>
      </c>
      <c r="D75" s="227"/>
      <c r="E75" s="227"/>
      <c r="F75" s="276">
        <v>0.71834165313114851</v>
      </c>
    </row>
    <row r="76" spans="1:6" ht="27.75" customHeight="1">
      <c r="A76" s="160" t="s">
        <v>589</v>
      </c>
      <c r="B76" s="42">
        <f>IFERROR(INDEX('Annex 1 LV, HV &amp; UMS charges_L'!$B$14:$B$45,MATCH($A76,'Annex 1 LV, HV &amp; UMS charges_L'!$A$14:$A$294,0)),INDEX('Annex 4 LDNO charges_L'!$B$14:$B$203,MATCH($A76,'Annex 4 LDNO charges_L'!$A$14:$A$203,0)))</f>
        <v>0</v>
      </c>
      <c r="C76" s="159">
        <f>IFERROR(INDEX('Annex 1 LV, HV &amp; UMS charges_L'!$C$14:$C$45,MATCH($A76,'Annex 1 LV, HV &amp; UMS charges_L'!$A$14:$A$294,0)),INDEX('Annex 4 LDNO charges_L'!$C$14:$C$203,MATCH($A76,'Annex 4 LDNO charges_L'!$A$14:$A$203,0)))</f>
        <v>0</v>
      </c>
      <c r="D76" s="227"/>
      <c r="E76" s="227"/>
      <c r="F76" s="276">
        <v>0.71834165313114851</v>
      </c>
    </row>
    <row r="77" spans="1:6" ht="27.75" customHeight="1">
      <c r="A77" s="160" t="s">
        <v>590</v>
      </c>
      <c r="B77" s="42">
        <f>IFERROR(INDEX('Annex 1 LV, HV &amp; UMS charges_L'!$B$14:$B$45,MATCH($A77,'Annex 1 LV, HV &amp; UMS charges_L'!$A$14:$A$294,0)),INDEX('Annex 4 LDNO charges_L'!$B$14:$B$203,MATCH($A77,'Annex 4 LDNO charges_L'!$A$14:$A$203,0)))</f>
        <v>0</v>
      </c>
      <c r="C77" s="159">
        <f>IFERROR(INDEX('Annex 1 LV, HV &amp; UMS charges_L'!$C$14:$C$45,MATCH($A77,'Annex 1 LV, HV &amp; UMS charges_L'!$A$14:$A$294,0)),INDEX('Annex 4 LDNO charges_L'!$C$14:$C$203,MATCH($A77,'Annex 4 LDNO charges_L'!$A$14:$A$203,0)))</f>
        <v>0</v>
      </c>
      <c r="D77" s="227"/>
      <c r="E77" s="227"/>
      <c r="F77" s="276">
        <v>0.71834165313114851</v>
      </c>
    </row>
    <row r="78" spans="1:6" ht="27.75" customHeight="1">
      <c r="A78" s="160" t="s">
        <v>591</v>
      </c>
      <c r="B78" s="42">
        <f>IFERROR(INDEX('Annex 1 LV, HV &amp; UMS charges_L'!$B$14:$B$45,MATCH($A78,'Annex 1 LV, HV &amp; UMS charges_L'!$A$14:$A$294,0)),INDEX('Annex 4 LDNO charges_L'!$B$14:$B$203,MATCH($A78,'Annex 4 LDNO charges_L'!$A$14:$A$203,0)))</f>
        <v>0</v>
      </c>
      <c r="C78" s="159">
        <f>IFERROR(INDEX('Annex 1 LV, HV &amp; UMS charges_L'!$C$14:$C$45,MATCH($A78,'Annex 1 LV, HV &amp; UMS charges_L'!$A$14:$A$294,0)),INDEX('Annex 4 LDNO charges_L'!$C$14:$C$203,MATCH($A78,'Annex 4 LDNO charges_L'!$A$14:$A$203,0)))</f>
        <v>0</v>
      </c>
      <c r="D78" s="227"/>
      <c r="E78" s="227"/>
      <c r="F78" s="276">
        <v>0.71834165313114851</v>
      </c>
    </row>
    <row r="79" spans="1:6" ht="27.75" customHeight="1">
      <c r="A79" s="160" t="s">
        <v>598</v>
      </c>
      <c r="B79" s="42">
        <f>IFERROR(INDEX('Annex 1 LV, HV &amp; UMS charges_L'!$B$14:$B$45,MATCH($A79,'Annex 1 LV, HV &amp; UMS charges_L'!$A$14:$A$294,0)),INDEX('Annex 4 LDNO charges_L'!$B$14:$B$203,MATCH($A79,'Annex 4 LDNO charges_L'!$A$14:$A$203,0)))</f>
        <v>0</v>
      </c>
      <c r="C79" s="159" t="str">
        <f>IFERROR(INDEX('Annex 1 LV, HV &amp; UMS charges_L'!$C$14:$C$45,MATCH($A79,'Annex 1 LV, HV &amp; UMS charges_L'!$A$14:$A$294,0)),INDEX('Annex 4 LDNO charges_L'!$C$14:$C$203,MATCH($A79,'Annex 4 LDNO charges_L'!$A$14:$A$203,0)))</f>
        <v>1, 2 or 0</v>
      </c>
      <c r="D79" s="276">
        <v>0.19472607383356424</v>
      </c>
      <c r="E79" s="276">
        <v>0</v>
      </c>
      <c r="F79" s="276">
        <v>0.71834165313114851</v>
      </c>
    </row>
    <row r="80" spans="1:6" ht="27.75" customHeight="1">
      <c r="A80" s="160" t="s">
        <v>600</v>
      </c>
      <c r="B80" s="42">
        <f>IFERROR(INDEX('Annex 1 LV, HV &amp; UMS charges_L'!$B$14:$B$45,MATCH($A80,'Annex 1 LV, HV &amp; UMS charges_L'!$A$14:$A$294,0)),INDEX('Annex 4 LDNO charges_L'!$B$14:$B$203,MATCH($A80,'Annex 4 LDNO charges_L'!$A$14:$A$203,0)))</f>
        <v>0</v>
      </c>
      <c r="C80" s="159" t="str">
        <f>IFERROR(INDEX('Annex 1 LV, HV &amp; UMS charges_L'!$C$14:$C$45,MATCH($A80,'Annex 1 LV, HV &amp; UMS charges_L'!$A$14:$A$294,0)),INDEX('Annex 4 LDNO charges_L'!$C$14:$C$203,MATCH($A80,'Annex 4 LDNO charges_L'!$A$14:$A$203,0)))</f>
        <v>3 to 8 or 0</v>
      </c>
      <c r="D80" s="227"/>
      <c r="E80" s="227"/>
      <c r="F80" s="276">
        <v>0.71834165313114851</v>
      </c>
    </row>
    <row r="81" spans="1:6" ht="27.75" customHeight="1">
      <c r="A81" s="160" t="s">
        <v>601</v>
      </c>
      <c r="B81" s="42">
        <f>IFERROR(INDEX('Annex 1 LV, HV &amp; UMS charges_L'!$B$14:$B$45,MATCH($A81,'Annex 1 LV, HV &amp; UMS charges_L'!$A$14:$A$294,0)),INDEX('Annex 4 LDNO charges_L'!$B$14:$B$203,MATCH($A81,'Annex 4 LDNO charges_L'!$A$14:$A$203,0)))</f>
        <v>0</v>
      </c>
      <c r="C81" s="159" t="str">
        <f>IFERROR(INDEX('Annex 1 LV, HV &amp; UMS charges_L'!$C$14:$C$45,MATCH($A81,'Annex 1 LV, HV &amp; UMS charges_L'!$A$14:$A$294,0)),INDEX('Annex 4 LDNO charges_L'!$C$14:$C$203,MATCH($A81,'Annex 4 LDNO charges_L'!$A$14:$A$203,0)))</f>
        <v>3 to 8 or 0</v>
      </c>
      <c r="D81" s="227"/>
      <c r="E81" s="227"/>
      <c r="F81" s="276">
        <v>0.71834165313114851</v>
      </c>
    </row>
    <row r="82" spans="1:6" ht="27.75" customHeight="1">
      <c r="A82" s="160" t="s">
        <v>602</v>
      </c>
      <c r="B82" s="42">
        <f>IFERROR(INDEX('Annex 1 LV, HV &amp; UMS charges_L'!$B$14:$B$45,MATCH($A82,'Annex 1 LV, HV &amp; UMS charges_L'!$A$14:$A$294,0)),INDEX('Annex 4 LDNO charges_L'!$B$14:$B$203,MATCH($A82,'Annex 4 LDNO charges_L'!$A$14:$A$203,0)))</f>
        <v>0</v>
      </c>
      <c r="C82" s="159" t="str">
        <f>IFERROR(INDEX('Annex 1 LV, HV &amp; UMS charges_L'!$C$14:$C$45,MATCH($A82,'Annex 1 LV, HV &amp; UMS charges_L'!$A$14:$A$294,0)),INDEX('Annex 4 LDNO charges_L'!$C$14:$C$203,MATCH($A82,'Annex 4 LDNO charges_L'!$A$14:$A$203,0)))</f>
        <v>3 to 8 or 0</v>
      </c>
      <c r="D82" s="227"/>
      <c r="E82" s="227"/>
      <c r="F82" s="276">
        <v>0.71834165313114851</v>
      </c>
    </row>
    <row r="83" spans="1:6" ht="27.75" customHeight="1">
      <c r="A83" s="160" t="s">
        <v>603</v>
      </c>
      <c r="B83" s="42">
        <f>IFERROR(INDEX('Annex 1 LV, HV &amp; UMS charges_L'!$B$14:$B$45,MATCH($A83,'Annex 1 LV, HV &amp; UMS charges_L'!$A$14:$A$294,0)),INDEX('Annex 4 LDNO charges_L'!$B$14:$B$203,MATCH($A83,'Annex 4 LDNO charges_L'!$A$14:$A$203,0)))</f>
        <v>0</v>
      </c>
      <c r="C83" s="159" t="str">
        <f>IFERROR(INDEX('Annex 1 LV, HV &amp; UMS charges_L'!$C$14:$C$45,MATCH($A83,'Annex 1 LV, HV &amp; UMS charges_L'!$A$14:$A$294,0)),INDEX('Annex 4 LDNO charges_L'!$C$14:$C$203,MATCH($A83,'Annex 4 LDNO charges_L'!$A$14:$A$203,0)))</f>
        <v>3 to 8 or 0</v>
      </c>
      <c r="D83" s="227"/>
      <c r="E83" s="227"/>
      <c r="F83" s="276">
        <v>0.71834165313114851</v>
      </c>
    </row>
    <row r="84" spans="1:6" ht="27.75" customHeight="1">
      <c r="A84" s="160" t="s">
        <v>604</v>
      </c>
      <c r="B84" s="42">
        <f>IFERROR(INDEX('Annex 1 LV, HV &amp; UMS charges_L'!$B$14:$B$45,MATCH($A84,'Annex 1 LV, HV &amp; UMS charges_L'!$A$14:$A$294,0)),INDEX('Annex 4 LDNO charges_L'!$B$14:$B$203,MATCH($A84,'Annex 4 LDNO charges_L'!$A$14:$A$203,0)))</f>
        <v>0</v>
      </c>
      <c r="C84" s="159" t="str">
        <f>IFERROR(INDEX('Annex 1 LV, HV &amp; UMS charges_L'!$C$14:$C$45,MATCH($A84,'Annex 1 LV, HV &amp; UMS charges_L'!$A$14:$A$294,0)),INDEX('Annex 4 LDNO charges_L'!$C$14:$C$203,MATCH($A84,'Annex 4 LDNO charges_L'!$A$14:$A$203,0)))</f>
        <v>3 to 8 or 0</v>
      </c>
      <c r="D84" s="227"/>
      <c r="E84" s="227"/>
      <c r="F84" s="276">
        <v>0.71834165313114851</v>
      </c>
    </row>
    <row r="85" spans="1:6" ht="27.75" customHeight="1">
      <c r="A85" s="160" t="s">
        <v>606</v>
      </c>
      <c r="B85" s="42">
        <f>IFERROR(INDEX('Annex 1 LV, HV &amp; UMS charges_L'!$B$14:$B$45,MATCH($A85,'Annex 1 LV, HV &amp; UMS charges_L'!$A$14:$A$294,0)),INDEX('Annex 4 LDNO charges_L'!$B$14:$B$203,MATCH($A85,'Annex 4 LDNO charges_L'!$A$14:$A$203,0)))</f>
        <v>0</v>
      </c>
      <c r="C85" s="159">
        <f>IFERROR(INDEX('Annex 1 LV, HV &amp; UMS charges_L'!$C$14:$C$45,MATCH($A85,'Annex 1 LV, HV &amp; UMS charges_L'!$A$14:$A$294,0)),INDEX('Annex 4 LDNO charges_L'!$C$14:$C$203,MATCH($A85,'Annex 4 LDNO charges_L'!$A$14:$A$203,0)))</f>
        <v>0</v>
      </c>
      <c r="D85" s="227"/>
      <c r="E85" s="227"/>
      <c r="F85" s="276">
        <v>0.71834165313114851</v>
      </c>
    </row>
    <row r="86" spans="1:6" ht="27.75" customHeight="1">
      <c r="A86" s="160" t="s">
        <v>607</v>
      </c>
      <c r="B86" s="42">
        <f>IFERROR(INDEX('Annex 1 LV, HV &amp; UMS charges_L'!$B$14:$B$45,MATCH($A86,'Annex 1 LV, HV &amp; UMS charges_L'!$A$14:$A$294,0)),INDEX('Annex 4 LDNO charges_L'!$B$14:$B$203,MATCH($A86,'Annex 4 LDNO charges_L'!$A$14:$A$203,0)))</f>
        <v>0</v>
      </c>
      <c r="C86" s="159">
        <f>IFERROR(INDEX('Annex 1 LV, HV &amp; UMS charges_L'!$C$14:$C$45,MATCH($A86,'Annex 1 LV, HV &amp; UMS charges_L'!$A$14:$A$294,0)),INDEX('Annex 4 LDNO charges_L'!$C$14:$C$203,MATCH($A86,'Annex 4 LDNO charges_L'!$A$14:$A$203,0)))</f>
        <v>0</v>
      </c>
      <c r="D86" s="227"/>
      <c r="E86" s="227"/>
      <c r="F86" s="276">
        <v>0.71834165313114851</v>
      </c>
    </row>
    <row r="87" spans="1:6" ht="27.75" customHeight="1">
      <c r="A87" s="160" t="s">
        <v>608</v>
      </c>
      <c r="B87" s="42">
        <f>IFERROR(INDEX('Annex 1 LV, HV &amp; UMS charges_L'!$B$14:$B$45,MATCH($A87,'Annex 1 LV, HV &amp; UMS charges_L'!$A$14:$A$294,0)),INDEX('Annex 4 LDNO charges_L'!$B$14:$B$203,MATCH($A87,'Annex 4 LDNO charges_L'!$A$14:$A$203,0)))</f>
        <v>0</v>
      </c>
      <c r="C87" s="159">
        <f>IFERROR(INDEX('Annex 1 LV, HV &amp; UMS charges_L'!$C$14:$C$45,MATCH($A87,'Annex 1 LV, HV &amp; UMS charges_L'!$A$14:$A$294,0)),INDEX('Annex 4 LDNO charges_L'!$C$14:$C$203,MATCH($A87,'Annex 4 LDNO charges_L'!$A$14:$A$203,0)))</f>
        <v>0</v>
      </c>
      <c r="D87" s="227"/>
      <c r="E87" s="227"/>
      <c r="F87" s="276">
        <v>0.71834165313114851</v>
      </c>
    </row>
    <row r="88" spans="1:6" ht="27.75" customHeight="1">
      <c r="A88" s="160" t="s">
        <v>609</v>
      </c>
      <c r="B88" s="42">
        <f>IFERROR(INDEX('Annex 1 LV, HV &amp; UMS charges_L'!$B$14:$B$45,MATCH($A88,'Annex 1 LV, HV &amp; UMS charges_L'!$A$14:$A$294,0)),INDEX('Annex 4 LDNO charges_L'!$B$14:$B$203,MATCH($A88,'Annex 4 LDNO charges_L'!$A$14:$A$203,0)))</f>
        <v>0</v>
      </c>
      <c r="C88" s="159">
        <f>IFERROR(INDEX('Annex 1 LV, HV &amp; UMS charges_L'!$C$14:$C$45,MATCH($A88,'Annex 1 LV, HV &amp; UMS charges_L'!$A$14:$A$294,0)),INDEX('Annex 4 LDNO charges_L'!$C$14:$C$203,MATCH($A88,'Annex 4 LDNO charges_L'!$A$14:$A$203,0)))</f>
        <v>0</v>
      </c>
      <c r="D88" s="227"/>
      <c r="E88" s="227"/>
      <c r="F88" s="276">
        <v>0.71834165313114851</v>
      </c>
    </row>
    <row r="89" spans="1:6" ht="27.75" customHeight="1">
      <c r="A89" s="160" t="s">
        <v>610</v>
      </c>
      <c r="B89" s="42">
        <f>IFERROR(INDEX('Annex 1 LV, HV &amp; UMS charges_L'!$B$14:$B$45,MATCH($A89,'Annex 1 LV, HV &amp; UMS charges_L'!$A$14:$A$294,0)),INDEX('Annex 4 LDNO charges_L'!$B$14:$B$203,MATCH($A89,'Annex 4 LDNO charges_L'!$A$14:$A$203,0)))</f>
        <v>0</v>
      </c>
      <c r="C89" s="159">
        <f>IFERROR(INDEX('Annex 1 LV, HV &amp; UMS charges_L'!$C$14:$C$45,MATCH($A89,'Annex 1 LV, HV &amp; UMS charges_L'!$A$14:$A$294,0)),INDEX('Annex 4 LDNO charges_L'!$C$14:$C$203,MATCH($A89,'Annex 4 LDNO charges_L'!$A$14:$A$203,0)))</f>
        <v>0</v>
      </c>
      <c r="D89" s="227"/>
      <c r="E89" s="227"/>
      <c r="F89" s="276">
        <v>0.71834165313114851</v>
      </c>
    </row>
    <row r="90" spans="1:6" ht="27.75" customHeight="1">
      <c r="A90" s="160" t="s">
        <v>611</v>
      </c>
      <c r="B90" s="42">
        <f>IFERROR(INDEX('Annex 1 LV, HV &amp; UMS charges_L'!$B$14:$B$45,MATCH($A90,'Annex 1 LV, HV &amp; UMS charges_L'!$A$14:$A$294,0)),INDEX('Annex 4 LDNO charges_L'!$B$14:$B$203,MATCH($A90,'Annex 4 LDNO charges_L'!$A$14:$A$203,0)))</f>
        <v>0</v>
      </c>
      <c r="C90" s="159">
        <f>IFERROR(INDEX('Annex 1 LV, HV &amp; UMS charges_L'!$C$14:$C$45,MATCH($A90,'Annex 1 LV, HV &amp; UMS charges_L'!$A$14:$A$294,0)),INDEX('Annex 4 LDNO charges_L'!$C$14:$C$203,MATCH($A90,'Annex 4 LDNO charges_L'!$A$14:$A$203,0)))</f>
        <v>0</v>
      </c>
      <c r="D90" s="227"/>
      <c r="E90" s="227"/>
      <c r="F90" s="276">
        <v>0.71834165313114851</v>
      </c>
    </row>
    <row r="91" spans="1:6" ht="27.75" customHeight="1">
      <c r="A91" s="160" t="s">
        <v>612</v>
      </c>
      <c r="B91" s="42">
        <f>IFERROR(INDEX('Annex 1 LV, HV &amp; UMS charges_L'!$B$14:$B$45,MATCH($A91,'Annex 1 LV, HV &amp; UMS charges_L'!$A$14:$A$294,0)),INDEX('Annex 4 LDNO charges_L'!$B$14:$B$203,MATCH($A91,'Annex 4 LDNO charges_L'!$A$14:$A$203,0)))</f>
        <v>0</v>
      </c>
      <c r="C91" s="159">
        <f>IFERROR(INDEX('Annex 1 LV, HV &amp; UMS charges_L'!$C$14:$C$45,MATCH($A91,'Annex 1 LV, HV &amp; UMS charges_L'!$A$14:$A$294,0)),INDEX('Annex 4 LDNO charges_L'!$C$14:$C$203,MATCH($A91,'Annex 4 LDNO charges_L'!$A$14:$A$203,0)))</f>
        <v>0</v>
      </c>
      <c r="D91" s="227"/>
      <c r="E91" s="227"/>
      <c r="F91" s="276">
        <v>0.71834165313114851</v>
      </c>
    </row>
    <row r="92" spans="1:6" ht="27.75" customHeight="1">
      <c r="A92" s="160" t="s">
        <v>613</v>
      </c>
      <c r="B92" s="42">
        <f>IFERROR(INDEX('Annex 1 LV, HV &amp; UMS charges_L'!$B$14:$B$45,MATCH($A92,'Annex 1 LV, HV &amp; UMS charges_L'!$A$14:$A$294,0)),INDEX('Annex 4 LDNO charges_L'!$B$14:$B$203,MATCH($A92,'Annex 4 LDNO charges_L'!$A$14:$A$203,0)))</f>
        <v>0</v>
      </c>
      <c r="C92" s="159">
        <f>IFERROR(INDEX('Annex 1 LV, HV &amp; UMS charges_L'!$C$14:$C$45,MATCH($A92,'Annex 1 LV, HV &amp; UMS charges_L'!$A$14:$A$294,0)),INDEX('Annex 4 LDNO charges_L'!$C$14:$C$203,MATCH($A92,'Annex 4 LDNO charges_L'!$A$14:$A$203,0)))</f>
        <v>0</v>
      </c>
      <c r="D92" s="227"/>
      <c r="E92" s="227"/>
      <c r="F92" s="276">
        <v>0.71834165313114851</v>
      </c>
    </row>
    <row r="93" spans="1:6" ht="27.75" customHeight="1">
      <c r="A93" s="160" t="s">
        <v>614</v>
      </c>
      <c r="B93" s="42">
        <f>IFERROR(INDEX('Annex 1 LV, HV &amp; UMS charges_L'!$B$14:$B$45,MATCH($A93,'Annex 1 LV, HV &amp; UMS charges_L'!$A$14:$A$294,0)),INDEX('Annex 4 LDNO charges_L'!$B$14:$B$203,MATCH($A93,'Annex 4 LDNO charges_L'!$A$14:$A$203,0)))</f>
        <v>0</v>
      </c>
      <c r="C93" s="159">
        <f>IFERROR(INDEX('Annex 1 LV, HV &amp; UMS charges_L'!$C$14:$C$45,MATCH($A93,'Annex 1 LV, HV &amp; UMS charges_L'!$A$14:$A$294,0)),INDEX('Annex 4 LDNO charges_L'!$C$14:$C$203,MATCH($A93,'Annex 4 LDNO charges_L'!$A$14:$A$203,0)))</f>
        <v>0</v>
      </c>
      <c r="D93" s="227"/>
      <c r="E93" s="227"/>
      <c r="F93" s="276">
        <v>0.71834165313114851</v>
      </c>
    </row>
    <row r="94" spans="1:6" ht="27.75" customHeight="1">
      <c r="A94" s="160" t="s">
        <v>615</v>
      </c>
      <c r="B94" s="42">
        <f>IFERROR(INDEX('Annex 1 LV, HV &amp; UMS charges_L'!$B$14:$B$45,MATCH($A94,'Annex 1 LV, HV &amp; UMS charges_L'!$A$14:$A$294,0)),INDEX('Annex 4 LDNO charges_L'!$B$14:$B$203,MATCH($A94,'Annex 4 LDNO charges_L'!$A$14:$A$203,0)))</f>
        <v>0</v>
      </c>
      <c r="C94" s="159">
        <f>IFERROR(INDEX('Annex 1 LV, HV &amp; UMS charges_L'!$C$14:$C$45,MATCH($A94,'Annex 1 LV, HV &amp; UMS charges_L'!$A$14:$A$294,0)),INDEX('Annex 4 LDNO charges_L'!$C$14:$C$203,MATCH($A94,'Annex 4 LDNO charges_L'!$A$14:$A$203,0)))</f>
        <v>0</v>
      </c>
      <c r="D94" s="227"/>
      <c r="E94" s="227"/>
      <c r="F94" s="276">
        <v>0.71834165313114851</v>
      </c>
    </row>
    <row r="95" spans="1:6" ht="27.75" customHeight="1">
      <c r="A95" s="160" t="s">
        <v>616</v>
      </c>
      <c r="B95" s="42">
        <f>IFERROR(INDEX('Annex 1 LV, HV &amp; UMS charges_L'!$B$14:$B$45,MATCH($A95,'Annex 1 LV, HV &amp; UMS charges_L'!$A$14:$A$294,0)),INDEX('Annex 4 LDNO charges_L'!$B$14:$B$203,MATCH($A95,'Annex 4 LDNO charges_L'!$A$14:$A$203,0)))</f>
        <v>0</v>
      </c>
      <c r="C95" s="159">
        <f>IFERROR(INDEX('Annex 1 LV, HV &amp; UMS charges_L'!$C$14:$C$45,MATCH($A95,'Annex 1 LV, HV &amp; UMS charges_L'!$A$14:$A$294,0)),INDEX('Annex 4 LDNO charges_L'!$C$14:$C$203,MATCH($A95,'Annex 4 LDNO charges_L'!$A$14:$A$203,0)))</f>
        <v>0</v>
      </c>
      <c r="D95" s="227"/>
      <c r="E95" s="227"/>
      <c r="F95" s="276">
        <v>0.71834165313114851</v>
      </c>
    </row>
    <row r="96" spans="1:6" ht="27.75" customHeight="1">
      <c r="A96" s="160" t="s">
        <v>617</v>
      </c>
      <c r="B96" s="42">
        <f>IFERROR(INDEX('Annex 1 LV, HV &amp; UMS charges_L'!$B$14:$B$45,MATCH($A96,'Annex 1 LV, HV &amp; UMS charges_L'!$A$14:$A$294,0)),INDEX('Annex 4 LDNO charges_L'!$B$14:$B$203,MATCH($A96,'Annex 4 LDNO charges_L'!$A$14:$A$203,0)))</f>
        <v>0</v>
      </c>
      <c r="C96" s="159">
        <f>IFERROR(INDEX('Annex 1 LV, HV &amp; UMS charges_L'!$C$14:$C$45,MATCH($A96,'Annex 1 LV, HV &amp; UMS charges_L'!$A$14:$A$294,0)),INDEX('Annex 4 LDNO charges_L'!$C$14:$C$203,MATCH($A96,'Annex 4 LDNO charges_L'!$A$14:$A$203,0)))</f>
        <v>0</v>
      </c>
      <c r="D96" s="227"/>
      <c r="E96" s="227"/>
      <c r="F96" s="276">
        <v>0.71834165313114851</v>
      </c>
    </row>
    <row r="97" spans="1:6" ht="27.75" customHeight="1">
      <c r="A97" s="160" t="s">
        <v>618</v>
      </c>
      <c r="B97" s="42">
        <f>IFERROR(INDEX('Annex 1 LV, HV &amp; UMS charges_L'!$B$14:$B$45,MATCH($A97,'Annex 1 LV, HV &amp; UMS charges_L'!$A$14:$A$294,0)),INDEX('Annex 4 LDNO charges_L'!$B$14:$B$203,MATCH($A97,'Annex 4 LDNO charges_L'!$A$14:$A$203,0)))</f>
        <v>0</v>
      </c>
      <c r="C97" s="159">
        <f>IFERROR(INDEX('Annex 1 LV, HV &amp; UMS charges_L'!$C$14:$C$45,MATCH($A97,'Annex 1 LV, HV &amp; UMS charges_L'!$A$14:$A$294,0)),INDEX('Annex 4 LDNO charges_L'!$C$14:$C$203,MATCH($A97,'Annex 4 LDNO charges_L'!$A$14:$A$203,0)))</f>
        <v>0</v>
      </c>
      <c r="D97" s="227"/>
      <c r="E97" s="227"/>
      <c r="F97" s="276">
        <v>0.71834165313114851</v>
      </c>
    </row>
    <row r="98" spans="1:6" ht="27.75" customHeight="1">
      <c r="A98" s="160" t="s">
        <v>619</v>
      </c>
      <c r="B98" s="42">
        <f>IFERROR(INDEX('Annex 1 LV, HV &amp; UMS charges_L'!$B$14:$B$45,MATCH($A98,'Annex 1 LV, HV &amp; UMS charges_L'!$A$14:$A$294,0)),INDEX('Annex 4 LDNO charges_L'!$B$14:$B$203,MATCH($A98,'Annex 4 LDNO charges_L'!$A$14:$A$203,0)))</f>
        <v>0</v>
      </c>
      <c r="C98" s="159">
        <f>IFERROR(INDEX('Annex 1 LV, HV &amp; UMS charges_L'!$C$14:$C$45,MATCH($A98,'Annex 1 LV, HV &amp; UMS charges_L'!$A$14:$A$294,0)),INDEX('Annex 4 LDNO charges_L'!$C$14:$C$203,MATCH($A98,'Annex 4 LDNO charges_L'!$A$14:$A$203,0)))</f>
        <v>0</v>
      </c>
      <c r="D98" s="227"/>
      <c r="E98" s="227"/>
      <c r="F98" s="276">
        <v>0.71834165313114851</v>
      </c>
    </row>
    <row r="99" spans="1:6" ht="27.75" customHeight="1">
      <c r="A99" s="160" t="s">
        <v>620</v>
      </c>
      <c r="B99" s="42">
        <f>IFERROR(INDEX('Annex 1 LV, HV &amp; UMS charges_L'!$B$14:$B$45,MATCH($A99,'Annex 1 LV, HV &amp; UMS charges_L'!$A$14:$A$294,0)),INDEX('Annex 4 LDNO charges_L'!$B$14:$B$203,MATCH($A99,'Annex 4 LDNO charges_L'!$A$14:$A$203,0)))</f>
        <v>0</v>
      </c>
      <c r="C99" s="159">
        <f>IFERROR(INDEX('Annex 1 LV, HV &amp; UMS charges_L'!$C$14:$C$45,MATCH($A99,'Annex 1 LV, HV &amp; UMS charges_L'!$A$14:$A$294,0)),INDEX('Annex 4 LDNO charges_L'!$C$14:$C$203,MATCH($A99,'Annex 4 LDNO charges_L'!$A$14:$A$203,0)))</f>
        <v>0</v>
      </c>
      <c r="D99" s="227"/>
      <c r="E99" s="227"/>
      <c r="F99" s="276">
        <v>0.71834165313114851</v>
      </c>
    </row>
    <row r="100" spans="1:6" ht="27.75" customHeight="1">
      <c r="A100" s="160" t="s">
        <v>627</v>
      </c>
      <c r="B100" s="42">
        <f>IFERROR(INDEX('Annex 1 LV, HV &amp; UMS charges_L'!$B$14:$B$45,MATCH($A100,'Annex 1 LV, HV &amp; UMS charges_L'!$A$14:$A$294,0)),INDEX('Annex 4 LDNO charges_L'!$B$14:$B$203,MATCH($A100,'Annex 4 LDNO charges_L'!$A$14:$A$203,0)))</f>
        <v>0</v>
      </c>
      <c r="C100" s="159" t="str">
        <f>IFERROR(INDEX('Annex 1 LV, HV &amp; UMS charges_L'!$C$14:$C$45,MATCH($A100,'Annex 1 LV, HV &amp; UMS charges_L'!$A$14:$A$294,0)),INDEX('Annex 4 LDNO charges_L'!$C$14:$C$203,MATCH($A100,'Annex 4 LDNO charges_L'!$A$14:$A$203,0)))</f>
        <v>1, 2 or 0</v>
      </c>
      <c r="D100" s="276">
        <v>0.19472607383356424</v>
      </c>
      <c r="E100" s="276">
        <v>0</v>
      </c>
      <c r="F100" s="276">
        <v>0.71834165313114851</v>
      </c>
    </row>
    <row r="101" spans="1:6" ht="27.75" customHeight="1">
      <c r="A101" s="160" t="s">
        <v>629</v>
      </c>
      <c r="B101" s="42">
        <f>IFERROR(INDEX('Annex 1 LV, HV &amp; UMS charges_L'!$B$14:$B$45,MATCH($A101,'Annex 1 LV, HV &amp; UMS charges_L'!$A$14:$A$294,0)),INDEX('Annex 4 LDNO charges_L'!$B$14:$B$203,MATCH($A101,'Annex 4 LDNO charges_L'!$A$14:$A$203,0)))</f>
        <v>0</v>
      </c>
      <c r="C101" s="159" t="str">
        <f>IFERROR(INDEX('Annex 1 LV, HV &amp; UMS charges_L'!$C$14:$C$45,MATCH($A101,'Annex 1 LV, HV &amp; UMS charges_L'!$A$14:$A$294,0)),INDEX('Annex 4 LDNO charges_L'!$C$14:$C$203,MATCH($A101,'Annex 4 LDNO charges_L'!$A$14:$A$203,0)))</f>
        <v>3 to 8 or 0</v>
      </c>
      <c r="D101" s="227"/>
      <c r="E101" s="227"/>
      <c r="F101" s="276">
        <v>0.71834165313114851</v>
      </c>
    </row>
    <row r="102" spans="1:6" ht="27.75" customHeight="1">
      <c r="A102" s="160" t="s">
        <v>630</v>
      </c>
      <c r="B102" s="42">
        <f>IFERROR(INDEX('Annex 1 LV, HV &amp; UMS charges_L'!$B$14:$B$45,MATCH($A102,'Annex 1 LV, HV &amp; UMS charges_L'!$A$14:$A$294,0)),INDEX('Annex 4 LDNO charges_L'!$B$14:$B$203,MATCH($A102,'Annex 4 LDNO charges_L'!$A$14:$A$203,0)))</f>
        <v>0</v>
      </c>
      <c r="C102" s="159" t="str">
        <f>IFERROR(INDEX('Annex 1 LV, HV &amp; UMS charges_L'!$C$14:$C$45,MATCH($A102,'Annex 1 LV, HV &amp; UMS charges_L'!$A$14:$A$294,0)),INDEX('Annex 4 LDNO charges_L'!$C$14:$C$203,MATCH($A102,'Annex 4 LDNO charges_L'!$A$14:$A$203,0)))</f>
        <v>3 to 8 or 0</v>
      </c>
      <c r="D102" s="227"/>
      <c r="E102" s="227"/>
      <c r="F102" s="276">
        <v>0.71834165313114851</v>
      </c>
    </row>
    <row r="103" spans="1:6" ht="27.75" customHeight="1">
      <c r="A103" s="160" t="s">
        <v>631</v>
      </c>
      <c r="B103" s="42">
        <f>IFERROR(INDEX('Annex 1 LV, HV &amp; UMS charges_L'!$B$14:$B$45,MATCH($A103,'Annex 1 LV, HV &amp; UMS charges_L'!$A$14:$A$294,0)),INDEX('Annex 4 LDNO charges_L'!$B$14:$B$203,MATCH($A103,'Annex 4 LDNO charges_L'!$A$14:$A$203,0)))</f>
        <v>0</v>
      </c>
      <c r="C103" s="159" t="str">
        <f>IFERROR(INDEX('Annex 1 LV, HV &amp; UMS charges_L'!$C$14:$C$45,MATCH($A103,'Annex 1 LV, HV &amp; UMS charges_L'!$A$14:$A$294,0)),INDEX('Annex 4 LDNO charges_L'!$C$14:$C$203,MATCH($A103,'Annex 4 LDNO charges_L'!$A$14:$A$203,0)))</f>
        <v>3 to 8 or 0</v>
      </c>
      <c r="D103" s="227"/>
      <c r="E103" s="227"/>
      <c r="F103" s="276">
        <v>0.71834165313114851</v>
      </c>
    </row>
    <row r="104" spans="1:6" ht="27.75" customHeight="1">
      <c r="A104" s="160" t="s">
        <v>632</v>
      </c>
      <c r="B104" s="42">
        <f>IFERROR(INDEX('Annex 1 LV, HV &amp; UMS charges_L'!$B$14:$B$45,MATCH($A104,'Annex 1 LV, HV &amp; UMS charges_L'!$A$14:$A$294,0)),INDEX('Annex 4 LDNO charges_L'!$B$14:$B$203,MATCH($A104,'Annex 4 LDNO charges_L'!$A$14:$A$203,0)))</f>
        <v>0</v>
      </c>
      <c r="C104" s="159" t="str">
        <f>IFERROR(INDEX('Annex 1 LV, HV &amp; UMS charges_L'!$C$14:$C$45,MATCH($A104,'Annex 1 LV, HV &amp; UMS charges_L'!$A$14:$A$294,0)),INDEX('Annex 4 LDNO charges_L'!$C$14:$C$203,MATCH($A104,'Annex 4 LDNO charges_L'!$A$14:$A$203,0)))</f>
        <v>3 to 8 or 0</v>
      </c>
      <c r="D104" s="227"/>
      <c r="E104" s="227"/>
      <c r="F104" s="276">
        <v>0.71834165313114851</v>
      </c>
    </row>
    <row r="105" spans="1:6" ht="27.75" customHeight="1">
      <c r="A105" s="160" t="s">
        <v>633</v>
      </c>
      <c r="B105" s="42">
        <f>IFERROR(INDEX('Annex 1 LV, HV &amp; UMS charges_L'!$B$14:$B$45,MATCH($A105,'Annex 1 LV, HV &amp; UMS charges_L'!$A$14:$A$294,0)),INDEX('Annex 4 LDNO charges_L'!$B$14:$B$203,MATCH($A105,'Annex 4 LDNO charges_L'!$A$14:$A$203,0)))</f>
        <v>0</v>
      </c>
      <c r="C105" s="159" t="str">
        <f>IFERROR(INDEX('Annex 1 LV, HV &amp; UMS charges_L'!$C$14:$C$45,MATCH($A105,'Annex 1 LV, HV &amp; UMS charges_L'!$A$14:$A$294,0)),INDEX('Annex 4 LDNO charges_L'!$C$14:$C$203,MATCH($A105,'Annex 4 LDNO charges_L'!$A$14:$A$203,0)))</f>
        <v>3 to 8 or 0</v>
      </c>
      <c r="D105" s="227"/>
      <c r="E105" s="227"/>
      <c r="F105" s="276">
        <v>0.71834165313114851</v>
      </c>
    </row>
    <row r="106" spans="1:6" ht="27.75" customHeight="1">
      <c r="A106" s="160" t="s">
        <v>635</v>
      </c>
      <c r="B106" s="42">
        <f>IFERROR(INDEX('Annex 1 LV, HV &amp; UMS charges_L'!$B$14:$B$45,MATCH($A106,'Annex 1 LV, HV &amp; UMS charges_L'!$A$14:$A$294,0)),INDEX('Annex 4 LDNO charges_L'!$B$14:$B$203,MATCH($A106,'Annex 4 LDNO charges_L'!$A$14:$A$203,0)))</f>
        <v>0</v>
      </c>
      <c r="C106" s="159">
        <f>IFERROR(INDEX('Annex 1 LV, HV &amp; UMS charges_L'!$C$14:$C$45,MATCH($A106,'Annex 1 LV, HV &amp; UMS charges_L'!$A$14:$A$294,0)),INDEX('Annex 4 LDNO charges_L'!$C$14:$C$203,MATCH($A106,'Annex 4 LDNO charges_L'!$A$14:$A$203,0)))</f>
        <v>0</v>
      </c>
      <c r="D106" s="227"/>
      <c r="E106" s="227"/>
      <c r="F106" s="276">
        <v>0.71834165313114851</v>
      </c>
    </row>
    <row r="107" spans="1:6" ht="27.75" customHeight="1">
      <c r="A107" s="160" t="s">
        <v>636</v>
      </c>
      <c r="B107" s="42">
        <f>IFERROR(INDEX('Annex 1 LV, HV &amp; UMS charges_L'!$B$14:$B$45,MATCH($A107,'Annex 1 LV, HV &amp; UMS charges_L'!$A$14:$A$294,0)),INDEX('Annex 4 LDNO charges_L'!$B$14:$B$203,MATCH($A107,'Annex 4 LDNO charges_L'!$A$14:$A$203,0)))</f>
        <v>0</v>
      </c>
      <c r="C107" s="159">
        <f>IFERROR(INDEX('Annex 1 LV, HV &amp; UMS charges_L'!$C$14:$C$45,MATCH($A107,'Annex 1 LV, HV &amp; UMS charges_L'!$A$14:$A$294,0)),INDEX('Annex 4 LDNO charges_L'!$C$14:$C$203,MATCH($A107,'Annex 4 LDNO charges_L'!$A$14:$A$203,0)))</f>
        <v>0</v>
      </c>
      <c r="D107" s="227"/>
      <c r="E107" s="227"/>
      <c r="F107" s="276">
        <v>0.71834165313114851</v>
      </c>
    </row>
    <row r="108" spans="1:6" ht="27.75" customHeight="1">
      <c r="A108" s="160" t="s">
        <v>637</v>
      </c>
      <c r="B108" s="42">
        <f>IFERROR(INDEX('Annex 1 LV, HV &amp; UMS charges_L'!$B$14:$B$45,MATCH($A108,'Annex 1 LV, HV &amp; UMS charges_L'!$A$14:$A$294,0)),INDEX('Annex 4 LDNO charges_L'!$B$14:$B$203,MATCH($A108,'Annex 4 LDNO charges_L'!$A$14:$A$203,0)))</f>
        <v>0</v>
      </c>
      <c r="C108" s="159">
        <f>IFERROR(INDEX('Annex 1 LV, HV &amp; UMS charges_L'!$C$14:$C$45,MATCH($A108,'Annex 1 LV, HV &amp; UMS charges_L'!$A$14:$A$294,0)),INDEX('Annex 4 LDNO charges_L'!$C$14:$C$203,MATCH($A108,'Annex 4 LDNO charges_L'!$A$14:$A$203,0)))</f>
        <v>0</v>
      </c>
      <c r="D108" s="227"/>
      <c r="E108" s="227"/>
      <c r="F108" s="276">
        <v>0.71834165313114851</v>
      </c>
    </row>
    <row r="109" spans="1:6" ht="27.75" customHeight="1">
      <c r="A109" s="160" t="s">
        <v>638</v>
      </c>
      <c r="B109" s="42">
        <f>IFERROR(INDEX('Annex 1 LV, HV &amp; UMS charges_L'!$B$14:$B$45,MATCH($A109,'Annex 1 LV, HV &amp; UMS charges_L'!$A$14:$A$294,0)),INDEX('Annex 4 LDNO charges_L'!$B$14:$B$203,MATCH($A109,'Annex 4 LDNO charges_L'!$A$14:$A$203,0)))</f>
        <v>0</v>
      </c>
      <c r="C109" s="159">
        <f>IFERROR(INDEX('Annex 1 LV, HV &amp; UMS charges_L'!$C$14:$C$45,MATCH($A109,'Annex 1 LV, HV &amp; UMS charges_L'!$A$14:$A$294,0)),INDEX('Annex 4 LDNO charges_L'!$C$14:$C$203,MATCH($A109,'Annex 4 LDNO charges_L'!$A$14:$A$203,0)))</f>
        <v>0</v>
      </c>
      <c r="D109" s="227"/>
      <c r="E109" s="227"/>
      <c r="F109" s="276">
        <v>0.71834165313114851</v>
      </c>
    </row>
    <row r="110" spans="1:6" ht="27.75" customHeight="1">
      <c r="A110" s="160" t="s">
        <v>639</v>
      </c>
      <c r="B110" s="42">
        <f>IFERROR(INDEX('Annex 1 LV, HV &amp; UMS charges_L'!$B$14:$B$45,MATCH($A110,'Annex 1 LV, HV &amp; UMS charges_L'!$A$14:$A$294,0)),INDEX('Annex 4 LDNO charges_L'!$B$14:$B$203,MATCH($A110,'Annex 4 LDNO charges_L'!$A$14:$A$203,0)))</f>
        <v>0</v>
      </c>
      <c r="C110" s="159">
        <f>IFERROR(INDEX('Annex 1 LV, HV &amp; UMS charges_L'!$C$14:$C$45,MATCH($A110,'Annex 1 LV, HV &amp; UMS charges_L'!$A$14:$A$294,0)),INDEX('Annex 4 LDNO charges_L'!$C$14:$C$203,MATCH($A110,'Annex 4 LDNO charges_L'!$A$14:$A$203,0)))</f>
        <v>0</v>
      </c>
      <c r="D110" s="227"/>
      <c r="E110" s="227"/>
      <c r="F110" s="276">
        <v>0.71834165313114851</v>
      </c>
    </row>
    <row r="111" spans="1:6" ht="27.75" customHeight="1">
      <c r="A111" s="160" t="s">
        <v>640</v>
      </c>
      <c r="B111" s="42">
        <f>IFERROR(INDEX('Annex 1 LV, HV &amp; UMS charges_L'!$B$14:$B$45,MATCH($A111,'Annex 1 LV, HV &amp; UMS charges_L'!$A$14:$A$294,0)),INDEX('Annex 4 LDNO charges_L'!$B$14:$B$203,MATCH($A111,'Annex 4 LDNO charges_L'!$A$14:$A$203,0)))</f>
        <v>0</v>
      </c>
      <c r="C111" s="159">
        <f>IFERROR(INDEX('Annex 1 LV, HV &amp; UMS charges_L'!$C$14:$C$45,MATCH($A111,'Annex 1 LV, HV &amp; UMS charges_L'!$A$14:$A$294,0)),INDEX('Annex 4 LDNO charges_L'!$C$14:$C$203,MATCH($A111,'Annex 4 LDNO charges_L'!$A$14:$A$203,0)))</f>
        <v>0</v>
      </c>
      <c r="D111" s="227"/>
      <c r="E111" s="227"/>
      <c r="F111" s="276">
        <v>0.71834165313114851</v>
      </c>
    </row>
    <row r="112" spans="1:6" ht="27.75" customHeight="1">
      <c r="A112" s="160" t="s">
        <v>641</v>
      </c>
      <c r="B112" s="42">
        <f>IFERROR(INDEX('Annex 1 LV, HV &amp; UMS charges_L'!$B$14:$B$45,MATCH($A112,'Annex 1 LV, HV &amp; UMS charges_L'!$A$14:$A$294,0)),INDEX('Annex 4 LDNO charges_L'!$B$14:$B$203,MATCH($A112,'Annex 4 LDNO charges_L'!$A$14:$A$203,0)))</f>
        <v>0</v>
      </c>
      <c r="C112" s="159">
        <f>IFERROR(INDEX('Annex 1 LV, HV &amp; UMS charges_L'!$C$14:$C$45,MATCH($A112,'Annex 1 LV, HV &amp; UMS charges_L'!$A$14:$A$294,0)),INDEX('Annex 4 LDNO charges_L'!$C$14:$C$203,MATCH($A112,'Annex 4 LDNO charges_L'!$A$14:$A$203,0)))</f>
        <v>0</v>
      </c>
      <c r="D112" s="227"/>
      <c r="E112" s="227"/>
      <c r="F112" s="276">
        <v>0.71834165313114851</v>
      </c>
    </row>
    <row r="113" spans="1:6" ht="27.75" customHeight="1">
      <c r="A113" s="160" t="s">
        <v>642</v>
      </c>
      <c r="B113" s="42">
        <f>IFERROR(INDEX('Annex 1 LV, HV &amp; UMS charges_L'!$B$14:$B$45,MATCH($A113,'Annex 1 LV, HV &amp; UMS charges_L'!$A$14:$A$294,0)),INDEX('Annex 4 LDNO charges_L'!$B$14:$B$203,MATCH($A113,'Annex 4 LDNO charges_L'!$A$14:$A$203,0)))</f>
        <v>0</v>
      </c>
      <c r="C113" s="159">
        <f>IFERROR(INDEX('Annex 1 LV, HV &amp; UMS charges_L'!$C$14:$C$45,MATCH($A113,'Annex 1 LV, HV &amp; UMS charges_L'!$A$14:$A$294,0)),INDEX('Annex 4 LDNO charges_L'!$C$14:$C$203,MATCH($A113,'Annex 4 LDNO charges_L'!$A$14:$A$203,0)))</f>
        <v>0</v>
      </c>
      <c r="D113" s="227"/>
      <c r="E113" s="227"/>
      <c r="F113" s="276">
        <v>0.71834165313114851</v>
      </c>
    </row>
    <row r="114" spans="1:6" ht="27.75" customHeight="1">
      <c r="A114" s="160" t="s">
        <v>643</v>
      </c>
      <c r="B114" s="42">
        <f>IFERROR(INDEX('Annex 1 LV, HV &amp; UMS charges_L'!$B$14:$B$45,MATCH($A114,'Annex 1 LV, HV &amp; UMS charges_L'!$A$14:$A$294,0)),INDEX('Annex 4 LDNO charges_L'!$B$14:$B$203,MATCH($A114,'Annex 4 LDNO charges_L'!$A$14:$A$203,0)))</f>
        <v>0</v>
      </c>
      <c r="C114" s="159">
        <f>IFERROR(INDEX('Annex 1 LV, HV &amp; UMS charges_L'!$C$14:$C$45,MATCH($A114,'Annex 1 LV, HV &amp; UMS charges_L'!$A$14:$A$294,0)),INDEX('Annex 4 LDNO charges_L'!$C$14:$C$203,MATCH($A114,'Annex 4 LDNO charges_L'!$A$14:$A$203,0)))</f>
        <v>0</v>
      </c>
      <c r="D114" s="227"/>
      <c r="E114" s="227"/>
      <c r="F114" s="276">
        <v>0.71834165313114851</v>
      </c>
    </row>
    <row r="115" spans="1:6" ht="27.75" customHeight="1">
      <c r="A115" s="160" t="s">
        <v>644</v>
      </c>
      <c r="B115" s="42">
        <f>IFERROR(INDEX('Annex 1 LV, HV &amp; UMS charges_L'!$B$14:$B$45,MATCH($A115,'Annex 1 LV, HV &amp; UMS charges_L'!$A$14:$A$294,0)),INDEX('Annex 4 LDNO charges_L'!$B$14:$B$203,MATCH($A115,'Annex 4 LDNO charges_L'!$A$14:$A$203,0)))</f>
        <v>0</v>
      </c>
      <c r="C115" s="159">
        <f>IFERROR(INDEX('Annex 1 LV, HV &amp; UMS charges_L'!$C$14:$C$45,MATCH($A115,'Annex 1 LV, HV &amp; UMS charges_L'!$A$14:$A$294,0)),INDEX('Annex 4 LDNO charges_L'!$C$14:$C$203,MATCH($A115,'Annex 4 LDNO charges_L'!$A$14:$A$203,0)))</f>
        <v>0</v>
      </c>
      <c r="D115" s="227"/>
      <c r="E115" s="227"/>
      <c r="F115" s="276">
        <v>0.71834165313114851</v>
      </c>
    </row>
    <row r="116" spans="1:6" ht="27.75" customHeight="1">
      <c r="A116" s="160" t="s">
        <v>645</v>
      </c>
      <c r="B116" s="42">
        <f>IFERROR(INDEX('Annex 1 LV, HV &amp; UMS charges_L'!$B$14:$B$45,MATCH($A116,'Annex 1 LV, HV &amp; UMS charges_L'!$A$14:$A$294,0)),INDEX('Annex 4 LDNO charges_L'!$B$14:$B$203,MATCH($A116,'Annex 4 LDNO charges_L'!$A$14:$A$203,0)))</f>
        <v>0</v>
      </c>
      <c r="C116" s="159">
        <f>IFERROR(INDEX('Annex 1 LV, HV &amp; UMS charges_L'!$C$14:$C$45,MATCH($A116,'Annex 1 LV, HV &amp; UMS charges_L'!$A$14:$A$294,0)),INDEX('Annex 4 LDNO charges_L'!$C$14:$C$203,MATCH($A116,'Annex 4 LDNO charges_L'!$A$14:$A$203,0)))</f>
        <v>0</v>
      </c>
      <c r="D116" s="227"/>
      <c r="E116" s="227"/>
      <c r="F116" s="276">
        <v>0.71834165313114851</v>
      </c>
    </row>
    <row r="117" spans="1:6" ht="27.75" customHeight="1">
      <c r="A117" s="160" t="s">
        <v>646</v>
      </c>
      <c r="B117" s="42">
        <f>IFERROR(INDEX('Annex 1 LV, HV &amp; UMS charges_L'!$B$14:$B$45,MATCH($A117,'Annex 1 LV, HV &amp; UMS charges_L'!$A$14:$A$294,0)),INDEX('Annex 4 LDNO charges_L'!$B$14:$B$203,MATCH($A117,'Annex 4 LDNO charges_L'!$A$14:$A$203,0)))</f>
        <v>0</v>
      </c>
      <c r="C117" s="159">
        <f>IFERROR(INDEX('Annex 1 LV, HV &amp; UMS charges_L'!$C$14:$C$45,MATCH($A117,'Annex 1 LV, HV &amp; UMS charges_L'!$A$14:$A$294,0)),INDEX('Annex 4 LDNO charges_L'!$C$14:$C$203,MATCH($A117,'Annex 4 LDNO charges_L'!$A$14:$A$203,0)))</f>
        <v>0</v>
      </c>
      <c r="D117" s="227"/>
      <c r="E117" s="227"/>
      <c r="F117" s="276">
        <v>0.71834165313114851</v>
      </c>
    </row>
    <row r="118" spans="1:6" ht="27.75" customHeight="1">
      <c r="A118" s="160" t="s">
        <v>647</v>
      </c>
      <c r="B118" s="42">
        <f>IFERROR(INDEX('Annex 1 LV, HV &amp; UMS charges_L'!$B$14:$B$45,MATCH($A118,'Annex 1 LV, HV &amp; UMS charges_L'!$A$14:$A$294,0)),INDEX('Annex 4 LDNO charges_L'!$B$14:$B$203,MATCH($A118,'Annex 4 LDNO charges_L'!$A$14:$A$203,0)))</f>
        <v>0</v>
      </c>
      <c r="C118" s="159">
        <f>IFERROR(INDEX('Annex 1 LV, HV &amp; UMS charges_L'!$C$14:$C$45,MATCH($A118,'Annex 1 LV, HV &amp; UMS charges_L'!$A$14:$A$294,0)),INDEX('Annex 4 LDNO charges_L'!$C$14:$C$203,MATCH($A118,'Annex 4 LDNO charges_L'!$A$14:$A$203,0)))</f>
        <v>0</v>
      </c>
      <c r="D118" s="227"/>
      <c r="E118" s="227"/>
      <c r="F118" s="276">
        <v>0.71834165313114851</v>
      </c>
    </row>
    <row r="119" spans="1:6" ht="27.75" customHeight="1">
      <c r="A119" s="160" t="s">
        <v>648</v>
      </c>
      <c r="B119" s="42">
        <f>IFERROR(INDEX('Annex 1 LV, HV &amp; UMS charges_L'!$B$14:$B$45,MATCH($A119,'Annex 1 LV, HV &amp; UMS charges_L'!$A$14:$A$294,0)),INDEX('Annex 4 LDNO charges_L'!$B$14:$B$203,MATCH($A119,'Annex 4 LDNO charges_L'!$A$14:$A$203,0)))</f>
        <v>0</v>
      </c>
      <c r="C119" s="159">
        <f>IFERROR(INDEX('Annex 1 LV, HV &amp; UMS charges_L'!$C$14:$C$45,MATCH($A119,'Annex 1 LV, HV &amp; UMS charges_L'!$A$14:$A$294,0)),INDEX('Annex 4 LDNO charges_L'!$C$14:$C$203,MATCH($A119,'Annex 4 LDNO charges_L'!$A$14:$A$203,0)))</f>
        <v>0</v>
      </c>
      <c r="D119" s="227"/>
      <c r="E119" s="227"/>
      <c r="F119" s="276">
        <v>0.71834165313114851</v>
      </c>
    </row>
    <row r="120" spans="1:6" ht="27.75" customHeight="1">
      <c r="A120" s="160" t="s">
        <v>649</v>
      </c>
      <c r="B120" s="42">
        <f>IFERROR(INDEX('Annex 1 LV, HV &amp; UMS charges_L'!$B$14:$B$45,MATCH($A120,'Annex 1 LV, HV &amp; UMS charges_L'!$A$14:$A$294,0)),INDEX('Annex 4 LDNO charges_L'!$B$14:$B$203,MATCH($A120,'Annex 4 LDNO charges_L'!$A$14:$A$203,0)))</f>
        <v>0</v>
      </c>
      <c r="C120" s="159">
        <f>IFERROR(INDEX('Annex 1 LV, HV &amp; UMS charges_L'!$C$14:$C$45,MATCH($A120,'Annex 1 LV, HV &amp; UMS charges_L'!$A$14:$A$294,0)),INDEX('Annex 4 LDNO charges_L'!$C$14:$C$203,MATCH($A120,'Annex 4 LDNO charges_L'!$A$14:$A$203,0)))</f>
        <v>0</v>
      </c>
      <c r="D120" s="227"/>
      <c r="E120" s="227"/>
      <c r="F120" s="276">
        <v>0.71834165313114851</v>
      </c>
    </row>
    <row r="121" spans="1:6" ht="27.75" customHeight="1">
      <c r="A121" s="160" t="s">
        <v>656</v>
      </c>
      <c r="B121" s="42">
        <f>IFERROR(INDEX('Annex 1 LV, HV &amp; UMS charges_L'!$B$14:$B$45,MATCH($A121,'Annex 1 LV, HV &amp; UMS charges_L'!$A$14:$A$294,0)),INDEX('Annex 4 LDNO charges_L'!$B$14:$B$203,MATCH($A121,'Annex 4 LDNO charges_L'!$A$14:$A$203,0)))</f>
        <v>0</v>
      </c>
      <c r="C121" s="159" t="str">
        <f>IFERROR(INDEX('Annex 1 LV, HV &amp; UMS charges_L'!$C$14:$C$45,MATCH($A121,'Annex 1 LV, HV &amp; UMS charges_L'!$A$14:$A$294,0)),INDEX('Annex 4 LDNO charges_L'!$C$14:$C$203,MATCH($A121,'Annex 4 LDNO charges_L'!$A$14:$A$203,0)))</f>
        <v>1, 2 or 0</v>
      </c>
      <c r="D121" s="276">
        <v>0.19472607383356424</v>
      </c>
      <c r="E121" s="276">
        <v>0</v>
      </c>
      <c r="F121" s="276">
        <v>0.71834165313114851</v>
      </c>
    </row>
    <row r="122" spans="1:6" ht="27.75" customHeight="1">
      <c r="A122" s="160" t="s">
        <v>658</v>
      </c>
      <c r="B122" s="42">
        <f>IFERROR(INDEX('Annex 1 LV, HV &amp; UMS charges_L'!$B$14:$B$45,MATCH($A122,'Annex 1 LV, HV &amp; UMS charges_L'!$A$14:$A$294,0)),INDEX('Annex 4 LDNO charges_L'!$B$14:$B$203,MATCH($A122,'Annex 4 LDNO charges_L'!$A$14:$A$203,0)))</f>
        <v>0</v>
      </c>
      <c r="C122" s="159" t="str">
        <f>IFERROR(INDEX('Annex 1 LV, HV &amp; UMS charges_L'!$C$14:$C$45,MATCH($A122,'Annex 1 LV, HV &amp; UMS charges_L'!$A$14:$A$294,0)),INDEX('Annex 4 LDNO charges_L'!$C$14:$C$203,MATCH($A122,'Annex 4 LDNO charges_L'!$A$14:$A$203,0)))</f>
        <v>3 to 8 or 0</v>
      </c>
      <c r="D122" s="227"/>
      <c r="E122" s="227"/>
      <c r="F122" s="276">
        <v>0.71834165313114851</v>
      </c>
    </row>
    <row r="123" spans="1:6" ht="27.75" customHeight="1">
      <c r="A123" s="160" t="s">
        <v>659</v>
      </c>
      <c r="B123" s="42">
        <f>IFERROR(INDEX('Annex 1 LV, HV &amp; UMS charges_L'!$B$14:$B$45,MATCH($A123,'Annex 1 LV, HV &amp; UMS charges_L'!$A$14:$A$294,0)),INDEX('Annex 4 LDNO charges_L'!$B$14:$B$203,MATCH($A123,'Annex 4 LDNO charges_L'!$A$14:$A$203,0)))</f>
        <v>0</v>
      </c>
      <c r="C123" s="159" t="str">
        <f>IFERROR(INDEX('Annex 1 LV, HV &amp; UMS charges_L'!$C$14:$C$45,MATCH($A123,'Annex 1 LV, HV &amp; UMS charges_L'!$A$14:$A$294,0)),INDEX('Annex 4 LDNO charges_L'!$C$14:$C$203,MATCH($A123,'Annex 4 LDNO charges_L'!$A$14:$A$203,0)))</f>
        <v>3 to 8 or 0</v>
      </c>
      <c r="D123" s="227"/>
      <c r="E123" s="227"/>
      <c r="F123" s="276">
        <v>0.71834165313114851</v>
      </c>
    </row>
    <row r="124" spans="1:6" ht="27.75" customHeight="1">
      <c r="A124" s="160" t="s">
        <v>660</v>
      </c>
      <c r="B124" s="42">
        <f>IFERROR(INDEX('Annex 1 LV, HV &amp; UMS charges_L'!$B$14:$B$45,MATCH($A124,'Annex 1 LV, HV &amp; UMS charges_L'!$A$14:$A$294,0)),INDEX('Annex 4 LDNO charges_L'!$B$14:$B$203,MATCH($A124,'Annex 4 LDNO charges_L'!$A$14:$A$203,0)))</f>
        <v>0</v>
      </c>
      <c r="C124" s="159" t="str">
        <f>IFERROR(INDEX('Annex 1 LV, HV &amp; UMS charges_L'!$C$14:$C$45,MATCH($A124,'Annex 1 LV, HV &amp; UMS charges_L'!$A$14:$A$294,0)),INDEX('Annex 4 LDNO charges_L'!$C$14:$C$203,MATCH($A124,'Annex 4 LDNO charges_L'!$A$14:$A$203,0)))</f>
        <v>3 to 8 or 0</v>
      </c>
      <c r="D124" s="227"/>
      <c r="E124" s="227"/>
      <c r="F124" s="276">
        <v>0.71834165313114851</v>
      </c>
    </row>
    <row r="125" spans="1:6" ht="27.75" customHeight="1">
      <c r="A125" s="160" t="s">
        <v>661</v>
      </c>
      <c r="B125" s="42">
        <f>IFERROR(INDEX('Annex 1 LV, HV &amp; UMS charges_L'!$B$14:$B$45,MATCH($A125,'Annex 1 LV, HV &amp; UMS charges_L'!$A$14:$A$294,0)),INDEX('Annex 4 LDNO charges_L'!$B$14:$B$203,MATCH($A125,'Annex 4 LDNO charges_L'!$A$14:$A$203,0)))</f>
        <v>0</v>
      </c>
      <c r="C125" s="159" t="str">
        <f>IFERROR(INDEX('Annex 1 LV, HV &amp; UMS charges_L'!$C$14:$C$45,MATCH($A125,'Annex 1 LV, HV &amp; UMS charges_L'!$A$14:$A$294,0)),INDEX('Annex 4 LDNO charges_L'!$C$14:$C$203,MATCH($A125,'Annex 4 LDNO charges_L'!$A$14:$A$203,0)))</f>
        <v>3 to 8 or 0</v>
      </c>
      <c r="D125" s="227"/>
      <c r="E125" s="227"/>
      <c r="F125" s="276">
        <v>0.71834165313114851</v>
      </c>
    </row>
    <row r="126" spans="1:6" ht="27.75" customHeight="1">
      <c r="A126" s="160" t="s">
        <v>662</v>
      </c>
      <c r="B126" s="42">
        <f>IFERROR(INDEX('Annex 1 LV, HV &amp; UMS charges_L'!$B$14:$B$45,MATCH($A126,'Annex 1 LV, HV &amp; UMS charges_L'!$A$14:$A$294,0)),INDEX('Annex 4 LDNO charges_L'!$B$14:$B$203,MATCH($A126,'Annex 4 LDNO charges_L'!$A$14:$A$203,0)))</f>
        <v>0</v>
      </c>
      <c r="C126" s="159" t="str">
        <f>IFERROR(INDEX('Annex 1 LV, HV &amp; UMS charges_L'!$C$14:$C$45,MATCH($A126,'Annex 1 LV, HV &amp; UMS charges_L'!$A$14:$A$294,0)),INDEX('Annex 4 LDNO charges_L'!$C$14:$C$203,MATCH($A126,'Annex 4 LDNO charges_L'!$A$14:$A$203,0)))</f>
        <v>3 to 8 or 0</v>
      </c>
      <c r="D126" s="227"/>
      <c r="E126" s="227"/>
      <c r="F126" s="276">
        <v>0.71834165313114851</v>
      </c>
    </row>
    <row r="127" spans="1:6" ht="27.75" customHeight="1">
      <c r="A127" s="160" t="s">
        <v>664</v>
      </c>
      <c r="B127" s="42">
        <f>IFERROR(INDEX('Annex 1 LV, HV &amp; UMS charges_L'!$B$14:$B$45,MATCH($A127,'Annex 1 LV, HV &amp; UMS charges_L'!$A$14:$A$294,0)),INDEX('Annex 4 LDNO charges_L'!$B$14:$B$203,MATCH($A127,'Annex 4 LDNO charges_L'!$A$14:$A$203,0)))</f>
        <v>0</v>
      </c>
      <c r="C127" s="159">
        <f>IFERROR(INDEX('Annex 1 LV, HV &amp; UMS charges_L'!$C$14:$C$45,MATCH($A127,'Annex 1 LV, HV &amp; UMS charges_L'!$A$14:$A$294,0)),INDEX('Annex 4 LDNO charges_L'!$C$14:$C$203,MATCH($A127,'Annex 4 LDNO charges_L'!$A$14:$A$203,0)))</f>
        <v>0</v>
      </c>
      <c r="D127" s="227"/>
      <c r="E127" s="227"/>
      <c r="F127" s="276">
        <v>0.71834165313114851</v>
      </c>
    </row>
    <row r="128" spans="1:6" ht="27.75" customHeight="1">
      <c r="A128" s="160" t="s">
        <v>665</v>
      </c>
      <c r="B128" s="42">
        <f>IFERROR(INDEX('Annex 1 LV, HV &amp; UMS charges_L'!$B$14:$B$45,MATCH($A128,'Annex 1 LV, HV &amp; UMS charges_L'!$A$14:$A$294,0)),INDEX('Annex 4 LDNO charges_L'!$B$14:$B$203,MATCH($A128,'Annex 4 LDNO charges_L'!$A$14:$A$203,0)))</f>
        <v>0</v>
      </c>
      <c r="C128" s="159">
        <f>IFERROR(INDEX('Annex 1 LV, HV &amp; UMS charges_L'!$C$14:$C$45,MATCH($A128,'Annex 1 LV, HV &amp; UMS charges_L'!$A$14:$A$294,0)),INDEX('Annex 4 LDNO charges_L'!$C$14:$C$203,MATCH($A128,'Annex 4 LDNO charges_L'!$A$14:$A$203,0)))</f>
        <v>0</v>
      </c>
      <c r="D128" s="227"/>
      <c r="E128" s="227"/>
      <c r="F128" s="276">
        <v>0.71834165313114851</v>
      </c>
    </row>
    <row r="129" spans="1:6" ht="27.75" customHeight="1">
      <c r="A129" s="160" t="s">
        <v>666</v>
      </c>
      <c r="B129" s="42">
        <f>IFERROR(INDEX('Annex 1 LV, HV &amp; UMS charges_L'!$B$14:$B$45,MATCH($A129,'Annex 1 LV, HV &amp; UMS charges_L'!$A$14:$A$294,0)),INDEX('Annex 4 LDNO charges_L'!$B$14:$B$203,MATCH($A129,'Annex 4 LDNO charges_L'!$A$14:$A$203,0)))</f>
        <v>0</v>
      </c>
      <c r="C129" s="159">
        <f>IFERROR(INDEX('Annex 1 LV, HV &amp; UMS charges_L'!$C$14:$C$45,MATCH($A129,'Annex 1 LV, HV &amp; UMS charges_L'!$A$14:$A$294,0)),INDEX('Annex 4 LDNO charges_L'!$C$14:$C$203,MATCH($A129,'Annex 4 LDNO charges_L'!$A$14:$A$203,0)))</f>
        <v>0</v>
      </c>
      <c r="D129" s="227"/>
      <c r="E129" s="227"/>
      <c r="F129" s="276">
        <v>0.71834165313114851</v>
      </c>
    </row>
    <row r="130" spans="1:6" ht="27.75" customHeight="1">
      <c r="A130" s="160" t="s">
        <v>667</v>
      </c>
      <c r="B130" s="42">
        <f>IFERROR(INDEX('Annex 1 LV, HV &amp; UMS charges_L'!$B$14:$B$45,MATCH($A130,'Annex 1 LV, HV &amp; UMS charges_L'!$A$14:$A$294,0)),INDEX('Annex 4 LDNO charges_L'!$B$14:$B$203,MATCH($A130,'Annex 4 LDNO charges_L'!$A$14:$A$203,0)))</f>
        <v>0</v>
      </c>
      <c r="C130" s="159">
        <f>IFERROR(INDEX('Annex 1 LV, HV &amp; UMS charges_L'!$C$14:$C$45,MATCH($A130,'Annex 1 LV, HV &amp; UMS charges_L'!$A$14:$A$294,0)),INDEX('Annex 4 LDNO charges_L'!$C$14:$C$203,MATCH($A130,'Annex 4 LDNO charges_L'!$A$14:$A$203,0)))</f>
        <v>0</v>
      </c>
      <c r="D130" s="227"/>
      <c r="E130" s="227"/>
      <c r="F130" s="276">
        <v>0.71834165313114851</v>
      </c>
    </row>
    <row r="131" spans="1:6" ht="27.75" customHeight="1">
      <c r="A131" s="160" t="s">
        <v>668</v>
      </c>
      <c r="B131" s="42">
        <f>IFERROR(INDEX('Annex 1 LV, HV &amp; UMS charges_L'!$B$14:$B$45,MATCH($A131,'Annex 1 LV, HV &amp; UMS charges_L'!$A$14:$A$294,0)),INDEX('Annex 4 LDNO charges_L'!$B$14:$B$203,MATCH($A131,'Annex 4 LDNO charges_L'!$A$14:$A$203,0)))</f>
        <v>0</v>
      </c>
      <c r="C131" s="159">
        <f>IFERROR(INDEX('Annex 1 LV, HV &amp; UMS charges_L'!$C$14:$C$45,MATCH($A131,'Annex 1 LV, HV &amp; UMS charges_L'!$A$14:$A$294,0)),INDEX('Annex 4 LDNO charges_L'!$C$14:$C$203,MATCH($A131,'Annex 4 LDNO charges_L'!$A$14:$A$203,0)))</f>
        <v>0</v>
      </c>
      <c r="D131" s="227"/>
      <c r="E131" s="227"/>
      <c r="F131" s="276">
        <v>0.71834165313114851</v>
      </c>
    </row>
    <row r="132" spans="1:6" ht="27.75" customHeight="1">
      <c r="A132" s="160" t="s">
        <v>669</v>
      </c>
      <c r="B132" s="42">
        <f>IFERROR(INDEX('Annex 1 LV, HV &amp; UMS charges_L'!$B$14:$B$45,MATCH($A132,'Annex 1 LV, HV &amp; UMS charges_L'!$A$14:$A$294,0)),INDEX('Annex 4 LDNO charges_L'!$B$14:$B$203,MATCH($A132,'Annex 4 LDNO charges_L'!$A$14:$A$203,0)))</f>
        <v>0</v>
      </c>
      <c r="C132" s="159">
        <f>IFERROR(INDEX('Annex 1 LV, HV &amp; UMS charges_L'!$C$14:$C$45,MATCH($A132,'Annex 1 LV, HV &amp; UMS charges_L'!$A$14:$A$294,0)),INDEX('Annex 4 LDNO charges_L'!$C$14:$C$203,MATCH($A132,'Annex 4 LDNO charges_L'!$A$14:$A$203,0)))</f>
        <v>0</v>
      </c>
      <c r="D132" s="227"/>
      <c r="E132" s="227"/>
      <c r="F132" s="276">
        <v>0.71834165313114851</v>
      </c>
    </row>
    <row r="133" spans="1:6" ht="27.75" customHeight="1">
      <c r="A133" s="160" t="s">
        <v>670</v>
      </c>
      <c r="B133" s="42">
        <f>IFERROR(INDEX('Annex 1 LV, HV &amp; UMS charges_L'!$B$14:$B$45,MATCH($A133,'Annex 1 LV, HV &amp; UMS charges_L'!$A$14:$A$294,0)),INDEX('Annex 4 LDNO charges_L'!$B$14:$B$203,MATCH($A133,'Annex 4 LDNO charges_L'!$A$14:$A$203,0)))</f>
        <v>0</v>
      </c>
      <c r="C133" s="159">
        <f>IFERROR(INDEX('Annex 1 LV, HV &amp; UMS charges_L'!$C$14:$C$45,MATCH($A133,'Annex 1 LV, HV &amp; UMS charges_L'!$A$14:$A$294,0)),INDEX('Annex 4 LDNO charges_L'!$C$14:$C$203,MATCH($A133,'Annex 4 LDNO charges_L'!$A$14:$A$203,0)))</f>
        <v>0</v>
      </c>
      <c r="D133" s="227"/>
      <c r="E133" s="227"/>
      <c r="F133" s="276">
        <v>0.71834165313114851</v>
      </c>
    </row>
    <row r="134" spans="1:6" ht="27.75" customHeight="1">
      <c r="A134" s="160" t="s">
        <v>671</v>
      </c>
      <c r="B134" s="42">
        <f>IFERROR(INDEX('Annex 1 LV, HV &amp; UMS charges_L'!$B$14:$B$45,MATCH($A134,'Annex 1 LV, HV &amp; UMS charges_L'!$A$14:$A$294,0)),INDEX('Annex 4 LDNO charges_L'!$B$14:$B$203,MATCH($A134,'Annex 4 LDNO charges_L'!$A$14:$A$203,0)))</f>
        <v>0</v>
      </c>
      <c r="C134" s="159">
        <f>IFERROR(INDEX('Annex 1 LV, HV &amp; UMS charges_L'!$C$14:$C$45,MATCH($A134,'Annex 1 LV, HV &amp; UMS charges_L'!$A$14:$A$294,0)),INDEX('Annex 4 LDNO charges_L'!$C$14:$C$203,MATCH($A134,'Annex 4 LDNO charges_L'!$A$14:$A$203,0)))</f>
        <v>0</v>
      </c>
      <c r="D134" s="227"/>
      <c r="E134" s="227"/>
      <c r="F134" s="276">
        <v>0.71834165313114851</v>
      </c>
    </row>
    <row r="135" spans="1:6" ht="27.75" customHeight="1">
      <c r="A135" s="160" t="s">
        <v>672</v>
      </c>
      <c r="B135" s="42">
        <f>IFERROR(INDEX('Annex 1 LV, HV &amp; UMS charges_L'!$B$14:$B$45,MATCH($A135,'Annex 1 LV, HV &amp; UMS charges_L'!$A$14:$A$294,0)),INDEX('Annex 4 LDNO charges_L'!$B$14:$B$203,MATCH($A135,'Annex 4 LDNO charges_L'!$A$14:$A$203,0)))</f>
        <v>0</v>
      </c>
      <c r="C135" s="159">
        <f>IFERROR(INDEX('Annex 1 LV, HV &amp; UMS charges_L'!$C$14:$C$45,MATCH($A135,'Annex 1 LV, HV &amp; UMS charges_L'!$A$14:$A$294,0)),INDEX('Annex 4 LDNO charges_L'!$C$14:$C$203,MATCH($A135,'Annex 4 LDNO charges_L'!$A$14:$A$203,0)))</f>
        <v>0</v>
      </c>
      <c r="D135" s="227"/>
      <c r="E135" s="227"/>
      <c r="F135" s="276">
        <v>0.71834165313114851</v>
      </c>
    </row>
    <row r="136" spans="1:6" ht="27.75" customHeight="1">
      <c r="A136" s="160" t="s">
        <v>673</v>
      </c>
      <c r="B136" s="42">
        <f>IFERROR(INDEX('Annex 1 LV, HV &amp; UMS charges_L'!$B$14:$B$45,MATCH($A136,'Annex 1 LV, HV &amp; UMS charges_L'!$A$14:$A$294,0)),INDEX('Annex 4 LDNO charges_L'!$B$14:$B$203,MATCH($A136,'Annex 4 LDNO charges_L'!$A$14:$A$203,0)))</f>
        <v>0</v>
      </c>
      <c r="C136" s="159">
        <f>IFERROR(INDEX('Annex 1 LV, HV &amp; UMS charges_L'!$C$14:$C$45,MATCH($A136,'Annex 1 LV, HV &amp; UMS charges_L'!$A$14:$A$294,0)),INDEX('Annex 4 LDNO charges_L'!$C$14:$C$203,MATCH($A136,'Annex 4 LDNO charges_L'!$A$14:$A$203,0)))</f>
        <v>0</v>
      </c>
      <c r="D136" s="227"/>
      <c r="E136" s="227"/>
      <c r="F136" s="276">
        <v>0.71834165313114851</v>
      </c>
    </row>
    <row r="137" spans="1:6" ht="27.75" customHeight="1">
      <c r="A137" s="160" t="s">
        <v>674</v>
      </c>
      <c r="B137" s="42">
        <f>IFERROR(INDEX('Annex 1 LV, HV &amp; UMS charges_L'!$B$14:$B$45,MATCH($A137,'Annex 1 LV, HV &amp; UMS charges_L'!$A$14:$A$294,0)),INDEX('Annex 4 LDNO charges_L'!$B$14:$B$203,MATCH($A137,'Annex 4 LDNO charges_L'!$A$14:$A$203,0)))</f>
        <v>0</v>
      </c>
      <c r="C137" s="159">
        <f>IFERROR(INDEX('Annex 1 LV, HV &amp; UMS charges_L'!$C$14:$C$45,MATCH($A137,'Annex 1 LV, HV &amp; UMS charges_L'!$A$14:$A$294,0)),INDEX('Annex 4 LDNO charges_L'!$C$14:$C$203,MATCH($A137,'Annex 4 LDNO charges_L'!$A$14:$A$203,0)))</f>
        <v>0</v>
      </c>
      <c r="D137" s="227"/>
      <c r="E137" s="227"/>
      <c r="F137" s="276">
        <v>0.71834165313114851</v>
      </c>
    </row>
    <row r="138" spans="1:6" ht="27.75" customHeight="1">
      <c r="A138" s="160" t="s">
        <v>675</v>
      </c>
      <c r="B138" s="42">
        <f>IFERROR(INDEX('Annex 1 LV, HV &amp; UMS charges_L'!$B$14:$B$45,MATCH($A138,'Annex 1 LV, HV &amp; UMS charges_L'!$A$14:$A$294,0)),INDEX('Annex 4 LDNO charges_L'!$B$14:$B$203,MATCH($A138,'Annex 4 LDNO charges_L'!$A$14:$A$203,0)))</f>
        <v>0</v>
      </c>
      <c r="C138" s="159">
        <f>IFERROR(INDEX('Annex 1 LV, HV &amp; UMS charges_L'!$C$14:$C$45,MATCH($A138,'Annex 1 LV, HV &amp; UMS charges_L'!$A$14:$A$294,0)),INDEX('Annex 4 LDNO charges_L'!$C$14:$C$203,MATCH($A138,'Annex 4 LDNO charges_L'!$A$14:$A$203,0)))</f>
        <v>0</v>
      </c>
      <c r="D138" s="227"/>
      <c r="E138" s="227"/>
      <c r="F138" s="276">
        <v>0.71834165313114851</v>
      </c>
    </row>
    <row r="139" spans="1:6" ht="27.75" customHeight="1">
      <c r="A139" s="160" t="s">
        <v>676</v>
      </c>
      <c r="B139" s="42">
        <f>IFERROR(INDEX('Annex 1 LV, HV &amp; UMS charges_L'!$B$14:$B$45,MATCH($A139,'Annex 1 LV, HV &amp; UMS charges_L'!$A$14:$A$294,0)),INDEX('Annex 4 LDNO charges_L'!$B$14:$B$203,MATCH($A139,'Annex 4 LDNO charges_L'!$A$14:$A$203,0)))</f>
        <v>0</v>
      </c>
      <c r="C139" s="159">
        <f>IFERROR(INDEX('Annex 1 LV, HV &amp; UMS charges_L'!$C$14:$C$45,MATCH($A139,'Annex 1 LV, HV &amp; UMS charges_L'!$A$14:$A$294,0)),INDEX('Annex 4 LDNO charges_L'!$C$14:$C$203,MATCH($A139,'Annex 4 LDNO charges_L'!$A$14:$A$203,0)))</f>
        <v>0</v>
      </c>
      <c r="D139" s="227"/>
      <c r="E139" s="227"/>
      <c r="F139" s="276">
        <v>0.71834165313114851</v>
      </c>
    </row>
    <row r="140" spans="1:6" ht="27.75" customHeight="1">
      <c r="A140" s="160" t="s">
        <v>677</v>
      </c>
      <c r="B140" s="42">
        <f>IFERROR(INDEX('Annex 1 LV, HV &amp; UMS charges_L'!$B$14:$B$45,MATCH($A140,'Annex 1 LV, HV &amp; UMS charges_L'!$A$14:$A$294,0)),INDEX('Annex 4 LDNO charges_L'!$B$14:$B$203,MATCH($A140,'Annex 4 LDNO charges_L'!$A$14:$A$203,0)))</f>
        <v>0</v>
      </c>
      <c r="C140" s="159">
        <f>IFERROR(INDEX('Annex 1 LV, HV &amp; UMS charges_L'!$C$14:$C$45,MATCH($A140,'Annex 1 LV, HV &amp; UMS charges_L'!$A$14:$A$294,0)),INDEX('Annex 4 LDNO charges_L'!$C$14:$C$203,MATCH($A140,'Annex 4 LDNO charges_L'!$A$14:$A$203,0)))</f>
        <v>0</v>
      </c>
      <c r="D140" s="227"/>
      <c r="E140" s="227"/>
      <c r="F140" s="276">
        <v>0.71834165313114851</v>
      </c>
    </row>
    <row r="141" spans="1:6" ht="27.75" customHeight="1">
      <c r="A141" s="160" t="s">
        <v>678</v>
      </c>
      <c r="B141" s="42">
        <f>IFERROR(INDEX('Annex 1 LV, HV &amp; UMS charges_L'!$B$14:$B$45,MATCH($A141,'Annex 1 LV, HV &amp; UMS charges_L'!$A$14:$A$294,0)),INDEX('Annex 4 LDNO charges_L'!$B$14:$B$203,MATCH($A141,'Annex 4 LDNO charges_L'!$A$14:$A$203,0)))</f>
        <v>0</v>
      </c>
      <c r="C141" s="159">
        <f>IFERROR(INDEX('Annex 1 LV, HV &amp; UMS charges_L'!$C$14:$C$45,MATCH($A141,'Annex 1 LV, HV &amp; UMS charges_L'!$A$14:$A$294,0)),INDEX('Annex 4 LDNO charges_L'!$C$14:$C$203,MATCH($A141,'Annex 4 LDNO charges_L'!$A$14:$A$203,0)))</f>
        <v>0</v>
      </c>
      <c r="D141" s="227"/>
      <c r="E141" s="227"/>
      <c r="F141" s="276">
        <v>0.71834165313114851</v>
      </c>
    </row>
    <row r="142" spans="1:6" ht="27.75" customHeight="1">
      <c r="A142" s="160" t="s">
        <v>685</v>
      </c>
      <c r="B142" s="42">
        <f>IFERROR(INDEX('Annex 1 LV, HV &amp; UMS charges_L'!$B$14:$B$45,MATCH($A142,'Annex 1 LV, HV &amp; UMS charges_L'!$A$14:$A$294,0)),INDEX('Annex 4 LDNO charges_L'!$B$14:$B$203,MATCH($A142,'Annex 4 LDNO charges_L'!$A$14:$A$203,0)))</f>
        <v>0</v>
      </c>
      <c r="C142" s="159" t="str">
        <f>IFERROR(INDEX('Annex 1 LV, HV &amp; UMS charges_L'!$C$14:$C$45,MATCH($A142,'Annex 1 LV, HV &amp; UMS charges_L'!$A$14:$A$294,0)),INDEX('Annex 4 LDNO charges_L'!$C$14:$C$203,MATCH($A142,'Annex 4 LDNO charges_L'!$A$14:$A$203,0)))</f>
        <v>1, 2 or 0</v>
      </c>
      <c r="D142" s="276">
        <v>0.19472607383356424</v>
      </c>
      <c r="E142" s="276">
        <v>0</v>
      </c>
      <c r="F142" s="276">
        <v>0.71834165313114851</v>
      </c>
    </row>
    <row r="143" spans="1:6" ht="27.75" customHeight="1">
      <c r="A143" s="160" t="s">
        <v>687</v>
      </c>
      <c r="B143" s="42">
        <f>IFERROR(INDEX('Annex 1 LV, HV &amp; UMS charges_L'!$B$14:$B$45,MATCH($A143,'Annex 1 LV, HV &amp; UMS charges_L'!$A$14:$A$294,0)),INDEX('Annex 4 LDNO charges_L'!$B$14:$B$203,MATCH($A143,'Annex 4 LDNO charges_L'!$A$14:$A$203,0)))</f>
        <v>0</v>
      </c>
      <c r="C143" s="159" t="str">
        <f>IFERROR(INDEX('Annex 1 LV, HV &amp; UMS charges_L'!$C$14:$C$45,MATCH($A143,'Annex 1 LV, HV &amp; UMS charges_L'!$A$14:$A$294,0)),INDEX('Annex 4 LDNO charges_L'!$C$14:$C$203,MATCH($A143,'Annex 4 LDNO charges_L'!$A$14:$A$203,0)))</f>
        <v>3 to 8 or 0</v>
      </c>
      <c r="D143" s="227"/>
      <c r="E143" s="227"/>
      <c r="F143" s="276">
        <v>0.71834165313114851</v>
      </c>
    </row>
    <row r="144" spans="1:6" ht="27.75" customHeight="1">
      <c r="A144" s="160" t="s">
        <v>688</v>
      </c>
      <c r="B144" s="42">
        <f>IFERROR(INDEX('Annex 1 LV, HV &amp; UMS charges_L'!$B$14:$B$45,MATCH($A144,'Annex 1 LV, HV &amp; UMS charges_L'!$A$14:$A$294,0)),INDEX('Annex 4 LDNO charges_L'!$B$14:$B$203,MATCH($A144,'Annex 4 LDNO charges_L'!$A$14:$A$203,0)))</f>
        <v>0</v>
      </c>
      <c r="C144" s="159" t="str">
        <f>IFERROR(INDEX('Annex 1 LV, HV &amp; UMS charges_L'!$C$14:$C$45,MATCH($A144,'Annex 1 LV, HV &amp; UMS charges_L'!$A$14:$A$294,0)),INDEX('Annex 4 LDNO charges_L'!$C$14:$C$203,MATCH($A144,'Annex 4 LDNO charges_L'!$A$14:$A$203,0)))</f>
        <v>3 to 8 or 0</v>
      </c>
      <c r="D144" s="227"/>
      <c r="E144" s="227"/>
      <c r="F144" s="276">
        <v>0.71834165313114851</v>
      </c>
    </row>
    <row r="145" spans="1:6" ht="27.75" customHeight="1">
      <c r="A145" s="160" t="s">
        <v>689</v>
      </c>
      <c r="B145" s="42">
        <f>IFERROR(INDEX('Annex 1 LV, HV &amp; UMS charges_L'!$B$14:$B$45,MATCH($A145,'Annex 1 LV, HV &amp; UMS charges_L'!$A$14:$A$294,0)),INDEX('Annex 4 LDNO charges_L'!$B$14:$B$203,MATCH($A145,'Annex 4 LDNO charges_L'!$A$14:$A$203,0)))</f>
        <v>0</v>
      </c>
      <c r="C145" s="159" t="str">
        <f>IFERROR(INDEX('Annex 1 LV, HV &amp; UMS charges_L'!$C$14:$C$45,MATCH($A145,'Annex 1 LV, HV &amp; UMS charges_L'!$A$14:$A$294,0)),INDEX('Annex 4 LDNO charges_L'!$C$14:$C$203,MATCH($A145,'Annex 4 LDNO charges_L'!$A$14:$A$203,0)))</f>
        <v>3 to 8 or 0</v>
      </c>
      <c r="D145" s="227"/>
      <c r="E145" s="227"/>
      <c r="F145" s="276">
        <v>0.71834165313114851</v>
      </c>
    </row>
    <row r="146" spans="1:6" ht="27.75" customHeight="1">
      <c r="A146" s="160" t="s">
        <v>690</v>
      </c>
      <c r="B146" s="42">
        <f>IFERROR(INDEX('Annex 1 LV, HV &amp; UMS charges_L'!$B$14:$B$45,MATCH($A146,'Annex 1 LV, HV &amp; UMS charges_L'!$A$14:$A$294,0)),INDEX('Annex 4 LDNO charges_L'!$B$14:$B$203,MATCH($A146,'Annex 4 LDNO charges_L'!$A$14:$A$203,0)))</f>
        <v>0</v>
      </c>
      <c r="C146" s="159" t="str">
        <f>IFERROR(INDEX('Annex 1 LV, HV &amp; UMS charges_L'!$C$14:$C$45,MATCH($A146,'Annex 1 LV, HV &amp; UMS charges_L'!$A$14:$A$294,0)),INDEX('Annex 4 LDNO charges_L'!$C$14:$C$203,MATCH($A146,'Annex 4 LDNO charges_L'!$A$14:$A$203,0)))</f>
        <v>3 to 8 or 0</v>
      </c>
      <c r="D146" s="227"/>
      <c r="E146" s="227"/>
      <c r="F146" s="276">
        <v>0.71834165313114851</v>
      </c>
    </row>
    <row r="147" spans="1:6" ht="27.75" customHeight="1">
      <c r="A147" s="160" t="s">
        <v>691</v>
      </c>
      <c r="B147" s="42">
        <f>IFERROR(INDEX('Annex 1 LV, HV &amp; UMS charges_L'!$B$14:$B$45,MATCH($A147,'Annex 1 LV, HV &amp; UMS charges_L'!$A$14:$A$294,0)),INDEX('Annex 4 LDNO charges_L'!$B$14:$B$203,MATCH($A147,'Annex 4 LDNO charges_L'!$A$14:$A$203,0)))</f>
        <v>0</v>
      </c>
      <c r="C147" s="159" t="str">
        <f>IFERROR(INDEX('Annex 1 LV, HV &amp; UMS charges_L'!$C$14:$C$45,MATCH($A147,'Annex 1 LV, HV &amp; UMS charges_L'!$A$14:$A$294,0)),INDEX('Annex 4 LDNO charges_L'!$C$14:$C$203,MATCH($A147,'Annex 4 LDNO charges_L'!$A$14:$A$203,0)))</f>
        <v>3 to 8 or 0</v>
      </c>
      <c r="D147" s="227"/>
      <c r="E147" s="227"/>
      <c r="F147" s="276">
        <v>0.71834165313114851</v>
      </c>
    </row>
    <row r="148" spans="1:6" ht="27.75" customHeight="1">
      <c r="A148" s="160" t="s">
        <v>693</v>
      </c>
      <c r="B148" s="42">
        <f>IFERROR(INDEX('Annex 1 LV, HV &amp; UMS charges_L'!$B$14:$B$45,MATCH($A148,'Annex 1 LV, HV &amp; UMS charges_L'!$A$14:$A$294,0)),INDEX('Annex 4 LDNO charges_L'!$B$14:$B$203,MATCH($A148,'Annex 4 LDNO charges_L'!$A$14:$A$203,0)))</f>
        <v>0</v>
      </c>
      <c r="C148" s="159">
        <f>IFERROR(INDEX('Annex 1 LV, HV &amp; UMS charges_L'!$C$14:$C$45,MATCH($A148,'Annex 1 LV, HV &amp; UMS charges_L'!$A$14:$A$294,0)),INDEX('Annex 4 LDNO charges_L'!$C$14:$C$203,MATCH($A148,'Annex 4 LDNO charges_L'!$A$14:$A$203,0)))</f>
        <v>0</v>
      </c>
      <c r="D148" s="227"/>
      <c r="E148" s="227"/>
      <c r="F148" s="276">
        <v>0.71834165313114851</v>
      </c>
    </row>
    <row r="149" spans="1:6" ht="27.75" customHeight="1">
      <c r="A149" s="160" t="s">
        <v>694</v>
      </c>
      <c r="B149" s="42">
        <f>IFERROR(INDEX('Annex 1 LV, HV &amp; UMS charges_L'!$B$14:$B$45,MATCH($A149,'Annex 1 LV, HV &amp; UMS charges_L'!$A$14:$A$294,0)),INDEX('Annex 4 LDNO charges_L'!$B$14:$B$203,MATCH($A149,'Annex 4 LDNO charges_L'!$A$14:$A$203,0)))</f>
        <v>0</v>
      </c>
      <c r="C149" s="159">
        <f>IFERROR(INDEX('Annex 1 LV, HV &amp; UMS charges_L'!$C$14:$C$45,MATCH($A149,'Annex 1 LV, HV &amp; UMS charges_L'!$A$14:$A$294,0)),INDEX('Annex 4 LDNO charges_L'!$C$14:$C$203,MATCH($A149,'Annex 4 LDNO charges_L'!$A$14:$A$203,0)))</f>
        <v>0</v>
      </c>
      <c r="D149" s="227"/>
      <c r="E149" s="227"/>
      <c r="F149" s="276">
        <v>0.71834165313114851</v>
      </c>
    </row>
    <row r="150" spans="1:6" ht="27.75" customHeight="1">
      <c r="A150" s="160" t="s">
        <v>695</v>
      </c>
      <c r="B150" s="42">
        <f>IFERROR(INDEX('Annex 1 LV, HV &amp; UMS charges_L'!$B$14:$B$45,MATCH($A150,'Annex 1 LV, HV &amp; UMS charges_L'!$A$14:$A$294,0)),INDEX('Annex 4 LDNO charges_L'!$B$14:$B$203,MATCH($A150,'Annex 4 LDNO charges_L'!$A$14:$A$203,0)))</f>
        <v>0</v>
      </c>
      <c r="C150" s="159">
        <f>IFERROR(INDEX('Annex 1 LV, HV &amp; UMS charges_L'!$C$14:$C$45,MATCH($A150,'Annex 1 LV, HV &amp; UMS charges_L'!$A$14:$A$294,0)),INDEX('Annex 4 LDNO charges_L'!$C$14:$C$203,MATCH($A150,'Annex 4 LDNO charges_L'!$A$14:$A$203,0)))</f>
        <v>0</v>
      </c>
      <c r="D150" s="227"/>
      <c r="E150" s="227"/>
      <c r="F150" s="276">
        <v>0.71834165313114851</v>
      </c>
    </row>
    <row r="151" spans="1:6" ht="27.75" customHeight="1">
      <c r="A151" s="160" t="s">
        <v>696</v>
      </c>
      <c r="B151" s="42">
        <f>IFERROR(INDEX('Annex 1 LV, HV &amp; UMS charges_L'!$B$14:$B$45,MATCH($A151,'Annex 1 LV, HV &amp; UMS charges_L'!$A$14:$A$294,0)),INDEX('Annex 4 LDNO charges_L'!$B$14:$B$203,MATCH($A151,'Annex 4 LDNO charges_L'!$A$14:$A$203,0)))</f>
        <v>0</v>
      </c>
      <c r="C151" s="159">
        <f>IFERROR(INDEX('Annex 1 LV, HV &amp; UMS charges_L'!$C$14:$C$45,MATCH($A151,'Annex 1 LV, HV &amp; UMS charges_L'!$A$14:$A$294,0)),INDEX('Annex 4 LDNO charges_L'!$C$14:$C$203,MATCH($A151,'Annex 4 LDNO charges_L'!$A$14:$A$203,0)))</f>
        <v>0</v>
      </c>
      <c r="D151" s="227"/>
      <c r="E151" s="227"/>
      <c r="F151" s="276">
        <v>0.71834165313114851</v>
      </c>
    </row>
    <row r="152" spans="1:6" ht="27.75" customHeight="1">
      <c r="A152" s="160" t="s">
        <v>697</v>
      </c>
      <c r="B152" s="42">
        <f>IFERROR(INDEX('Annex 1 LV, HV &amp; UMS charges_L'!$B$14:$B$45,MATCH($A152,'Annex 1 LV, HV &amp; UMS charges_L'!$A$14:$A$294,0)),INDEX('Annex 4 LDNO charges_L'!$B$14:$B$203,MATCH($A152,'Annex 4 LDNO charges_L'!$A$14:$A$203,0)))</f>
        <v>0</v>
      </c>
      <c r="C152" s="159">
        <f>IFERROR(INDEX('Annex 1 LV, HV &amp; UMS charges_L'!$C$14:$C$45,MATCH($A152,'Annex 1 LV, HV &amp; UMS charges_L'!$A$14:$A$294,0)),INDEX('Annex 4 LDNO charges_L'!$C$14:$C$203,MATCH($A152,'Annex 4 LDNO charges_L'!$A$14:$A$203,0)))</f>
        <v>0</v>
      </c>
      <c r="D152" s="227"/>
      <c r="E152" s="227"/>
      <c r="F152" s="276">
        <v>0.71834165313114851</v>
      </c>
    </row>
    <row r="153" spans="1:6" ht="27.75" customHeight="1">
      <c r="A153" s="160" t="s">
        <v>698</v>
      </c>
      <c r="B153" s="42">
        <f>IFERROR(INDEX('Annex 1 LV, HV &amp; UMS charges_L'!$B$14:$B$45,MATCH($A153,'Annex 1 LV, HV &amp; UMS charges_L'!$A$14:$A$294,0)),INDEX('Annex 4 LDNO charges_L'!$B$14:$B$203,MATCH($A153,'Annex 4 LDNO charges_L'!$A$14:$A$203,0)))</f>
        <v>0</v>
      </c>
      <c r="C153" s="159">
        <f>IFERROR(INDEX('Annex 1 LV, HV &amp; UMS charges_L'!$C$14:$C$45,MATCH($A153,'Annex 1 LV, HV &amp; UMS charges_L'!$A$14:$A$294,0)),INDEX('Annex 4 LDNO charges_L'!$C$14:$C$203,MATCH($A153,'Annex 4 LDNO charges_L'!$A$14:$A$203,0)))</f>
        <v>0</v>
      </c>
      <c r="D153" s="227"/>
      <c r="E153" s="227"/>
      <c r="F153" s="276">
        <v>0.71834165313114851</v>
      </c>
    </row>
    <row r="154" spans="1:6" ht="27.75" customHeight="1">
      <c r="A154" s="160" t="s">
        <v>699</v>
      </c>
      <c r="B154" s="42">
        <f>IFERROR(INDEX('Annex 1 LV, HV &amp; UMS charges_L'!$B$14:$B$45,MATCH($A154,'Annex 1 LV, HV &amp; UMS charges_L'!$A$14:$A$294,0)),INDEX('Annex 4 LDNO charges_L'!$B$14:$B$203,MATCH($A154,'Annex 4 LDNO charges_L'!$A$14:$A$203,0)))</f>
        <v>0</v>
      </c>
      <c r="C154" s="159">
        <f>IFERROR(INDEX('Annex 1 LV, HV &amp; UMS charges_L'!$C$14:$C$45,MATCH($A154,'Annex 1 LV, HV &amp; UMS charges_L'!$A$14:$A$294,0)),INDEX('Annex 4 LDNO charges_L'!$C$14:$C$203,MATCH($A154,'Annex 4 LDNO charges_L'!$A$14:$A$203,0)))</f>
        <v>0</v>
      </c>
      <c r="D154" s="227"/>
      <c r="E154" s="227"/>
      <c r="F154" s="276">
        <v>0.71834165313114851</v>
      </c>
    </row>
    <row r="155" spans="1:6" ht="27.75" customHeight="1">
      <c r="A155" s="160" t="s">
        <v>700</v>
      </c>
      <c r="B155" s="42">
        <f>IFERROR(INDEX('Annex 1 LV, HV &amp; UMS charges_L'!$B$14:$B$45,MATCH($A155,'Annex 1 LV, HV &amp; UMS charges_L'!$A$14:$A$294,0)),INDEX('Annex 4 LDNO charges_L'!$B$14:$B$203,MATCH($A155,'Annex 4 LDNO charges_L'!$A$14:$A$203,0)))</f>
        <v>0</v>
      </c>
      <c r="C155" s="159">
        <f>IFERROR(INDEX('Annex 1 LV, HV &amp; UMS charges_L'!$C$14:$C$45,MATCH($A155,'Annex 1 LV, HV &amp; UMS charges_L'!$A$14:$A$294,0)),INDEX('Annex 4 LDNO charges_L'!$C$14:$C$203,MATCH($A155,'Annex 4 LDNO charges_L'!$A$14:$A$203,0)))</f>
        <v>0</v>
      </c>
      <c r="D155" s="227"/>
      <c r="E155" s="227"/>
      <c r="F155" s="276">
        <v>0.71834165313114851</v>
      </c>
    </row>
    <row r="156" spans="1:6" ht="27.75" customHeight="1">
      <c r="A156" s="160" t="s">
        <v>701</v>
      </c>
      <c r="B156" s="42">
        <f>IFERROR(INDEX('Annex 1 LV, HV &amp; UMS charges_L'!$B$14:$B$45,MATCH($A156,'Annex 1 LV, HV &amp; UMS charges_L'!$A$14:$A$294,0)),INDEX('Annex 4 LDNO charges_L'!$B$14:$B$203,MATCH($A156,'Annex 4 LDNO charges_L'!$A$14:$A$203,0)))</f>
        <v>0</v>
      </c>
      <c r="C156" s="159">
        <f>IFERROR(INDEX('Annex 1 LV, HV &amp; UMS charges_L'!$C$14:$C$45,MATCH($A156,'Annex 1 LV, HV &amp; UMS charges_L'!$A$14:$A$294,0)),INDEX('Annex 4 LDNO charges_L'!$C$14:$C$203,MATCH($A156,'Annex 4 LDNO charges_L'!$A$14:$A$203,0)))</f>
        <v>0</v>
      </c>
      <c r="D156" s="227"/>
      <c r="E156" s="227"/>
      <c r="F156" s="276">
        <v>0.71834165313114851</v>
      </c>
    </row>
    <row r="157" spans="1:6" ht="27.75" customHeight="1">
      <c r="A157" s="160" t="s">
        <v>702</v>
      </c>
      <c r="B157" s="42">
        <f>IFERROR(INDEX('Annex 1 LV, HV &amp; UMS charges_L'!$B$14:$B$45,MATCH($A157,'Annex 1 LV, HV &amp; UMS charges_L'!$A$14:$A$294,0)),INDEX('Annex 4 LDNO charges_L'!$B$14:$B$203,MATCH($A157,'Annex 4 LDNO charges_L'!$A$14:$A$203,0)))</f>
        <v>0</v>
      </c>
      <c r="C157" s="159">
        <f>IFERROR(INDEX('Annex 1 LV, HV &amp; UMS charges_L'!$C$14:$C$45,MATCH($A157,'Annex 1 LV, HV &amp; UMS charges_L'!$A$14:$A$294,0)),INDEX('Annex 4 LDNO charges_L'!$C$14:$C$203,MATCH($A157,'Annex 4 LDNO charges_L'!$A$14:$A$203,0)))</f>
        <v>0</v>
      </c>
      <c r="D157" s="227"/>
      <c r="E157" s="227"/>
      <c r="F157" s="276">
        <v>0.71834165313114851</v>
      </c>
    </row>
    <row r="158" spans="1:6" ht="27.75" customHeight="1">
      <c r="A158" s="160" t="s">
        <v>703</v>
      </c>
      <c r="B158" s="42">
        <f>IFERROR(INDEX('Annex 1 LV, HV &amp; UMS charges_L'!$B$14:$B$45,MATCH($A158,'Annex 1 LV, HV &amp; UMS charges_L'!$A$14:$A$294,0)),INDEX('Annex 4 LDNO charges_L'!$B$14:$B$203,MATCH($A158,'Annex 4 LDNO charges_L'!$A$14:$A$203,0)))</f>
        <v>0</v>
      </c>
      <c r="C158" s="159">
        <f>IFERROR(INDEX('Annex 1 LV, HV &amp; UMS charges_L'!$C$14:$C$45,MATCH($A158,'Annex 1 LV, HV &amp; UMS charges_L'!$A$14:$A$294,0)),INDEX('Annex 4 LDNO charges_L'!$C$14:$C$203,MATCH($A158,'Annex 4 LDNO charges_L'!$A$14:$A$203,0)))</f>
        <v>0</v>
      </c>
      <c r="D158" s="227"/>
      <c r="E158" s="227"/>
      <c r="F158" s="276">
        <v>0.71834165313114851</v>
      </c>
    </row>
    <row r="159" spans="1:6" ht="27.75" customHeight="1">
      <c r="A159" s="160" t="s">
        <v>704</v>
      </c>
      <c r="B159" s="42">
        <f>IFERROR(INDEX('Annex 1 LV, HV &amp; UMS charges_L'!$B$14:$B$45,MATCH($A159,'Annex 1 LV, HV &amp; UMS charges_L'!$A$14:$A$294,0)),INDEX('Annex 4 LDNO charges_L'!$B$14:$B$203,MATCH($A159,'Annex 4 LDNO charges_L'!$A$14:$A$203,0)))</f>
        <v>0</v>
      </c>
      <c r="C159" s="159">
        <f>IFERROR(INDEX('Annex 1 LV, HV &amp; UMS charges_L'!$C$14:$C$45,MATCH($A159,'Annex 1 LV, HV &amp; UMS charges_L'!$A$14:$A$294,0)),INDEX('Annex 4 LDNO charges_L'!$C$14:$C$203,MATCH($A159,'Annex 4 LDNO charges_L'!$A$14:$A$203,0)))</f>
        <v>0</v>
      </c>
      <c r="D159" s="227"/>
      <c r="E159" s="227"/>
      <c r="F159" s="276">
        <v>0.71834165313114851</v>
      </c>
    </row>
    <row r="160" spans="1:6" ht="27.75" customHeight="1">
      <c r="A160" s="160" t="s">
        <v>705</v>
      </c>
      <c r="B160" s="42">
        <f>IFERROR(INDEX('Annex 1 LV, HV &amp; UMS charges_L'!$B$14:$B$45,MATCH($A160,'Annex 1 LV, HV &amp; UMS charges_L'!$A$14:$A$294,0)),INDEX('Annex 4 LDNO charges_L'!$B$14:$B$203,MATCH($A160,'Annex 4 LDNO charges_L'!$A$14:$A$203,0)))</f>
        <v>0</v>
      </c>
      <c r="C160" s="159">
        <f>IFERROR(INDEX('Annex 1 LV, HV &amp; UMS charges_L'!$C$14:$C$45,MATCH($A160,'Annex 1 LV, HV &amp; UMS charges_L'!$A$14:$A$294,0)),INDEX('Annex 4 LDNO charges_L'!$C$14:$C$203,MATCH($A160,'Annex 4 LDNO charges_L'!$A$14:$A$203,0)))</f>
        <v>0</v>
      </c>
      <c r="D160" s="227"/>
      <c r="E160" s="227"/>
      <c r="F160" s="276">
        <v>0.71834165313114851</v>
      </c>
    </row>
    <row r="161" spans="1:6" ht="27.75" customHeight="1">
      <c r="A161" s="160" t="s">
        <v>706</v>
      </c>
      <c r="B161" s="42">
        <f>IFERROR(INDEX('Annex 1 LV, HV &amp; UMS charges_L'!$B$14:$B$45,MATCH($A161,'Annex 1 LV, HV &amp; UMS charges_L'!$A$14:$A$294,0)),INDEX('Annex 4 LDNO charges_L'!$B$14:$B$203,MATCH($A161,'Annex 4 LDNO charges_L'!$A$14:$A$203,0)))</f>
        <v>0</v>
      </c>
      <c r="C161" s="159">
        <f>IFERROR(INDEX('Annex 1 LV, HV &amp; UMS charges_L'!$C$14:$C$45,MATCH($A161,'Annex 1 LV, HV &amp; UMS charges_L'!$A$14:$A$294,0)),INDEX('Annex 4 LDNO charges_L'!$C$14:$C$203,MATCH($A161,'Annex 4 LDNO charges_L'!$A$14:$A$203,0)))</f>
        <v>0</v>
      </c>
      <c r="D161" s="227"/>
      <c r="E161" s="227"/>
      <c r="F161" s="276">
        <v>0.71834165313114851</v>
      </c>
    </row>
    <row r="162" spans="1:6" ht="27.75" customHeight="1">
      <c r="A162" s="160" t="s">
        <v>707</v>
      </c>
      <c r="B162" s="42">
        <f>IFERROR(INDEX('Annex 1 LV, HV &amp; UMS charges_L'!$B$14:$B$45,MATCH($A162,'Annex 1 LV, HV &amp; UMS charges_L'!$A$14:$A$294,0)),INDEX('Annex 4 LDNO charges_L'!$B$14:$B$203,MATCH($A162,'Annex 4 LDNO charges_L'!$A$14:$A$203,0)))</f>
        <v>0</v>
      </c>
      <c r="C162" s="159">
        <f>IFERROR(INDEX('Annex 1 LV, HV &amp; UMS charges_L'!$C$14:$C$45,MATCH($A162,'Annex 1 LV, HV &amp; UMS charges_L'!$A$14:$A$294,0)),INDEX('Annex 4 LDNO charges_L'!$C$14:$C$203,MATCH($A162,'Annex 4 LDNO charges_L'!$A$14:$A$203,0)))</f>
        <v>0</v>
      </c>
      <c r="D162" s="227"/>
      <c r="E162" s="227"/>
      <c r="F162" s="276">
        <v>0.71834165313114851</v>
      </c>
    </row>
  </sheetData>
  <mergeCells count="2">
    <mergeCell ref="B1:C1"/>
    <mergeCell ref="A2:F2"/>
  </mergeCells>
  <hyperlinks>
    <hyperlink ref="A1" location="Overview!A1" display="Back to Overview" xr:uid="{00000000-0004-0000-31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F162"/>
  <sheetViews>
    <sheetView zoomScale="70" zoomScaleNormal="70" zoomScaleSheetLayoutView="100" workbookViewId="0"/>
  </sheetViews>
  <sheetFormatPr defaultColWidth="9.1796875" defaultRowHeight="27.75" customHeight="1"/>
  <cols>
    <col min="1" max="1" width="49" style="2" bestFit="1" customWidth="1"/>
    <col min="2" max="2" width="24.7265625" style="3" customWidth="1"/>
    <col min="3" max="3" width="12.7265625" style="2" customWidth="1"/>
    <col min="4" max="6" width="17.54296875" style="3" customWidth="1"/>
    <col min="7" max="16384" width="9.1796875" style="2"/>
  </cols>
  <sheetData>
    <row r="1" spans="1:6" ht="27.75" customHeight="1">
      <c r="A1" s="50" t="s">
        <v>37</v>
      </c>
      <c r="B1" s="442"/>
      <c r="C1" s="442"/>
      <c r="D1" s="168"/>
      <c r="E1" s="168"/>
      <c r="F1" s="168"/>
    </row>
    <row r="2" spans="1:6" ht="35.15" customHeight="1">
      <c r="A2" s="393" t="str">
        <f>Overview!B4&amp; " - Effective from "&amp;Overview!D4&amp;" - "&amp;Overview!E4&amp;" Supplier of Last Resort and Eligible Bad Debt Pass-Through Costs in NPG Yorkshire Area (GSP Group _M)"</f>
        <v>Southern Electric Power Distribution plc - Effective from 1 April 2024 - Final Supplier of Last Resort and Eligible Bad Debt Pass-Through Costs in NPG Yorkshire Area (GSP Group _M)</v>
      </c>
      <c r="B2" s="394"/>
      <c r="C2" s="394"/>
      <c r="D2" s="394"/>
      <c r="E2" s="394"/>
      <c r="F2" s="395"/>
    </row>
    <row r="3" spans="1:6" s="76" customFormat="1" ht="21" customHeight="1">
      <c r="A3" s="169"/>
      <c r="B3" s="169"/>
      <c r="C3" s="169"/>
      <c r="D3" s="169"/>
      <c r="E3" s="169"/>
      <c r="F3" s="169"/>
    </row>
    <row r="4" spans="1:6" ht="78.75" customHeight="1">
      <c r="A4" s="25" t="s">
        <v>57</v>
      </c>
      <c r="B4" s="165" t="s">
        <v>847</v>
      </c>
      <c r="C4" s="165" t="s">
        <v>59</v>
      </c>
      <c r="D4" s="165" t="s">
        <v>848</v>
      </c>
      <c r="E4" s="165" t="s">
        <v>849</v>
      </c>
      <c r="F4" s="165" t="s">
        <v>850</v>
      </c>
    </row>
    <row r="5" spans="1:6" ht="28">
      <c r="A5" s="16" t="s">
        <v>68</v>
      </c>
      <c r="B5" s="42" t="str">
        <f>IFERROR(INDEX('Annex 1 LV, HV &amp; UMS charges_M'!$B$14:$B$45,MATCH($A5,'Annex 1 LV, HV &amp; UMS charges_M'!$A$14:$A$294,0)),INDEX('Annex 4 LDNO charges_M'!$B$14:$B$203,MATCH($A5,'Annex 4 LDNO charges_M'!$A$14:$A$203,0)))</f>
        <v>189, 391-392, 491-492, 522, MA0</v>
      </c>
      <c r="C5" s="159" t="str">
        <f>IFERROR(INDEX('Annex 1 LV, HV &amp; UMS charges_M'!$C$14:$C$45,MATCH($A5,'Annex 1 LV, HV &amp; UMS charges_M'!$A$14:$A$294,0)),INDEX('Annex 4 LDNO charges_M'!$C$14:$C$203,MATCH($A5,'Annex 4 LDNO charges_M'!$A$14:$A$203,0)))</f>
        <v>0, 1, 2</v>
      </c>
      <c r="D5" s="223">
        <v>0.1980674412556791</v>
      </c>
      <c r="E5" s="223"/>
      <c r="F5" s="223">
        <v>0.4447271517718861</v>
      </c>
    </row>
    <row r="6" spans="1:6" ht="42">
      <c r="A6" s="16" t="s">
        <v>73</v>
      </c>
      <c r="B6" s="42" t="str">
        <f>IFERROR(INDEX('Annex 1 LV, HV &amp; UMS charges_M'!$B$14:$B$45,MATCH($A6,'Annex 1 LV, HV &amp; UMS charges_M'!$A$14:$A$294,0)),INDEX('Annex 4 LDNO charges_M'!$B$14:$B$203,MATCH($A6,'Annex 4 LDNO charges_M'!$A$14:$A$203,0)))</f>
        <v>M10, M15, M20, M30, M35, M45, M50, M55, R70, MA1</v>
      </c>
      <c r="C6" s="159" t="str">
        <f>IFERROR(INDEX('Annex 1 LV, HV &amp; UMS charges_M'!$C$14:$C$45,MATCH($A6,'Annex 1 LV, HV &amp; UMS charges_M'!$A$14:$A$294,0)),INDEX('Annex 4 LDNO charges_M'!$C$14:$C$203,MATCH($A6,'Annex 4 LDNO charges_M'!$A$14:$A$203,0)))</f>
        <v>0, 3, 4, 5-8</v>
      </c>
      <c r="D6" s="227">
        <v>0</v>
      </c>
      <c r="E6" s="227"/>
      <c r="F6" s="223">
        <v>0.4447271517718861</v>
      </c>
    </row>
    <row r="7" spans="1:6" ht="28.5" customHeight="1">
      <c r="A7" s="16" t="s">
        <v>76</v>
      </c>
      <c r="B7" s="42" t="str">
        <f>IFERROR(INDEX('Annex 1 LV, HV &amp; UMS charges_M'!$B$14:$B$45,MATCH($A7,'Annex 1 LV, HV &amp; UMS charges_M'!$A$14:$A$294,0)),INDEX('Annex 4 LDNO charges_M'!$B$14:$B$203,MATCH($A7,'Annex 4 LDNO charges_M'!$A$14:$A$203,0)))</f>
        <v>M11, M16, M21, M31, M36, M46, M51, M56, R71, MA2</v>
      </c>
      <c r="C7" s="159" t="str">
        <f>IFERROR(INDEX('Annex 1 LV, HV &amp; UMS charges_M'!$C$14:$C$45,MATCH($A7,'Annex 1 LV, HV &amp; UMS charges_M'!$A$14:$A$294,0)),INDEX('Annex 4 LDNO charges_M'!$C$14:$C$203,MATCH($A7,'Annex 4 LDNO charges_M'!$A$14:$A$203,0)))</f>
        <v>0, 3, 4, 5-8</v>
      </c>
      <c r="D7" s="227">
        <v>0</v>
      </c>
      <c r="E7" s="227"/>
      <c r="F7" s="223">
        <v>0.4447271517718861</v>
      </c>
    </row>
    <row r="8" spans="1:6" ht="28.5" customHeight="1">
      <c r="A8" s="16" t="s">
        <v>78</v>
      </c>
      <c r="B8" s="42" t="str">
        <f>IFERROR(INDEX('Annex 1 LV, HV &amp; UMS charges_M'!$B$14:$B$45,MATCH($A8,'Annex 1 LV, HV &amp; UMS charges_M'!$A$14:$A$294,0)),INDEX('Annex 4 LDNO charges_M'!$B$14:$B$203,MATCH($A8,'Annex 4 LDNO charges_M'!$A$14:$A$203,0)))</f>
        <v>M12, M17, M22, M32, M37, M47, M52, M57, R72, MA3</v>
      </c>
      <c r="C8" s="159" t="str">
        <f>IFERROR(INDEX('Annex 1 LV, HV &amp; UMS charges_M'!$C$14:$C$45,MATCH($A8,'Annex 1 LV, HV &amp; UMS charges_M'!$A$14:$A$294,0)),INDEX('Annex 4 LDNO charges_M'!$C$14:$C$203,MATCH($A8,'Annex 4 LDNO charges_M'!$A$14:$A$203,0)))</f>
        <v>0, 3, 4, 5-8</v>
      </c>
      <c r="D8" s="227">
        <v>0</v>
      </c>
      <c r="E8" s="227"/>
      <c r="F8" s="223">
        <v>0.4447271517718861</v>
      </c>
    </row>
    <row r="9" spans="1:6" ht="28.5" customHeight="1">
      <c r="A9" s="16" t="s">
        <v>80</v>
      </c>
      <c r="B9" s="42" t="str">
        <f>IFERROR(INDEX('Annex 1 LV, HV &amp; UMS charges_M'!$B$14:$B$45,MATCH($A9,'Annex 1 LV, HV &amp; UMS charges_M'!$A$14:$A$294,0)),INDEX('Annex 4 LDNO charges_M'!$B$14:$B$203,MATCH($A9,'Annex 4 LDNO charges_M'!$A$14:$A$203,0)))</f>
        <v>M13, M18, M23, M33, M38, M48, M53, M58, R73, MA4</v>
      </c>
      <c r="C9" s="159" t="str">
        <f>IFERROR(INDEX('Annex 1 LV, HV &amp; UMS charges_M'!$C$14:$C$45,MATCH($A9,'Annex 1 LV, HV &amp; UMS charges_M'!$A$14:$A$294,0)),INDEX('Annex 4 LDNO charges_M'!$C$14:$C$203,MATCH($A9,'Annex 4 LDNO charges_M'!$A$14:$A$203,0)))</f>
        <v>0, 3, 4, 5-8</v>
      </c>
      <c r="D9" s="227">
        <v>0</v>
      </c>
      <c r="E9" s="227"/>
      <c r="F9" s="223">
        <v>0.4447271517718861</v>
      </c>
    </row>
    <row r="10" spans="1:6" ht="28.5" customHeight="1">
      <c r="A10" s="16" t="s">
        <v>82</v>
      </c>
      <c r="B10" s="42" t="str">
        <f>IFERROR(INDEX('Annex 1 LV, HV &amp; UMS charges_M'!$B$14:$B$45,MATCH($A10,'Annex 1 LV, HV &amp; UMS charges_M'!$A$14:$A$294,0)),INDEX('Annex 4 LDNO charges_M'!$B$14:$B$203,MATCH($A10,'Annex 4 LDNO charges_M'!$A$14:$A$203,0)))</f>
        <v>M14, M19, M24, M34, M39, M49, M54, M59, R74, MA5</v>
      </c>
      <c r="C10" s="159" t="str">
        <f>IFERROR(INDEX('Annex 1 LV, HV &amp; UMS charges_M'!$C$14:$C$45,MATCH($A10,'Annex 1 LV, HV &amp; UMS charges_M'!$A$14:$A$294,0)),INDEX('Annex 4 LDNO charges_M'!$C$14:$C$203,MATCH($A10,'Annex 4 LDNO charges_M'!$A$14:$A$203,0)))</f>
        <v>0, 3, 4, 5-8</v>
      </c>
      <c r="D10" s="227">
        <v>0</v>
      </c>
      <c r="E10" s="227"/>
      <c r="F10" s="223">
        <v>0.4447271517718861</v>
      </c>
    </row>
    <row r="11" spans="1:6" ht="28.5" customHeight="1">
      <c r="A11" s="160" t="s">
        <v>86</v>
      </c>
      <c r="B11" s="42" t="str">
        <f>IFERROR(INDEX('Annex 1 LV, HV &amp; UMS charges_M'!$B$14:$B$45,MATCH($A11,'Annex 1 LV, HV &amp; UMS charges_M'!$A$14:$A$294,0)),INDEX('Annex 4 LDNO charges_M'!$B$14:$B$203,MATCH($A11,'Annex 4 LDNO charges_M'!$A$14:$A$203,0)))</f>
        <v>M60, R65</v>
      </c>
      <c r="C11" s="159">
        <f>IFERROR(INDEX('Annex 1 LV, HV &amp; UMS charges_M'!$C$14:$C$45,MATCH($A11,'Annex 1 LV, HV &amp; UMS charges_M'!$A$14:$A$294,0)),INDEX('Annex 4 LDNO charges_M'!$C$14:$C$203,MATCH($A11,'Annex 4 LDNO charges_M'!$A$14:$A$203,0)))</f>
        <v>0</v>
      </c>
      <c r="D11" s="227">
        <v>0</v>
      </c>
      <c r="E11" s="227"/>
      <c r="F11" s="223">
        <v>0.4447271517718861</v>
      </c>
    </row>
    <row r="12" spans="1:6" ht="28.5" customHeight="1">
      <c r="A12" s="160" t="s">
        <v>88</v>
      </c>
      <c r="B12" s="42" t="str">
        <f>IFERROR(INDEX('Annex 1 LV, HV &amp; UMS charges_M'!$B$14:$B$45,MATCH($A12,'Annex 1 LV, HV &amp; UMS charges_M'!$A$14:$A$294,0)),INDEX('Annex 4 LDNO charges_M'!$B$14:$B$203,MATCH($A12,'Annex 4 LDNO charges_M'!$A$14:$A$203,0)))</f>
        <v>M61, R66</v>
      </c>
      <c r="C12" s="159">
        <f>IFERROR(INDEX('Annex 1 LV, HV &amp; UMS charges_M'!$C$14:$C$45,MATCH($A12,'Annex 1 LV, HV &amp; UMS charges_M'!$A$14:$A$294,0)),INDEX('Annex 4 LDNO charges_M'!$C$14:$C$203,MATCH($A12,'Annex 4 LDNO charges_M'!$A$14:$A$203,0)))</f>
        <v>0</v>
      </c>
      <c r="D12" s="227">
        <v>0</v>
      </c>
      <c r="E12" s="227"/>
      <c r="F12" s="223">
        <v>0.4447271517718861</v>
      </c>
    </row>
    <row r="13" spans="1:6" ht="28.5" customHeight="1">
      <c r="A13" s="160" t="s">
        <v>90</v>
      </c>
      <c r="B13" s="42" t="str">
        <f>IFERROR(INDEX('Annex 1 LV, HV &amp; UMS charges_M'!$B$14:$B$45,MATCH($A13,'Annex 1 LV, HV &amp; UMS charges_M'!$A$14:$A$294,0)),INDEX('Annex 4 LDNO charges_M'!$B$14:$B$203,MATCH($A13,'Annex 4 LDNO charges_M'!$A$14:$A$203,0)))</f>
        <v>M62, R67</v>
      </c>
      <c r="C13" s="159">
        <f>IFERROR(INDEX('Annex 1 LV, HV &amp; UMS charges_M'!$C$14:$C$45,MATCH($A13,'Annex 1 LV, HV &amp; UMS charges_M'!$A$14:$A$294,0)),INDEX('Annex 4 LDNO charges_M'!$C$14:$C$203,MATCH($A13,'Annex 4 LDNO charges_M'!$A$14:$A$203,0)))</f>
        <v>0</v>
      </c>
      <c r="D13" s="227">
        <v>0</v>
      </c>
      <c r="E13" s="227"/>
      <c r="F13" s="223">
        <v>0.4447271517718861</v>
      </c>
    </row>
    <row r="14" spans="1:6" ht="28.5" customHeight="1">
      <c r="A14" s="160" t="s">
        <v>92</v>
      </c>
      <c r="B14" s="42" t="str">
        <f>IFERROR(INDEX('Annex 1 LV, HV &amp; UMS charges_M'!$B$14:$B$45,MATCH($A14,'Annex 1 LV, HV &amp; UMS charges_M'!$A$14:$A$294,0)),INDEX('Annex 4 LDNO charges_M'!$B$14:$B$203,MATCH($A14,'Annex 4 LDNO charges_M'!$A$14:$A$203,0)))</f>
        <v>M63, R68</v>
      </c>
      <c r="C14" s="159">
        <f>IFERROR(INDEX('Annex 1 LV, HV &amp; UMS charges_M'!$C$14:$C$45,MATCH($A14,'Annex 1 LV, HV &amp; UMS charges_M'!$A$14:$A$294,0)),INDEX('Annex 4 LDNO charges_M'!$C$14:$C$203,MATCH($A14,'Annex 4 LDNO charges_M'!$A$14:$A$203,0)))</f>
        <v>0</v>
      </c>
      <c r="D14" s="227">
        <v>0</v>
      </c>
      <c r="E14" s="227"/>
      <c r="F14" s="223">
        <v>0.4447271517718861</v>
      </c>
    </row>
    <row r="15" spans="1:6" ht="28.5" customHeight="1">
      <c r="A15" s="164" t="s">
        <v>94</v>
      </c>
      <c r="B15" s="42" t="str">
        <f>IFERROR(INDEX('Annex 1 LV, HV &amp; UMS charges_M'!$B$14:$B$45,MATCH($A15,'Annex 1 LV, HV &amp; UMS charges_M'!$A$14:$A$294,0)),INDEX('Annex 4 LDNO charges_M'!$B$14:$B$203,MATCH($A15,'Annex 4 LDNO charges_M'!$A$14:$A$203,0)))</f>
        <v>M64, R69</v>
      </c>
      <c r="C15" s="159">
        <f>IFERROR(INDEX('Annex 1 LV, HV &amp; UMS charges_M'!$C$14:$C$45,MATCH($A15,'Annex 1 LV, HV &amp; UMS charges_M'!$A$14:$A$294,0)),INDEX('Annex 4 LDNO charges_M'!$C$14:$C$203,MATCH($A15,'Annex 4 LDNO charges_M'!$A$14:$A$203,0)))</f>
        <v>0</v>
      </c>
      <c r="D15" s="227">
        <v>0</v>
      </c>
      <c r="E15" s="227"/>
      <c r="F15" s="223">
        <v>0.4447271517718861</v>
      </c>
    </row>
    <row r="16" spans="1:6" ht="28.5" customHeight="1">
      <c r="A16" s="164" t="s">
        <v>96</v>
      </c>
      <c r="B16" s="42" t="str">
        <f>IFERROR(INDEX('Annex 1 LV, HV &amp; UMS charges_M'!$B$14:$B$45,MATCH($A16,'Annex 1 LV, HV &amp; UMS charges_M'!$A$14:$A$294,0)),INDEX('Annex 4 LDNO charges_M'!$B$14:$B$203,MATCH($A16,'Annex 4 LDNO charges_M'!$A$14:$A$203,0)))</f>
        <v>M40</v>
      </c>
      <c r="C16" s="159">
        <f>IFERROR(INDEX('Annex 1 LV, HV &amp; UMS charges_M'!$C$14:$C$45,MATCH($A16,'Annex 1 LV, HV &amp; UMS charges_M'!$A$14:$A$294,0)),INDEX('Annex 4 LDNO charges_M'!$C$14:$C$203,MATCH($A16,'Annex 4 LDNO charges_M'!$A$14:$A$203,0)))</f>
        <v>0</v>
      </c>
      <c r="D16" s="227">
        <v>0</v>
      </c>
      <c r="E16" s="227"/>
      <c r="F16" s="223">
        <v>0.4447271517718861</v>
      </c>
    </row>
    <row r="17" spans="1:6" ht="28.5" customHeight="1">
      <c r="A17" s="164" t="s">
        <v>98</v>
      </c>
      <c r="B17" s="42" t="str">
        <f>IFERROR(INDEX('Annex 1 LV, HV &amp; UMS charges_M'!$B$14:$B$45,MATCH($A17,'Annex 1 LV, HV &amp; UMS charges_M'!$A$14:$A$294,0)),INDEX('Annex 4 LDNO charges_M'!$B$14:$B$203,MATCH($A17,'Annex 4 LDNO charges_M'!$A$14:$A$203,0)))</f>
        <v>M41</v>
      </c>
      <c r="C17" s="159">
        <f>IFERROR(INDEX('Annex 1 LV, HV &amp; UMS charges_M'!$C$14:$C$45,MATCH($A17,'Annex 1 LV, HV &amp; UMS charges_M'!$A$14:$A$294,0)),INDEX('Annex 4 LDNO charges_M'!$C$14:$C$203,MATCH($A17,'Annex 4 LDNO charges_M'!$A$14:$A$203,0)))</f>
        <v>0</v>
      </c>
      <c r="D17" s="227">
        <v>0</v>
      </c>
      <c r="E17" s="227"/>
      <c r="F17" s="223">
        <v>0.4447271517718861</v>
      </c>
    </row>
    <row r="18" spans="1:6" ht="28.5" customHeight="1">
      <c r="A18" s="164" t="s">
        <v>100</v>
      </c>
      <c r="B18" s="42" t="str">
        <f>IFERROR(INDEX('Annex 1 LV, HV &amp; UMS charges_M'!$B$14:$B$45,MATCH($A18,'Annex 1 LV, HV &amp; UMS charges_M'!$A$14:$A$294,0)),INDEX('Annex 4 LDNO charges_M'!$B$14:$B$203,MATCH($A18,'Annex 4 LDNO charges_M'!$A$14:$A$203,0)))</f>
        <v>M42</v>
      </c>
      <c r="C18" s="159">
        <f>IFERROR(INDEX('Annex 1 LV, HV &amp; UMS charges_M'!$C$14:$C$45,MATCH($A18,'Annex 1 LV, HV &amp; UMS charges_M'!$A$14:$A$294,0)),INDEX('Annex 4 LDNO charges_M'!$C$14:$C$203,MATCH($A18,'Annex 4 LDNO charges_M'!$A$14:$A$203,0)))</f>
        <v>0</v>
      </c>
      <c r="D18" s="227">
        <v>0</v>
      </c>
      <c r="E18" s="227"/>
      <c r="F18" s="223">
        <v>0.4447271517718861</v>
      </c>
    </row>
    <row r="19" spans="1:6" ht="28.5" customHeight="1">
      <c r="A19" s="164" t="s">
        <v>102</v>
      </c>
      <c r="B19" s="42" t="str">
        <f>IFERROR(INDEX('Annex 1 LV, HV &amp; UMS charges_M'!$B$14:$B$45,MATCH($A19,'Annex 1 LV, HV &amp; UMS charges_M'!$A$14:$A$294,0)),INDEX('Annex 4 LDNO charges_M'!$B$14:$B$203,MATCH($A19,'Annex 4 LDNO charges_M'!$A$14:$A$203,0)))</f>
        <v>M43</v>
      </c>
      <c r="C19" s="159">
        <f>IFERROR(INDEX('Annex 1 LV, HV &amp; UMS charges_M'!$C$14:$C$45,MATCH($A19,'Annex 1 LV, HV &amp; UMS charges_M'!$A$14:$A$294,0)),INDEX('Annex 4 LDNO charges_M'!$C$14:$C$203,MATCH($A19,'Annex 4 LDNO charges_M'!$A$14:$A$203,0)))</f>
        <v>0</v>
      </c>
      <c r="D19" s="227">
        <v>0</v>
      </c>
      <c r="E19" s="227"/>
      <c r="F19" s="223">
        <v>0.4447271517718861</v>
      </c>
    </row>
    <row r="20" spans="1:6" ht="28.5" customHeight="1">
      <c r="A20" s="164" t="s">
        <v>104</v>
      </c>
      <c r="B20" s="42" t="str">
        <f>IFERROR(INDEX('Annex 1 LV, HV &amp; UMS charges_M'!$B$14:$B$45,MATCH($A20,'Annex 1 LV, HV &amp; UMS charges_M'!$A$14:$A$294,0)),INDEX('Annex 4 LDNO charges_M'!$B$14:$B$203,MATCH($A20,'Annex 4 LDNO charges_M'!$A$14:$A$203,0)))</f>
        <v>M44</v>
      </c>
      <c r="C20" s="159">
        <f>IFERROR(INDEX('Annex 1 LV, HV &amp; UMS charges_M'!$C$14:$C$45,MATCH($A20,'Annex 1 LV, HV &amp; UMS charges_M'!$A$14:$A$294,0)),INDEX('Annex 4 LDNO charges_M'!$C$14:$C$203,MATCH($A20,'Annex 4 LDNO charges_M'!$A$14:$A$203,0)))</f>
        <v>0</v>
      </c>
      <c r="D20" s="227">
        <v>0</v>
      </c>
      <c r="E20" s="227"/>
      <c r="F20" s="223">
        <v>0.4447271517718861</v>
      </c>
    </row>
    <row r="21" spans="1:6" ht="28.5" customHeight="1">
      <c r="A21" s="164" t="s">
        <v>106</v>
      </c>
      <c r="B21" s="42" t="str">
        <f>IFERROR(INDEX('Annex 1 LV, HV &amp; UMS charges_M'!$B$14:$B$45,MATCH($A21,'Annex 1 LV, HV &amp; UMS charges_M'!$A$14:$A$294,0)),INDEX('Annex 4 LDNO charges_M'!$B$14:$B$203,MATCH($A21,'Annex 4 LDNO charges_M'!$A$14:$A$203,0)))</f>
        <v>M25</v>
      </c>
      <c r="C21" s="159">
        <f>IFERROR(INDEX('Annex 1 LV, HV &amp; UMS charges_M'!$C$14:$C$45,MATCH($A21,'Annex 1 LV, HV &amp; UMS charges_M'!$A$14:$A$294,0)),INDEX('Annex 4 LDNO charges_M'!$C$14:$C$203,MATCH($A21,'Annex 4 LDNO charges_M'!$A$14:$A$203,0)))</f>
        <v>0</v>
      </c>
      <c r="D21" s="227">
        <v>0</v>
      </c>
      <c r="E21" s="227"/>
      <c r="F21" s="223">
        <v>0.4447271517718861</v>
      </c>
    </row>
    <row r="22" spans="1:6" ht="28.5" customHeight="1">
      <c r="A22" s="164" t="s">
        <v>108</v>
      </c>
      <c r="B22" s="42" t="str">
        <f>IFERROR(INDEX('Annex 1 LV, HV &amp; UMS charges_M'!$B$14:$B$45,MATCH($A22,'Annex 1 LV, HV &amp; UMS charges_M'!$A$14:$A$294,0)),INDEX('Annex 4 LDNO charges_M'!$B$14:$B$203,MATCH($A22,'Annex 4 LDNO charges_M'!$A$14:$A$203,0)))</f>
        <v>M26</v>
      </c>
      <c r="C22" s="159">
        <f>IFERROR(INDEX('Annex 1 LV, HV &amp; UMS charges_M'!$C$14:$C$45,MATCH($A22,'Annex 1 LV, HV &amp; UMS charges_M'!$A$14:$A$294,0)),INDEX('Annex 4 LDNO charges_M'!$C$14:$C$203,MATCH($A22,'Annex 4 LDNO charges_M'!$A$14:$A$203,0)))</f>
        <v>0</v>
      </c>
      <c r="D22" s="227">
        <v>0</v>
      </c>
      <c r="E22" s="227"/>
      <c r="F22" s="223">
        <v>0.4447271517718861</v>
      </c>
    </row>
    <row r="23" spans="1:6" ht="28.5" customHeight="1">
      <c r="A23" s="160" t="s">
        <v>110</v>
      </c>
      <c r="B23" s="42" t="str">
        <f>IFERROR(INDEX('Annex 1 LV, HV &amp; UMS charges_M'!$B$14:$B$45,MATCH($A23,'Annex 1 LV, HV &amp; UMS charges_M'!$A$14:$A$294,0)),INDEX('Annex 4 LDNO charges_M'!$B$14:$B$203,MATCH($A23,'Annex 4 LDNO charges_M'!$A$14:$A$203,0)))</f>
        <v>M27</v>
      </c>
      <c r="C23" s="159">
        <f>IFERROR(INDEX('Annex 1 LV, HV &amp; UMS charges_M'!$C$14:$C$45,MATCH($A23,'Annex 1 LV, HV &amp; UMS charges_M'!$A$14:$A$294,0)),INDEX('Annex 4 LDNO charges_M'!$C$14:$C$203,MATCH($A23,'Annex 4 LDNO charges_M'!$A$14:$A$203,0)))</f>
        <v>0</v>
      </c>
      <c r="D23" s="227">
        <v>0</v>
      </c>
      <c r="E23" s="227"/>
      <c r="F23" s="223">
        <v>0.4447271517718861</v>
      </c>
    </row>
    <row r="24" spans="1:6" ht="28.5" customHeight="1">
      <c r="A24" s="160" t="s">
        <v>112</v>
      </c>
      <c r="B24" s="42" t="str">
        <f>IFERROR(INDEX('Annex 1 LV, HV &amp; UMS charges_M'!$B$14:$B$45,MATCH($A24,'Annex 1 LV, HV &amp; UMS charges_M'!$A$14:$A$294,0)),INDEX('Annex 4 LDNO charges_M'!$B$14:$B$203,MATCH($A24,'Annex 4 LDNO charges_M'!$A$14:$A$203,0)))</f>
        <v>M28</v>
      </c>
      <c r="C24" s="159">
        <f>IFERROR(INDEX('Annex 1 LV, HV &amp; UMS charges_M'!$C$14:$C$45,MATCH($A24,'Annex 1 LV, HV &amp; UMS charges_M'!$A$14:$A$294,0)),INDEX('Annex 4 LDNO charges_M'!$C$14:$C$203,MATCH($A24,'Annex 4 LDNO charges_M'!$A$14:$A$203,0)))</f>
        <v>0</v>
      </c>
      <c r="D24" s="227">
        <v>0</v>
      </c>
      <c r="E24" s="227"/>
      <c r="F24" s="223">
        <v>0.4447271517718861</v>
      </c>
    </row>
    <row r="25" spans="1:6" ht="28.5" customHeight="1">
      <c r="A25" s="160" t="s">
        <v>114</v>
      </c>
      <c r="B25" s="42" t="str">
        <f>IFERROR(INDEX('Annex 1 LV, HV &amp; UMS charges_M'!$B$14:$B$45,MATCH($A25,'Annex 1 LV, HV &amp; UMS charges_M'!$A$14:$A$294,0)),INDEX('Annex 4 LDNO charges_M'!$B$14:$B$203,MATCH($A25,'Annex 4 LDNO charges_M'!$A$14:$A$203,0)))</f>
        <v>M29</v>
      </c>
      <c r="C25" s="159">
        <f>IFERROR(INDEX('Annex 1 LV, HV &amp; UMS charges_M'!$C$14:$C$45,MATCH($A25,'Annex 1 LV, HV &amp; UMS charges_M'!$A$14:$A$294,0)),INDEX('Annex 4 LDNO charges_M'!$C$14:$C$203,MATCH($A25,'Annex 4 LDNO charges_M'!$A$14:$A$203,0)))</f>
        <v>0</v>
      </c>
      <c r="D25" s="227">
        <v>0</v>
      </c>
      <c r="E25" s="227"/>
      <c r="F25" s="223">
        <v>0.4447271517718861</v>
      </c>
    </row>
    <row r="26" spans="1:6" ht="28.5" customHeight="1">
      <c r="A26" s="160" t="s">
        <v>524</v>
      </c>
      <c r="B26" s="42">
        <f>IFERROR(INDEX('Annex 1 LV, HV &amp; UMS charges_M'!$B$14:$B$45,MATCH($A26,'Annex 1 LV, HV &amp; UMS charges_M'!$A$14:$A$294,0)),INDEX('Annex 4 LDNO charges_M'!$B$14:$B$203,MATCH($A26,'Annex 4 LDNO charges_M'!$A$14:$A$203,0)))</f>
        <v>0</v>
      </c>
      <c r="C26" s="159" t="str">
        <f>IFERROR(INDEX('Annex 1 LV, HV &amp; UMS charges_M'!$C$14:$C$45,MATCH($A26,'Annex 1 LV, HV &amp; UMS charges_M'!$A$14:$A$294,0)),INDEX('Annex 4 LDNO charges_M'!$C$14:$C$203,MATCH($A26,'Annex 4 LDNO charges_M'!$A$14:$A$203,0)))</f>
        <v>0, 1, 2</v>
      </c>
      <c r="D26" s="223">
        <v>0.1980674412556791</v>
      </c>
      <c r="E26" s="223"/>
      <c r="F26" s="223">
        <v>0.4447271517718861</v>
      </c>
    </row>
    <row r="27" spans="1:6" ht="28.5" customHeight="1">
      <c r="A27" s="160" t="s">
        <v>526</v>
      </c>
      <c r="B27" s="42">
        <f>IFERROR(INDEX('Annex 1 LV, HV &amp; UMS charges_M'!$B$14:$B$45,MATCH($A27,'Annex 1 LV, HV &amp; UMS charges_M'!$A$14:$A$294,0)),INDEX('Annex 4 LDNO charges_M'!$B$14:$B$203,MATCH($A27,'Annex 4 LDNO charges_M'!$A$14:$A$203,0)))</f>
        <v>0</v>
      </c>
      <c r="C27" s="159" t="str">
        <f>IFERROR(INDEX('Annex 1 LV, HV &amp; UMS charges_M'!$C$14:$C$45,MATCH($A27,'Annex 1 LV, HV &amp; UMS charges_M'!$A$14:$A$294,0)),INDEX('Annex 4 LDNO charges_M'!$C$14:$C$203,MATCH($A27,'Annex 4 LDNO charges_M'!$A$14:$A$203,0)))</f>
        <v>0, 3, 4, 5-8</v>
      </c>
      <c r="D27" s="227">
        <v>0</v>
      </c>
      <c r="E27" s="227"/>
      <c r="F27" s="223">
        <v>0.4447271517718861</v>
      </c>
    </row>
    <row r="28" spans="1:6" ht="28.5" customHeight="1">
      <c r="A28" s="160" t="s">
        <v>527</v>
      </c>
      <c r="B28" s="42">
        <f>IFERROR(INDEX('Annex 1 LV, HV &amp; UMS charges_M'!$B$14:$B$45,MATCH($A28,'Annex 1 LV, HV &amp; UMS charges_M'!$A$14:$A$294,0)),INDEX('Annex 4 LDNO charges_M'!$B$14:$B$203,MATCH($A28,'Annex 4 LDNO charges_M'!$A$14:$A$203,0)))</f>
        <v>0</v>
      </c>
      <c r="C28" s="159" t="str">
        <f>IFERROR(INDEX('Annex 1 LV, HV &amp; UMS charges_M'!$C$14:$C$45,MATCH($A28,'Annex 1 LV, HV &amp; UMS charges_M'!$A$14:$A$294,0)),INDEX('Annex 4 LDNO charges_M'!$C$14:$C$203,MATCH($A28,'Annex 4 LDNO charges_M'!$A$14:$A$203,0)))</f>
        <v>0, 3, 4, 5-8</v>
      </c>
      <c r="D28" s="227">
        <v>0</v>
      </c>
      <c r="E28" s="227"/>
      <c r="F28" s="223">
        <v>0.4447271517718861</v>
      </c>
    </row>
    <row r="29" spans="1:6" ht="28.5" customHeight="1">
      <c r="A29" s="160" t="s">
        <v>528</v>
      </c>
      <c r="B29" s="42">
        <f>IFERROR(INDEX('Annex 1 LV, HV &amp; UMS charges_M'!$B$14:$B$45,MATCH($A29,'Annex 1 LV, HV &amp; UMS charges_M'!$A$14:$A$294,0)),INDEX('Annex 4 LDNO charges_M'!$B$14:$B$203,MATCH($A29,'Annex 4 LDNO charges_M'!$A$14:$A$203,0)))</f>
        <v>0</v>
      </c>
      <c r="C29" s="159" t="str">
        <f>IFERROR(INDEX('Annex 1 LV, HV &amp; UMS charges_M'!$C$14:$C$45,MATCH($A29,'Annex 1 LV, HV &amp; UMS charges_M'!$A$14:$A$294,0)),INDEX('Annex 4 LDNO charges_M'!$C$14:$C$203,MATCH($A29,'Annex 4 LDNO charges_M'!$A$14:$A$203,0)))</f>
        <v>0, 3, 4, 5-8</v>
      </c>
      <c r="D29" s="227">
        <v>0</v>
      </c>
      <c r="E29" s="227"/>
      <c r="F29" s="223">
        <v>0.4447271517718861</v>
      </c>
    </row>
    <row r="30" spans="1:6" ht="28.5" customHeight="1">
      <c r="A30" s="160" t="s">
        <v>529</v>
      </c>
      <c r="B30" s="42">
        <f>IFERROR(INDEX('Annex 1 LV, HV &amp; UMS charges_M'!$B$14:$B$45,MATCH($A30,'Annex 1 LV, HV &amp; UMS charges_M'!$A$14:$A$294,0)),INDEX('Annex 4 LDNO charges_M'!$B$14:$B$203,MATCH($A30,'Annex 4 LDNO charges_M'!$A$14:$A$203,0)))</f>
        <v>0</v>
      </c>
      <c r="C30" s="159" t="str">
        <f>IFERROR(INDEX('Annex 1 LV, HV &amp; UMS charges_M'!$C$14:$C$45,MATCH($A30,'Annex 1 LV, HV &amp; UMS charges_M'!$A$14:$A$294,0)),INDEX('Annex 4 LDNO charges_M'!$C$14:$C$203,MATCH($A30,'Annex 4 LDNO charges_M'!$A$14:$A$203,0)))</f>
        <v>0, 3, 4, 5-8</v>
      </c>
      <c r="D30" s="227">
        <v>0</v>
      </c>
      <c r="E30" s="227"/>
      <c r="F30" s="223">
        <v>0.4447271517718861</v>
      </c>
    </row>
    <row r="31" spans="1:6" ht="28.5" customHeight="1">
      <c r="A31" s="160" t="s">
        <v>530</v>
      </c>
      <c r="B31" s="42">
        <f>IFERROR(INDEX('Annex 1 LV, HV &amp; UMS charges_M'!$B$14:$B$45,MATCH($A31,'Annex 1 LV, HV &amp; UMS charges_M'!$A$14:$A$294,0)),INDEX('Annex 4 LDNO charges_M'!$B$14:$B$203,MATCH($A31,'Annex 4 LDNO charges_M'!$A$14:$A$203,0)))</f>
        <v>0</v>
      </c>
      <c r="C31" s="159" t="str">
        <f>IFERROR(INDEX('Annex 1 LV, HV &amp; UMS charges_M'!$C$14:$C$45,MATCH($A31,'Annex 1 LV, HV &amp; UMS charges_M'!$A$14:$A$294,0)),INDEX('Annex 4 LDNO charges_M'!$C$14:$C$203,MATCH($A31,'Annex 4 LDNO charges_M'!$A$14:$A$203,0)))</f>
        <v>0, 3, 4, 5-8</v>
      </c>
      <c r="D31" s="227">
        <v>0</v>
      </c>
      <c r="E31" s="227"/>
      <c r="F31" s="223">
        <v>0.4447271517718861</v>
      </c>
    </row>
    <row r="32" spans="1:6" ht="28.5" customHeight="1">
      <c r="A32" s="160" t="s">
        <v>532</v>
      </c>
      <c r="B32" s="42">
        <f>IFERROR(INDEX('Annex 1 LV, HV &amp; UMS charges_M'!$B$14:$B$45,MATCH($A32,'Annex 1 LV, HV &amp; UMS charges_M'!$A$14:$A$294,0)),INDEX('Annex 4 LDNO charges_M'!$B$14:$B$203,MATCH($A32,'Annex 4 LDNO charges_M'!$A$14:$A$203,0)))</f>
        <v>0</v>
      </c>
      <c r="C32" s="159">
        <f>IFERROR(INDEX('Annex 1 LV, HV &amp; UMS charges_M'!$C$14:$C$45,MATCH($A32,'Annex 1 LV, HV &amp; UMS charges_M'!$A$14:$A$294,0)),INDEX('Annex 4 LDNO charges_M'!$C$14:$C$203,MATCH($A32,'Annex 4 LDNO charges_M'!$A$14:$A$203,0)))</f>
        <v>0</v>
      </c>
      <c r="D32" s="227">
        <v>0</v>
      </c>
      <c r="E32" s="227"/>
      <c r="F32" s="223">
        <v>0.4447271517718861</v>
      </c>
    </row>
    <row r="33" spans="1:6" ht="27.75" customHeight="1">
      <c r="A33" s="160" t="s">
        <v>533</v>
      </c>
      <c r="B33" s="42">
        <f>IFERROR(INDEX('Annex 1 LV, HV &amp; UMS charges_M'!$B$14:$B$45,MATCH($A33,'Annex 1 LV, HV &amp; UMS charges_M'!$A$14:$A$294,0)),INDEX('Annex 4 LDNO charges_M'!$B$14:$B$203,MATCH($A33,'Annex 4 LDNO charges_M'!$A$14:$A$203,0)))</f>
        <v>0</v>
      </c>
      <c r="C33" s="159">
        <f>IFERROR(INDEX('Annex 1 LV, HV &amp; UMS charges_M'!$C$14:$C$45,MATCH($A33,'Annex 1 LV, HV &amp; UMS charges_M'!$A$14:$A$294,0)),INDEX('Annex 4 LDNO charges_M'!$C$14:$C$203,MATCH($A33,'Annex 4 LDNO charges_M'!$A$14:$A$203,0)))</f>
        <v>0</v>
      </c>
      <c r="D33" s="227">
        <v>0</v>
      </c>
      <c r="E33" s="227"/>
      <c r="F33" s="223">
        <v>0.4447271517718861</v>
      </c>
    </row>
    <row r="34" spans="1:6" ht="27.75" customHeight="1">
      <c r="A34" s="160" t="s">
        <v>534</v>
      </c>
      <c r="B34" s="42">
        <f>IFERROR(INDEX('Annex 1 LV, HV &amp; UMS charges_M'!$B$14:$B$45,MATCH($A34,'Annex 1 LV, HV &amp; UMS charges_M'!$A$14:$A$294,0)),INDEX('Annex 4 LDNO charges_M'!$B$14:$B$203,MATCH($A34,'Annex 4 LDNO charges_M'!$A$14:$A$203,0)))</f>
        <v>0</v>
      </c>
      <c r="C34" s="159">
        <f>IFERROR(INDEX('Annex 1 LV, HV &amp; UMS charges_M'!$C$14:$C$45,MATCH($A34,'Annex 1 LV, HV &amp; UMS charges_M'!$A$14:$A$294,0)),INDEX('Annex 4 LDNO charges_M'!$C$14:$C$203,MATCH($A34,'Annex 4 LDNO charges_M'!$A$14:$A$203,0)))</f>
        <v>0</v>
      </c>
      <c r="D34" s="227">
        <v>0</v>
      </c>
      <c r="E34" s="227"/>
      <c r="F34" s="223">
        <v>0.4447271517718861</v>
      </c>
    </row>
    <row r="35" spans="1:6" ht="27.75" customHeight="1">
      <c r="A35" s="160" t="s">
        <v>535</v>
      </c>
      <c r="B35" s="42">
        <f>IFERROR(INDEX('Annex 1 LV, HV &amp; UMS charges_M'!$B$14:$B$45,MATCH($A35,'Annex 1 LV, HV &amp; UMS charges_M'!$A$14:$A$294,0)),INDEX('Annex 4 LDNO charges_M'!$B$14:$B$203,MATCH($A35,'Annex 4 LDNO charges_M'!$A$14:$A$203,0)))</f>
        <v>0</v>
      </c>
      <c r="C35" s="159">
        <f>IFERROR(INDEX('Annex 1 LV, HV &amp; UMS charges_M'!$C$14:$C$45,MATCH($A35,'Annex 1 LV, HV &amp; UMS charges_M'!$A$14:$A$294,0)),INDEX('Annex 4 LDNO charges_M'!$C$14:$C$203,MATCH($A35,'Annex 4 LDNO charges_M'!$A$14:$A$203,0)))</f>
        <v>0</v>
      </c>
      <c r="D35" s="227">
        <v>0</v>
      </c>
      <c r="E35" s="227"/>
      <c r="F35" s="223">
        <v>0.4447271517718861</v>
      </c>
    </row>
    <row r="36" spans="1:6" ht="27.75" customHeight="1">
      <c r="A36" s="160" t="s">
        <v>536</v>
      </c>
      <c r="B36" s="42">
        <f>IFERROR(INDEX('Annex 1 LV, HV &amp; UMS charges_M'!$B$14:$B$45,MATCH($A36,'Annex 1 LV, HV &amp; UMS charges_M'!$A$14:$A$294,0)),INDEX('Annex 4 LDNO charges_M'!$B$14:$B$203,MATCH($A36,'Annex 4 LDNO charges_M'!$A$14:$A$203,0)))</f>
        <v>0</v>
      </c>
      <c r="C36" s="159">
        <f>IFERROR(INDEX('Annex 1 LV, HV &amp; UMS charges_M'!$C$14:$C$45,MATCH($A36,'Annex 1 LV, HV &amp; UMS charges_M'!$A$14:$A$294,0)),INDEX('Annex 4 LDNO charges_M'!$C$14:$C$203,MATCH($A36,'Annex 4 LDNO charges_M'!$A$14:$A$203,0)))</f>
        <v>0</v>
      </c>
      <c r="D36" s="227">
        <v>0</v>
      </c>
      <c r="E36" s="227"/>
      <c r="F36" s="223">
        <v>0.4447271517718861</v>
      </c>
    </row>
    <row r="37" spans="1:6" ht="27.75" customHeight="1">
      <c r="A37" s="164" t="s">
        <v>540</v>
      </c>
      <c r="B37" s="42">
        <f>IFERROR(INDEX('Annex 1 LV, HV &amp; UMS charges_M'!$B$14:$B$45,MATCH($A37,'Annex 1 LV, HV &amp; UMS charges_M'!$A$14:$A$294,0)),INDEX('Annex 4 LDNO charges_M'!$B$14:$B$203,MATCH($A37,'Annex 4 LDNO charges_M'!$A$14:$A$203,0)))</f>
        <v>0</v>
      </c>
      <c r="C37" s="159" t="str">
        <f>IFERROR(INDEX('Annex 1 LV, HV &amp; UMS charges_M'!$C$14:$C$45,MATCH($A37,'Annex 1 LV, HV &amp; UMS charges_M'!$A$14:$A$294,0)),INDEX('Annex 4 LDNO charges_M'!$C$14:$C$203,MATCH($A37,'Annex 4 LDNO charges_M'!$A$14:$A$203,0)))</f>
        <v>0, 1, 2</v>
      </c>
      <c r="D37" s="223">
        <v>0.1980674412556791</v>
      </c>
      <c r="E37" s="223"/>
      <c r="F37" s="223">
        <v>0.4447271517718861</v>
      </c>
    </row>
    <row r="38" spans="1:6" ht="27.75" customHeight="1">
      <c r="A38" s="160" t="s">
        <v>542</v>
      </c>
      <c r="B38" s="42">
        <f>IFERROR(INDEX('Annex 1 LV, HV &amp; UMS charges_M'!$B$14:$B$45,MATCH($A38,'Annex 1 LV, HV &amp; UMS charges_M'!$A$14:$A$294,0)),INDEX('Annex 4 LDNO charges_M'!$B$14:$B$203,MATCH($A38,'Annex 4 LDNO charges_M'!$A$14:$A$203,0)))</f>
        <v>0</v>
      </c>
      <c r="C38" s="159" t="str">
        <f>IFERROR(INDEX('Annex 1 LV, HV &amp; UMS charges_M'!$C$14:$C$45,MATCH($A38,'Annex 1 LV, HV &amp; UMS charges_M'!$A$14:$A$294,0)),INDEX('Annex 4 LDNO charges_M'!$C$14:$C$203,MATCH($A38,'Annex 4 LDNO charges_M'!$A$14:$A$203,0)))</f>
        <v>0, 3, 4, 5-8</v>
      </c>
      <c r="D38" s="227">
        <v>0</v>
      </c>
      <c r="E38" s="227"/>
      <c r="F38" s="223">
        <v>0.4447271517718861</v>
      </c>
    </row>
    <row r="39" spans="1:6" ht="27.75" customHeight="1">
      <c r="A39" s="160" t="s">
        <v>543</v>
      </c>
      <c r="B39" s="42">
        <f>IFERROR(INDEX('Annex 1 LV, HV &amp; UMS charges_M'!$B$14:$B$45,MATCH($A39,'Annex 1 LV, HV &amp; UMS charges_M'!$A$14:$A$294,0)),INDEX('Annex 4 LDNO charges_M'!$B$14:$B$203,MATCH($A39,'Annex 4 LDNO charges_M'!$A$14:$A$203,0)))</f>
        <v>0</v>
      </c>
      <c r="C39" s="159" t="str">
        <f>IFERROR(INDEX('Annex 1 LV, HV &amp; UMS charges_M'!$C$14:$C$45,MATCH($A39,'Annex 1 LV, HV &amp; UMS charges_M'!$A$14:$A$294,0)),INDEX('Annex 4 LDNO charges_M'!$C$14:$C$203,MATCH($A39,'Annex 4 LDNO charges_M'!$A$14:$A$203,0)))</f>
        <v>0, 3, 4, 5-8</v>
      </c>
      <c r="D39" s="227">
        <v>0</v>
      </c>
      <c r="E39" s="227"/>
      <c r="F39" s="223">
        <v>0.4447271517718861</v>
      </c>
    </row>
    <row r="40" spans="1:6" ht="27.75" customHeight="1">
      <c r="A40" s="160" t="s">
        <v>544</v>
      </c>
      <c r="B40" s="42">
        <f>IFERROR(INDEX('Annex 1 LV, HV &amp; UMS charges_M'!$B$14:$B$45,MATCH($A40,'Annex 1 LV, HV &amp; UMS charges_M'!$A$14:$A$294,0)),INDEX('Annex 4 LDNO charges_M'!$B$14:$B$203,MATCH($A40,'Annex 4 LDNO charges_M'!$A$14:$A$203,0)))</f>
        <v>0</v>
      </c>
      <c r="C40" s="159" t="str">
        <f>IFERROR(INDEX('Annex 1 LV, HV &amp; UMS charges_M'!$C$14:$C$45,MATCH($A40,'Annex 1 LV, HV &amp; UMS charges_M'!$A$14:$A$294,0)),INDEX('Annex 4 LDNO charges_M'!$C$14:$C$203,MATCH($A40,'Annex 4 LDNO charges_M'!$A$14:$A$203,0)))</f>
        <v>0, 3, 4, 5-8</v>
      </c>
      <c r="D40" s="227">
        <v>0</v>
      </c>
      <c r="E40" s="227"/>
      <c r="F40" s="223">
        <v>0.4447271517718861</v>
      </c>
    </row>
    <row r="41" spans="1:6" ht="27.75" customHeight="1">
      <c r="A41" s="160" t="s">
        <v>545</v>
      </c>
      <c r="B41" s="42">
        <f>IFERROR(INDEX('Annex 1 LV, HV &amp; UMS charges_M'!$B$14:$B$45,MATCH($A41,'Annex 1 LV, HV &amp; UMS charges_M'!$A$14:$A$294,0)),INDEX('Annex 4 LDNO charges_M'!$B$14:$B$203,MATCH($A41,'Annex 4 LDNO charges_M'!$A$14:$A$203,0)))</f>
        <v>0</v>
      </c>
      <c r="C41" s="159" t="str">
        <f>IFERROR(INDEX('Annex 1 LV, HV &amp; UMS charges_M'!$C$14:$C$45,MATCH($A41,'Annex 1 LV, HV &amp; UMS charges_M'!$A$14:$A$294,0)),INDEX('Annex 4 LDNO charges_M'!$C$14:$C$203,MATCH($A41,'Annex 4 LDNO charges_M'!$A$14:$A$203,0)))</f>
        <v>0, 3, 4, 5-8</v>
      </c>
      <c r="D41" s="227">
        <v>0</v>
      </c>
      <c r="E41" s="227"/>
      <c r="F41" s="223">
        <v>0.4447271517718861</v>
      </c>
    </row>
    <row r="42" spans="1:6" ht="27.75" customHeight="1">
      <c r="A42" s="160" t="s">
        <v>546</v>
      </c>
      <c r="B42" s="42">
        <f>IFERROR(INDEX('Annex 1 LV, HV &amp; UMS charges_M'!$B$14:$B$45,MATCH($A42,'Annex 1 LV, HV &amp; UMS charges_M'!$A$14:$A$294,0)),INDEX('Annex 4 LDNO charges_M'!$B$14:$B$203,MATCH($A42,'Annex 4 LDNO charges_M'!$A$14:$A$203,0)))</f>
        <v>0</v>
      </c>
      <c r="C42" s="159" t="str">
        <f>IFERROR(INDEX('Annex 1 LV, HV &amp; UMS charges_M'!$C$14:$C$45,MATCH($A42,'Annex 1 LV, HV &amp; UMS charges_M'!$A$14:$A$294,0)),INDEX('Annex 4 LDNO charges_M'!$C$14:$C$203,MATCH($A42,'Annex 4 LDNO charges_M'!$A$14:$A$203,0)))</f>
        <v>0, 3, 4, 5-8</v>
      </c>
      <c r="D42" s="227">
        <v>0</v>
      </c>
      <c r="E42" s="227"/>
      <c r="F42" s="223">
        <v>0.4447271517718861</v>
      </c>
    </row>
    <row r="43" spans="1:6" ht="27.75" customHeight="1">
      <c r="A43" s="160" t="s">
        <v>548</v>
      </c>
      <c r="B43" s="42">
        <f>IFERROR(INDEX('Annex 1 LV, HV &amp; UMS charges_M'!$B$14:$B$45,MATCH($A43,'Annex 1 LV, HV &amp; UMS charges_M'!$A$14:$A$294,0)),INDEX('Annex 4 LDNO charges_M'!$B$14:$B$203,MATCH($A43,'Annex 4 LDNO charges_M'!$A$14:$A$203,0)))</f>
        <v>0</v>
      </c>
      <c r="C43" s="159">
        <f>IFERROR(INDEX('Annex 1 LV, HV &amp; UMS charges_M'!$C$14:$C$45,MATCH($A43,'Annex 1 LV, HV &amp; UMS charges_M'!$A$14:$A$294,0)),INDEX('Annex 4 LDNO charges_M'!$C$14:$C$203,MATCH($A43,'Annex 4 LDNO charges_M'!$A$14:$A$203,0)))</f>
        <v>0</v>
      </c>
      <c r="D43" s="227">
        <v>0</v>
      </c>
      <c r="E43" s="227"/>
      <c r="F43" s="223">
        <v>0.4447271517718861</v>
      </c>
    </row>
    <row r="44" spans="1:6" ht="27.75" customHeight="1">
      <c r="A44" s="160" t="s">
        <v>549</v>
      </c>
      <c r="B44" s="42">
        <f>IFERROR(INDEX('Annex 1 LV, HV &amp; UMS charges_M'!$B$14:$B$45,MATCH($A44,'Annex 1 LV, HV &amp; UMS charges_M'!$A$14:$A$294,0)),INDEX('Annex 4 LDNO charges_M'!$B$14:$B$203,MATCH($A44,'Annex 4 LDNO charges_M'!$A$14:$A$203,0)))</f>
        <v>0</v>
      </c>
      <c r="C44" s="159">
        <f>IFERROR(INDEX('Annex 1 LV, HV &amp; UMS charges_M'!$C$14:$C$45,MATCH($A44,'Annex 1 LV, HV &amp; UMS charges_M'!$A$14:$A$294,0)),INDEX('Annex 4 LDNO charges_M'!$C$14:$C$203,MATCH($A44,'Annex 4 LDNO charges_M'!$A$14:$A$203,0)))</f>
        <v>0</v>
      </c>
      <c r="D44" s="227">
        <v>0</v>
      </c>
      <c r="E44" s="227"/>
      <c r="F44" s="223">
        <v>0.4447271517718861</v>
      </c>
    </row>
    <row r="45" spans="1:6" ht="27.75" customHeight="1">
      <c r="A45" s="160" t="s">
        <v>550</v>
      </c>
      <c r="B45" s="42">
        <f>IFERROR(INDEX('Annex 1 LV, HV &amp; UMS charges_M'!$B$14:$B$45,MATCH($A45,'Annex 1 LV, HV &amp; UMS charges_M'!$A$14:$A$294,0)),INDEX('Annex 4 LDNO charges_M'!$B$14:$B$203,MATCH($A45,'Annex 4 LDNO charges_M'!$A$14:$A$203,0)))</f>
        <v>0</v>
      </c>
      <c r="C45" s="159">
        <f>IFERROR(INDEX('Annex 1 LV, HV &amp; UMS charges_M'!$C$14:$C$45,MATCH($A45,'Annex 1 LV, HV &amp; UMS charges_M'!$A$14:$A$294,0)),INDEX('Annex 4 LDNO charges_M'!$C$14:$C$203,MATCH($A45,'Annex 4 LDNO charges_M'!$A$14:$A$203,0)))</f>
        <v>0</v>
      </c>
      <c r="D45" s="227">
        <v>0</v>
      </c>
      <c r="E45" s="227"/>
      <c r="F45" s="223">
        <v>0.4447271517718861</v>
      </c>
    </row>
    <row r="46" spans="1:6" ht="27.75" customHeight="1">
      <c r="A46" s="160" t="s">
        <v>551</v>
      </c>
      <c r="B46" s="42">
        <f>IFERROR(INDEX('Annex 1 LV, HV &amp; UMS charges_M'!$B$14:$B$45,MATCH($A46,'Annex 1 LV, HV &amp; UMS charges_M'!$A$14:$A$294,0)),INDEX('Annex 4 LDNO charges_M'!$B$14:$B$203,MATCH($A46,'Annex 4 LDNO charges_M'!$A$14:$A$203,0)))</f>
        <v>0</v>
      </c>
      <c r="C46" s="159">
        <f>IFERROR(INDEX('Annex 1 LV, HV &amp; UMS charges_M'!$C$14:$C$45,MATCH($A46,'Annex 1 LV, HV &amp; UMS charges_M'!$A$14:$A$294,0)),INDEX('Annex 4 LDNO charges_M'!$C$14:$C$203,MATCH($A46,'Annex 4 LDNO charges_M'!$A$14:$A$203,0)))</f>
        <v>0</v>
      </c>
      <c r="D46" s="227">
        <v>0</v>
      </c>
      <c r="E46" s="227"/>
      <c r="F46" s="223">
        <v>0.4447271517718861</v>
      </c>
    </row>
    <row r="47" spans="1:6" ht="27.75" customHeight="1">
      <c r="A47" s="160" t="s">
        <v>552</v>
      </c>
      <c r="B47" s="42">
        <f>IFERROR(INDEX('Annex 1 LV, HV &amp; UMS charges_M'!$B$14:$B$45,MATCH($A47,'Annex 1 LV, HV &amp; UMS charges_M'!$A$14:$A$294,0)),INDEX('Annex 4 LDNO charges_M'!$B$14:$B$203,MATCH($A47,'Annex 4 LDNO charges_M'!$A$14:$A$203,0)))</f>
        <v>0</v>
      </c>
      <c r="C47" s="159">
        <f>IFERROR(INDEX('Annex 1 LV, HV &amp; UMS charges_M'!$C$14:$C$45,MATCH($A47,'Annex 1 LV, HV &amp; UMS charges_M'!$A$14:$A$294,0)),INDEX('Annex 4 LDNO charges_M'!$C$14:$C$203,MATCH($A47,'Annex 4 LDNO charges_M'!$A$14:$A$203,0)))</f>
        <v>0</v>
      </c>
      <c r="D47" s="227">
        <v>0</v>
      </c>
      <c r="E47" s="227"/>
      <c r="F47" s="223">
        <v>0.4447271517718861</v>
      </c>
    </row>
    <row r="48" spans="1:6" ht="27.75" customHeight="1">
      <c r="A48" s="160" t="s">
        <v>553</v>
      </c>
      <c r="B48" s="42">
        <f>IFERROR(INDEX('Annex 1 LV, HV &amp; UMS charges_M'!$B$14:$B$45,MATCH($A48,'Annex 1 LV, HV &amp; UMS charges_M'!$A$14:$A$294,0)),INDEX('Annex 4 LDNO charges_M'!$B$14:$B$203,MATCH($A48,'Annex 4 LDNO charges_M'!$A$14:$A$203,0)))</f>
        <v>0</v>
      </c>
      <c r="C48" s="159">
        <f>IFERROR(INDEX('Annex 1 LV, HV &amp; UMS charges_M'!$C$14:$C$45,MATCH($A48,'Annex 1 LV, HV &amp; UMS charges_M'!$A$14:$A$294,0)),INDEX('Annex 4 LDNO charges_M'!$C$14:$C$203,MATCH($A48,'Annex 4 LDNO charges_M'!$A$14:$A$203,0)))</f>
        <v>0</v>
      </c>
      <c r="D48" s="227">
        <v>0</v>
      </c>
      <c r="E48" s="227"/>
      <c r="F48" s="223">
        <v>0.4447271517718861</v>
      </c>
    </row>
    <row r="49" spans="1:6" ht="27.75" customHeight="1">
      <c r="A49" s="160" t="s">
        <v>554</v>
      </c>
      <c r="B49" s="42">
        <f>IFERROR(INDEX('Annex 1 LV, HV &amp; UMS charges_M'!$B$14:$B$45,MATCH($A49,'Annex 1 LV, HV &amp; UMS charges_M'!$A$14:$A$294,0)),INDEX('Annex 4 LDNO charges_M'!$B$14:$B$203,MATCH($A49,'Annex 4 LDNO charges_M'!$A$14:$A$203,0)))</f>
        <v>0</v>
      </c>
      <c r="C49" s="159">
        <f>IFERROR(INDEX('Annex 1 LV, HV &amp; UMS charges_M'!$C$14:$C$45,MATCH($A49,'Annex 1 LV, HV &amp; UMS charges_M'!$A$14:$A$294,0)),INDEX('Annex 4 LDNO charges_M'!$C$14:$C$203,MATCH($A49,'Annex 4 LDNO charges_M'!$A$14:$A$203,0)))</f>
        <v>0</v>
      </c>
      <c r="D49" s="227">
        <v>0</v>
      </c>
      <c r="E49" s="227"/>
      <c r="F49" s="223">
        <v>0.4447271517718861</v>
      </c>
    </row>
    <row r="50" spans="1:6" ht="27.75" customHeight="1">
      <c r="A50" s="160" t="s">
        <v>555</v>
      </c>
      <c r="B50" s="42">
        <f>IFERROR(INDEX('Annex 1 LV, HV &amp; UMS charges_M'!$B$14:$B$45,MATCH($A50,'Annex 1 LV, HV &amp; UMS charges_M'!$A$14:$A$294,0)),INDEX('Annex 4 LDNO charges_M'!$B$14:$B$203,MATCH($A50,'Annex 4 LDNO charges_M'!$A$14:$A$203,0)))</f>
        <v>0</v>
      </c>
      <c r="C50" s="159">
        <f>IFERROR(INDEX('Annex 1 LV, HV &amp; UMS charges_M'!$C$14:$C$45,MATCH($A50,'Annex 1 LV, HV &amp; UMS charges_M'!$A$14:$A$294,0)),INDEX('Annex 4 LDNO charges_M'!$C$14:$C$203,MATCH($A50,'Annex 4 LDNO charges_M'!$A$14:$A$203,0)))</f>
        <v>0</v>
      </c>
      <c r="D50" s="227">
        <v>0</v>
      </c>
      <c r="E50" s="227"/>
      <c r="F50" s="223">
        <v>0.4447271517718861</v>
      </c>
    </row>
    <row r="51" spans="1:6" ht="27.75" customHeight="1">
      <c r="A51" s="160" t="s">
        <v>556</v>
      </c>
      <c r="B51" s="42">
        <f>IFERROR(INDEX('Annex 1 LV, HV &amp; UMS charges_M'!$B$14:$B$45,MATCH($A51,'Annex 1 LV, HV &amp; UMS charges_M'!$A$14:$A$294,0)),INDEX('Annex 4 LDNO charges_M'!$B$14:$B$203,MATCH($A51,'Annex 4 LDNO charges_M'!$A$14:$A$203,0)))</f>
        <v>0</v>
      </c>
      <c r="C51" s="159">
        <f>IFERROR(INDEX('Annex 1 LV, HV &amp; UMS charges_M'!$C$14:$C$45,MATCH($A51,'Annex 1 LV, HV &amp; UMS charges_M'!$A$14:$A$294,0)),INDEX('Annex 4 LDNO charges_M'!$C$14:$C$203,MATCH($A51,'Annex 4 LDNO charges_M'!$A$14:$A$203,0)))</f>
        <v>0</v>
      </c>
      <c r="D51" s="227">
        <v>0</v>
      </c>
      <c r="E51" s="227"/>
      <c r="F51" s="223">
        <v>0.4447271517718861</v>
      </c>
    </row>
    <row r="52" spans="1:6" ht="27.75" customHeight="1">
      <c r="A52" s="160" t="s">
        <v>557</v>
      </c>
      <c r="B52" s="42">
        <f>IFERROR(INDEX('Annex 1 LV, HV &amp; UMS charges_M'!$B$14:$B$45,MATCH($A52,'Annex 1 LV, HV &amp; UMS charges_M'!$A$14:$A$294,0)),INDEX('Annex 4 LDNO charges_M'!$B$14:$B$203,MATCH($A52,'Annex 4 LDNO charges_M'!$A$14:$A$203,0)))</f>
        <v>0</v>
      </c>
      <c r="C52" s="159">
        <f>IFERROR(INDEX('Annex 1 LV, HV &amp; UMS charges_M'!$C$14:$C$45,MATCH($A52,'Annex 1 LV, HV &amp; UMS charges_M'!$A$14:$A$294,0)),INDEX('Annex 4 LDNO charges_M'!$C$14:$C$203,MATCH($A52,'Annex 4 LDNO charges_M'!$A$14:$A$203,0)))</f>
        <v>0</v>
      </c>
      <c r="D52" s="227">
        <v>0</v>
      </c>
      <c r="E52" s="227"/>
      <c r="F52" s="223">
        <v>0.4447271517718861</v>
      </c>
    </row>
    <row r="53" spans="1:6" ht="27.75" customHeight="1">
      <c r="A53" s="160" t="s">
        <v>558</v>
      </c>
      <c r="B53" s="42">
        <f>IFERROR(INDEX('Annex 1 LV, HV &amp; UMS charges_M'!$B$14:$B$45,MATCH($A53,'Annex 1 LV, HV &amp; UMS charges_M'!$A$14:$A$294,0)),INDEX('Annex 4 LDNO charges_M'!$B$14:$B$203,MATCH($A53,'Annex 4 LDNO charges_M'!$A$14:$A$203,0)))</f>
        <v>0</v>
      </c>
      <c r="C53" s="159">
        <f>IFERROR(INDEX('Annex 1 LV, HV &amp; UMS charges_M'!$C$14:$C$45,MATCH($A53,'Annex 1 LV, HV &amp; UMS charges_M'!$A$14:$A$294,0)),INDEX('Annex 4 LDNO charges_M'!$C$14:$C$203,MATCH($A53,'Annex 4 LDNO charges_M'!$A$14:$A$203,0)))</f>
        <v>0</v>
      </c>
      <c r="D53" s="227">
        <v>0</v>
      </c>
      <c r="E53" s="227"/>
      <c r="F53" s="223">
        <v>0.4447271517718861</v>
      </c>
    </row>
    <row r="54" spans="1:6" ht="27.75" customHeight="1">
      <c r="A54" s="160" t="s">
        <v>559</v>
      </c>
      <c r="B54" s="42">
        <f>IFERROR(INDEX('Annex 1 LV, HV &amp; UMS charges_M'!$B$14:$B$45,MATCH($A54,'Annex 1 LV, HV &amp; UMS charges_M'!$A$14:$A$294,0)),INDEX('Annex 4 LDNO charges_M'!$B$14:$B$203,MATCH($A54,'Annex 4 LDNO charges_M'!$A$14:$A$203,0)))</f>
        <v>0</v>
      </c>
      <c r="C54" s="159">
        <f>IFERROR(INDEX('Annex 1 LV, HV &amp; UMS charges_M'!$C$14:$C$45,MATCH($A54,'Annex 1 LV, HV &amp; UMS charges_M'!$A$14:$A$294,0)),INDEX('Annex 4 LDNO charges_M'!$C$14:$C$203,MATCH($A54,'Annex 4 LDNO charges_M'!$A$14:$A$203,0)))</f>
        <v>0</v>
      </c>
      <c r="D54" s="227">
        <v>0</v>
      </c>
      <c r="E54" s="227"/>
      <c r="F54" s="223">
        <v>0.4447271517718861</v>
      </c>
    </row>
    <row r="55" spans="1:6" ht="27.75" customHeight="1">
      <c r="A55" s="160" t="s">
        <v>560</v>
      </c>
      <c r="B55" s="42">
        <f>IFERROR(INDEX('Annex 1 LV, HV &amp; UMS charges_M'!$B$14:$B$45,MATCH($A55,'Annex 1 LV, HV &amp; UMS charges_M'!$A$14:$A$294,0)),INDEX('Annex 4 LDNO charges_M'!$B$14:$B$203,MATCH($A55,'Annex 4 LDNO charges_M'!$A$14:$A$203,0)))</f>
        <v>0</v>
      </c>
      <c r="C55" s="159">
        <f>IFERROR(INDEX('Annex 1 LV, HV &amp; UMS charges_M'!$C$14:$C$45,MATCH($A55,'Annex 1 LV, HV &amp; UMS charges_M'!$A$14:$A$294,0)),INDEX('Annex 4 LDNO charges_M'!$C$14:$C$203,MATCH($A55,'Annex 4 LDNO charges_M'!$A$14:$A$203,0)))</f>
        <v>0</v>
      </c>
      <c r="D55" s="227">
        <v>0</v>
      </c>
      <c r="E55" s="227"/>
      <c r="F55" s="223">
        <v>0.4447271517718861</v>
      </c>
    </row>
    <row r="56" spans="1:6" ht="27.75" customHeight="1">
      <c r="A56" s="160" t="s">
        <v>561</v>
      </c>
      <c r="B56" s="42">
        <f>IFERROR(INDEX('Annex 1 LV, HV &amp; UMS charges_M'!$B$14:$B$45,MATCH($A56,'Annex 1 LV, HV &amp; UMS charges_M'!$A$14:$A$294,0)),INDEX('Annex 4 LDNO charges_M'!$B$14:$B$203,MATCH($A56,'Annex 4 LDNO charges_M'!$A$14:$A$203,0)))</f>
        <v>0</v>
      </c>
      <c r="C56" s="159">
        <f>IFERROR(INDEX('Annex 1 LV, HV &amp; UMS charges_M'!$C$14:$C$45,MATCH($A56,'Annex 1 LV, HV &amp; UMS charges_M'!$A$14:$A$294,0)),INDEX('Annex 4 LDNO charges_M'!$C$14:$C$203,MATCH($A56,'Annex 4 LDNO charges_M'!$A$14:$A$203,0)))</f>
        <v>0</v>
      </c>
      <c r="D56" s="227">
        <v>0</v>
      </c>
      <c r="E56" s="227"/>
      <c r="F56" s="223">
        <v>0.4447271517718861</v>
      </c>
    </row>
    <row r="57" spans="1:6" ht="27.75" customHeight="1">
      <c r="A57" s="160" t="s">
        <v>562</v>
      </c>
      <c r="B57" s="42">
        <f>IFERROR(INDEX('Annex 1 LV, HV &amp; UMS charges_M'!$B$14:$B$45,MATCH($A57,'Annex 1 LV, HV &amp; UMS charges_M'!$A$14:$A$294,0)),INDEX('Annex 4 LDNO charges_M'!$B$14:$B$203,MATCH($A57,'Annex 4 LDNO charges_M'!$A$14:$A$203,0)))</f>
        <v>0</v>
      </c>
      <c r="C57" s="159">
        <f>IFERROR(INDEX('Annex 1 LV, HV &amp; UMS charges_M'!$C$14:$C$45,MATCH($A57,'Annex 1 LV, HV &amp; UMS charges_M'!$A$14:$A$294,0)),INDEX('Annex 4 LDNO charges_M'!$C$14:$C$203,MATCH($A57,'Annex 4 LDNO charges_M'!$A$14:$A$203,0)))</f>
        <v>0</v>
      </c>
      <c r="D57" s="227">
        <v>0</v>
      </c>
      <c r="E57" s="227"/>
      <c r="F57" s="223">
        <v>0.4447271517718861</v>
      </c>
    </row>
    <row r="58" spans="1:6" ht="27.75" customHeight="1">
      <c r="A58" s="160" t="s">
        <v>569</v>
      </c>
      <c r="B58" s="42">
        <f>IFERROR(INDEX('Annex 1 LV, HV &amp; UMS charges_M'!$B$14:$B$45,MATCH($A58,'Annex 1 LV, HV &amp; UMS charges_M'!$A$14:$A$294,0)),INDEX('Annex 4 LDNO charges_M'!$B$14:$B$203,MATCH($A58,'Annex 4 LDNO charges_M'!$A$14:$A$203,0)))</f>
        <v>0</v>
      </c>
      <c r="C58" s="159" t="str">
        <f>IFERROR(INDEX('Annex 1 LV, HV &amp; UMS charges_M'!$C$14:$C$45,MATCH($A58,'Annex 1 LV, HV &amp; UMS charges_M'!$A$14:$A$294,0)),INDEX('Annex 4 LDNO charges_M'!$C$14:$C$203,MATCH($A58,'Annex 4 LDNO charges_M'!$A$14:$A$203,0)))</f>
        <v>0, 1, 2</v>
      </c>
      <c r="D58" s="223">
        <v>0.1980674412556791</v>
      </c>
      <c r="E58" s="223"/>
      <c r="F58" s="223">
        <v>0.4447271517718861</v>
      </c>
    </row>
    <row r="59" spans="1:6" ht="27.75" customHeight="1">
      <c r="A59" s="160" t="s">
        <v>571</v>
      </c>
      <c r="B59" s="42">
        <f>IFERROR(INDEX('Annex 1 LV, HV &amp; UMS charges_M'!$B$14:$B$45,MATCH($A59,'Annex 1 LV, HV &amp; UMS charges_M'!$A$14:$A$294,0)),INDEX('Annex 4 LDNO charges_M'!$B$14:$B$203,MATCH($A59,'Annex 4 LDNO charges_M'!$A$14:$A$203,0)))</f>
        <v>0</v>
      </c>
      <c r="C59" s="159" t="str">
        <f>IFERROR(INDEX('Annex 1 LV, HV &amp; UMS charges_M'!$C$14:$C$45,MATCH($A59,'Annex 1 LV, HV &amp; UMS charges_M'!$A$14:$A$294,0)),INDEX('Annex 4 LDNO charges_M'!$C$14:$C$203,MATCH($A59,'Annex 4 LDNO charges_M'!$A$14:$A$203,0)))</f>
        <v>0, 3, 4, 5-8</v>
      </c>
      <c r="D59" s="227">
        <v>0</v>
      </c>
      <c r="E59" s="227"/>
      <c r="F59" s="223">
        <v>0.4447271517718861</v>
      </c>
    </row>
    <row r="60" spans="1:6" ht="27.75" customHeight="1">
      <c r="A60" s="160" t="s">
        <v>572</v>
      </c>
      <c r="B60" s="42">
        <f>IFERROR(INDEX('Annex 1 LV, HV &amp; UMS charges_M'!$B$14:$B$45,MATCH($A60,'Annex 1 LV, HV &amp; UMS charges_M'!$A$14:$A$294,0)),INDEX('Annex 4 LDNO charges_M'!$B$14:$B$203,MATCH($A60,'Annex 4 LDNO charges_M'!$A$14:$A$203,0)))</f>
        <v>0</v>
      </c>
      <c r="C60" s="159" t="str">
        <f>IFERROR(INDEX('Annex 1 LV, HV &amp; UMS charges_M'!$C$14:$C$45,MATCH($A60,'Annex 1 LV, HV &amp; UMS charges_M'!$A$14:$A$294,0)),INDEX('Annex 4 LDNO charges_M'!$C$14:$C$203,MATCH($A60,'Annex 4 LDNO charges_M'!$A$14:$A$203,0)))</f>
        <v>0, 3, 4, 5-8</v>
      </c>
      <c r="D60" s="227">
        <v>0</v>
      </c>
      <c r="E60" s="227"/>
      <c r="F60" s="223">
        <v>0.4447271517718861</v>
      </c>
    </row>
    <row r="61" spans="1:6" ht="27.75" customHeight="1">
      <c r="A61" s="160" t="s">
        <v>573</v>
      </c>
      <c r="B61" s="42">
        <f>IFERROR(INDEX('Annex 1 LV, HV &amp; UMS charges_M'!$B$14:$B$45,MATCH($A61,'Annex 1 LV, HV &amp; UMS charges_M'!$A$14:$A$294,0)),INDEX('Annex 4 LDNO charges_M'!$B$14:$B$203,MATCH($A61,'Annex 4 LDNO charges_M'!$A$14:$A$203,0)))</f>
        <v>0</v>
      </c>
      <c r="C61" s="159" t="str">
        <f>IFERROR(INDEX('Annex 1 LV, HV &amp; UMS charges_M'!$C$14:$C$45,MATCH($A61,'Annex 1 LV, HV &amp; UMS charges_M'!$A$14:$A$294,0)),INDEX('Annex 4 LDNO charges_M'!$C$14:$C$203,MATCH($A61,'Annex 4 LDNO charges_M'!$A$14:$A$203,0)))</f>
        <v>0, 3, 4, 5-8</v>
      </c>
      <c r="D61" s="227">
        <v>0</v>
      </c>
      <c r="E61" s="227"/>
      <c r="F61" s="223">
        <v>0.4447271517718861</v>
      </c>
    </row>
    <row r="62" spans="1:6" ht="27.75" customHeight="1">
      <c r="A62" s="160" t="s">
        <v>574</v>
      </c>
      <c r="B62" s="42">
        <f>IFERROR(INDEX('Annex 1 LV, HV &amp; UMS charges_M'!$B$14:$B$45,MATCH($A62,'Annex 1 LV, HV &amp; UMS charges_M'!$A$14:$A$294,0)),INDEX('Annex 4 LDNO charges_M'!$B$14:$B$203,MATCH($A62,'Annex 4 LDNO charges_M'!$A$14:$A$203,0)))</f>
        <v>0</v>
      </c>
      <c r="C62" s="159" t="str">
        <f>IFERROR(INDEX('Annex 1 LV, HV &amp; UMS charges_M'!$C$14:$C$45,MATCH($A62,'Annex 1 LV, HV &amp; UMS charges_M'!$A$14:$A$294,0)),INDEX('Annex 4 LDNO charges_M'!$C$14:$C$203,MATCH($A62,'Annex 4 LDNO charges_M'!$A$14:$A$203,0)))</f>
        <v>0, 3, 4, 5-8</v>
      </c>
      <c r="D62" s="227">
        <v>0</v>
      </c>
      <c r="E62" s="227"/>
      <c r="F62" s="223">
        <v>0.4447271517718861</v>
      </c>
    </row>
    <row r="63" spans="1:6" ht="27.75" customHeight="1">
      <c r="A63" s="160" t="s">
        <v>575</v>
      </c>
      <c r="B63" s="42">
        <f>IFERROR(INDEX('Annex 1 LV, HV &amp; UMS charges_M'!$B$14:$B$45,MATCH($A63,'Annex 1 LV, HV &amp; UMS charges_M'!$A$14:$A$294,0)),INDEX('Annex 4 LDNO charges_M'!$B$14:$B$203,MATCH($A63,'Annex 4 LDNO charges_M'!$A$14:$A$203,0)))</f>
        <v>0</v>
      </c>
      <c r="C63" s="159" t="str">
        <f>IFERROR(INDEX('Annex 1 LV, HV &amp; UMS charges_M'!$C$14:$C$45,MATCH($A63,'Annex 1 LV, HV &amp; UMS charges_M'!$A$14:$A$294,0)),INDEX('Annex 4 LDNO charges_M'!$C$14:$C$203,MATCH($A63,'Annex 4 LDNO charges_M'!$A$14:$A$203,0)))</f>
        <v>0, 3, 4, 5-8</v>
      </c>
      <c r="D63" s="227">
        <v>0</v>
      </c>
      <c r="E63" s="227"/>
      <c r="F63" s="223">
        <v>0.4447271517718861</v>
      </c>
    </row>
    <row r="64" spans="1:6" ht="27.75" customHeight="1">
      <c r="A64" s="160" t="s">
        <v>577</v>
      </c>
      <c r="B64" s="42">
        <f>IFERROR(INDEX('Annex 1 LV, HV &amp; UMS charges_M'!$B$14:$B$45,MATCH($A64,'Annex 1 LV, HV &amp; UMS charges_M'!$A$14:$A$294,0)),INDEX('Annex 4 LDNO charges_M'!$B$14:$B$203,MATCH($A64,'Annex 4 LDNO charges_M'!$A$14:$A$203,0)))</f>
        <v>0</v>
      </c>
      <c r="C64" s="159">
        <f>IFERROR(INDEX('Annex 1 LV, HV &amp; UMS charges_M'!$C$14:$C$45,MATCH($A64,'Annex 1 LV, HV &amp; UMS charges_M'!$A$14:$A$294,0)),INDEX('Annex 4 LDNO charges_M'!$C$14:$C$203,MATCH($A64,'Annex 4 LDNO charges_M'!$A$14:$A$203,0)))</f>
        <v>0</v>
      </c>
      <c r="D64" s="227">
        <v>0</v>
      </c>
      <c r="E64" s="227"/>
      <c r="F64" s="223">
        <v>0.4447271517718861</v>
      </c>
    </row>
    <row r="65" spans="1:6" ht="27.75" customHeight="1">
      <c r="A65" s="160" t="s">
        <v>578</v>
      </c>
      <c r="B65" s="42">
        <f>IFERROR(INDEX('Annex 1 LV, HV &amp; UMS charges_M'!$B$14:$B$45,MATCH($A65,'Annex 1 LV, HV &amp; UMS charges_M'!$A$14:$A$294,0)),INDEX('Annex 4 LDNO charges_M'!$B$14:$B$203,MATCH($A65,'Annex 4 LDNO charges_M'!$A$14:$A$203,0)))</f>
        <v>0</v>
      </c>
      <c r="C65" s="159">
        <f>IFERROR(INDEX('Annex 1 LV, HV &amp; UMS charges_M'!$C$14:$C$45,MATCH($A65,'Annex 1 LV, HV &amp; UMS charges_M'!$A$14:$A$294,0)),INDEX('Annex 4 LDNO charges_M'!$C$14:$C$203,MATCH($A65,'Annex 4 LDNO charges_M'!$A$14:$A$203,0)))</f>
        <v>0</v>
      </c>
      <c r="D65" s="227">
        <v>0</v>
      </c>
      <c r="E65" s="227"/>
      <c r="F65" s="223">
        <v>0.4447271517718861</v>
      </c>
    </row>
    <row r="66" spans="1:6" ht="27.75" customHeight="1">
      <c r="A66" s="160" t="s">
        <v>579</v>
      </c>
      <c r="B66" s="42">
        <f>IFERROR(INDEX('Annex 1 LV, HV &amp; UMS charges_M'!$B$14:$B$45,MATCH($A66,'Annex 1 LV, HV &amp; UMS charges_M'!$A$14:$A$294,0)),INDEX('Annex 4 LDNO charges_M'!$B$14:$B$203,MATCH($A66,'Annex 4 LDNO charges_M'!$A$14:$A$203,0)))</f>
        <v>0</v>
      </c>
      <c r="C66" s="159">
        <f>IFERROR(INDEX('Annex 1 LV, HV &amp; UMS charges_M'!$C$14:$C$45,MATCH($A66,'Annex 1 LV, HV &amp; UMS charges_M'!$A$14:$A$294,0)),INDEX('Annex 4 LDNO charges_M'!$C$14:$C$203,MATCH($A66,'Annex 4 LDNO charges_M'!$A$14:$A$203,0)))</f>
        <v>0</v>
      </c>
      <c r="D66" s="227">
        <v>0</v>
      </c>
      <c r="E66" s="227"/>
      <c r="F66" s="223">
        <v>0.4447271517718861</v>
      </c>
    </row>
    <row r="67" spans="1:6" ht="27.75" customHeight="1">
      <c r="A67" s="160" t="s">
        <v>580</v>
      </c>
      <c r="B67" s="42">
        <f>IFERROR(INDEX('Annex 1 LV, HV &amp; UMS charges_M'!$B$14:$B$45,MATCH($A67,'Annex 1 LV, HV &amp; UMS charges_M'!$A$14:$A$294,0)),INDEX('Annex 4 LDNO charges_M'!$B$14:$B$203,MATCH($A67,'Annex 4 LDNO charges_M'!$A$14:$A$203,0)))</f>
        <v>0</v>
      </c>
      <c r="C67" s="159">
        <f>IFERROR(INDEX('Annex 1 LV, HV &amp; UMS charges_M'!$C$14:$C$45,MATCH($A67,'Annex 1 LV, HV &amp; UMS charges_M'!$A$14:$A$294,0)),INDEX('Annex 4 LDNO charges_M'!$C$14:$C$203,MATCH($A67,'Annex 4 LDNO charges_M'!$A$14:$A$203,0)))</f>
        <v>0</v>
      </c>
      <c r="D67" s="227">
        <v>0</v>
      </c>
      <c r="E67" s="227"/>
      <c r="F67" s="223">
        <v>0.4447271517718861</v>
      </c>
    </row>
    <row r="68" spans="1:6" ht="27.75" customHeight="1">
      <c r="A68" s="160" t="s">
        <v>581</v>
      </c>
      <c r="B68" s="42">
        <f>IFERROR(INDEX('Annex 1 LV, HV &amp; UMS charges_M'!$B$14:$B$45,MATCH($A68,'Annex 1 LV, HV &amp; UMS charges_M'!$A$14:$A$294,0)),INDEX('Annex 4 LDNO charges_M'!$B$14:$B$203,MATCH($A68,'Annex 4 LDNO charges_M'!$A$14:$A$203,0)))</f>
        <v>0</v>
      </c>
      <c r="C68" s="159">
        <f>IFERROR(INDEX('Annex 1 LV, HV &amp; UMS charges_M'!$C$14:$C$45,MATCH($A68,'Annex 1 LV, HV &amp; UMS charges_M'!$A$14:$A$294,0)),INDEX('Annex 4 LDNO charges_M'!$C$14:$C$203,MATCH($A68,'Annex 4 LDNO charges_M'!$A$14:$A$203,0)))</f>
        <v>0</v>
      </c>
      <c r="D68" s="227">
        <v>0</v>
      </c>
      <c r="E68" s="227"/>
      <c r="F68" s="223">
        <v>0.4447271517718861</v>
      </c>
    </row>
    <row r="69" spans="1:6" ht="27.75" customHeight="1">
      <c r="A69" s="160" t="s">
        <v>582</v>
      </c>
      <c r="B69" s="42">
        <f>IFERROR(INDEX('Annex 1 LV, HV &amp; UMS charges_M'!$B$14:$B$45,MATCH($A69,'Annex 1 LV, HV &amp; UMS charges_M'!$A$14:$A$294,0)),INDEX('Annex 4 LDNO charges_M'!$B$14:$B$203,MATCH($A69,'Annex 4 LDNO charges_M'!$A$14:$A$203,0)))</f>
        <v>0</v>
      </c>
      <c r="C69" s="159">
        <f>IFERROR(INDEX('Annex 1 LV, HV &amp; UMS charges_M'!$C$14:$C$45,MATCH($A69,'Annex 1 LV, HV &amp; UMS charges_M'!$A$14:$A$294,0)),INDEX('Annex 4 LDNO charges_M'!$C$14:$C$203,MATCH($A69,'Annex 4 LDNO charges_M'!$A$14:$A$203,0)))</f>
        <v>0</v>
      </c>
      <c r="D69" s="227">
        <v>0</v>
      </c>
      <c r="E69" s="227"/>
      <c r="F69" s="223">
        <v>0.4447271517718861</v>
      </c>
    </row>
    <row r="70" spans="1:6" ht="27.75" customHeight="1">
      <c r="A70" s="160" t="s">
        <v>583</v>
      </c>
      <c r="B70" s="42">
        <f>IFERROR(INDEX('Annex 1 LV, HV &amp; UMS charges_M'!$B$14:$B$45,MATCH($A70,'Annex 1 LV, HV &amp; UMS charges_M'!$A$14:$A$294,0)),INDEX('Annex 4 LDNO charges_M'!$B$14:$B$203,MATCH($A70,'Annex 4 LDNO charges_M'!$A$14:$A$203,0)))</f>
        <v>0</v>
      </c>
      <c r="C70" s="159">
        <f>IFERROR(INDEX('Annex 1 LV, HV &amp; UMS charges_M'!$C$14:$C$45,MATCH($A70,'Annex 1 LV, HV &amp; UMS charges_M'!$A$14:$A$294,0)),INDEX('Annex 4 LDNO charges_M'!$C$14:$C$203,MATCH($A70,'Annex 4 LDNO charges_M'!$A$14:$A$203,0)))</f>
        <v>0</v>
      </c>
      <c r="D70" s="227">
        <v>0</v>
      </c>
      <c r="E70" s="227"/>
      <c r="F70" s="223">
        <v>0.4447271517718861</v>
      </c>
    </row>
    <row r="71" spans="1:6" ht="27.75" customHeight="1">
      <c r="A71" s="160" t="s">
        <v>584</v>
      </c>
      <c r="B71" s="42">
        <f>IFERROR(INDEX('Annex 1 LV, HV &amp; UMS charges_M'!$B$14:$B$45,MATCH($A71,'Annex 1 LV, HV &amp; UMS charges_M'!$A$14:$A$294,0)),INDEX('Annex 4 LDNO charges_M'!$B$14:$B$203,MATCH($A71,'Annex 4 LDNO charges_M'!$A$14:$A$203,0)))</f>
        <v>0</v>
      </c>
      <c r="C71" s="159">
        <f>IFERROR(INDEX('Annex 1 LV, HV &amp; UMS charges_M'!$C$14:$C$45,MATCH($A71,'Annex 1 LV, HV &amp; UMS charges_M'!$A$14:$A$294,0)),INDEX('Annex 4 LDNO charges_M'!$C$14:$C$203,MATCH($A71,'Annex 4 LDNO charges_M'!$A$14:$A$203,0)))</f>
        <v>0</v>
      </c>
      <c r="D71" s="227">
        <v>0</v>
      </c>
      <c r="E71" s="227"/>
      <c r="F71" s="223">
        <v>0.4447271517718861</v>
      </c>
    </row>
    <row r="72" spans="1:6" ht="27.75" customHeight="1">
      <c r="A72" s="160" t="s">
        <v>585</v>
      </c>
      <c r="B72" s="42">
        <f>IFERROR(INDEX('Annex 1 LV, HV &amp; UMS charges_M'!$B$14:$B$45,MATCH($A72,'Annex 1 LV, HV &amp; UMS charges_M'!$A$14:$A$294,0)),INDEX('Annex 4 LDNO charges_M'!$B$14:$B$203,MATCH($A72,'Annex 4 LDNO charges_M'!$A$14:$A$203,0)))</f>
        <v>0</v>
      </c>
      <c r="C72" s="159">
        <f>IFERROR(INDEX('Annex 1 LV, HV &amp; UMS charges_M'!$C$14:$C$45,MATCH($A72,'Annex 1 LV, HV &amp; UMS charges_M'!$A$14:$A$294,0)),INDEX('Annex 4 LDNO charges_M'!$C$14:$C$203,MATCH($A72,'Annex 4 LDNO charges_M'!$A$14:$A$203,0)))</f>
        <v>0</v>
      </c>
      <c r="D72" s="227">
        <v>0</v>
      </c>
      <c r="E72" s="227"/>
      <c r="F72" s="223">
        <v>0.4447271517718861</v>
      </c>
    </row>
    <row r="73" spans="1:6" ht="27.75" customHeight="1">
      <c r="A73" s="160" t="s">
        <v>586</v>
      </c>
      <c r="B73" s="42">
        <f>IFERROR(INDEX('Annex 1 LV, HV &amp; UMS charges_M'!$B$14:$B$45,MATCH($A73,'Annex 1 LV, HV &amp; UMS charges_M'!$A$14:$A$294,0)),INDEX('Annex 4 LDNO charges_M'!$B$14:$B$203,MATCH($A73,'Annex 4 LDNO charges_M'!$A$14:$A$203,0)))</f>
        <v>0</v>
      </c>
      <c r="C73" s="159">
        <f>IFERROR(INDEX('Annex 1 LV, HV &amp; UMS charges_M'!$C$14:$C$45,MATCH($A73,'Annex 1 LV, HV &amp; UMS charges_M'!$A$14:$A$294,0)),INDEX('Annex 4 LDNO charges_M'!$C$14:$C$203,MATCH($A73,'Annex 4 LDNO charges_M'!$A$14:$A$203,0)))</f>
        <v>0</v>
      </c>
      <c r="D73" s="227">
        <v>0</v>
      </c>
      <c r="E73" s="227"/>
      <c r="F73" s="223">
        <v>0.4447271517718861</v>
      </c>
    </row>
    <row r="74" spans="1:6" ht="27.75" customHeight="1">
      <c r="A74" s="160" t="s">
        <v>587</v>
      </c>
      <c r="B74" s="42">
        <f>IFERROR(INDEX('Annex 1 LV, HV &amp; UMS charges_M'!$B$14:$B$45,MATCH($A74,'Annex 1 LV, HV &amp; UMS charges_M'!$A$14:$A$294,0)),INDEX('Annex 4 LDNO charges_M'!$B$14:$B$203,MATCH($A74,'Annex 4 LDNO charges_M'!$A$14:$A$203,0)))</f>
        <v>0</v>
      </c>
      <c r="C74" s="159">
        <f>IFERROR(INDEX('Annex 1 LV, HV &amp; UMS charges_M'!$C$14:$C$45,MATCH($A74,'Annex 1 LV, HV &amp; UMS charges_M'!$A$14:$A$294,0)),INDEX('Annex 4 LDNO charges_M'!$C$14:$C$203,MATCH($A74,'Annex 4 LDNO charges_M'!$A$14:$A$203,0)))</f>
        <v>0</v>
      </c>
      <c r="D74" s="227">
        <v>0</v>
      </c>
      <c r="E74" s="227"/>
      <c r="F74" s="223">
        <v>0.4447271517718861</v>
      </c>
    </row>
    <row r="75" spans="1:6" ht="27.75" customHeight="1">
      <c r="A75" s="160" t="s">
        <v>588</v>
      </c>
      <c r="B75" s="42">
        <f>IFERROR(INDEX('Annex 1 LV, HV &amp; UMS charges_M'!$B$14:$B$45,MATCH($A75,'Annex 1 LV, HV &amp; UMS charges_M'!$A$14:$A$294,0)),INDEX('Annex 4 LDNO charges_M'!$B$14:$B$203,MATCH($A75,'Annex 4 LDNO charges_M'!$A$14:$A$203,0)))</f>
        <v>0</v>
      </c>
      <c r="C75" s="159">
        <f>IFERROR(INDEX('Annex 1 LV, HV &amp; UMS charges_M'!$C$14:$C$45,MATCH($A75,'Annex 1 LV, HV &amp; UMS charges_M'!$A$14:$A$294,0)),INDEX('Annex 4 LDNO charges_M'!$C$14:$C$203,MATCH($A75,'Annex 4 LDNO charges_M'!$A$14:$A$203,0)))</f>
        <v>0</v>
      </c>
      <c r="D75" s="227">
        <v>0</v>
      </c>
      <c r="E75" s="227"/>
      <c r="F75" s="223">
        <v>0.4447271517718861</v>
      </c>
    </row>
    <row r="76" spans="1:6" ht="27.75" customHeight="1">
      <c r="A76" s="160" t="s">
        <v>589</v>
      </c>
      <c r="B76" s="42">
        <f>IFERROR(INDEX('Annex 1 LV, HV &amp; UMS charges_M'!$B$14:$B$45,MATCH($A76,'Annex 1 LV, HV &amp; UMS charges_M'!$A$14:$A$294,0)),INDEX('Annex 4 LDNO charges_M'!$B$14:$B$203,MATCH($A76,'Annex 4 LDNO charges_M'!$A$14:$A$203,0)))</f>
        <v>0</v>
      </c>
      <c r="C76" s="159">
        <f>IFERROR(INDEX('Annex 1 LV, HV &amp; UMS charges_M'!$C$14:$C$45,MATCH($A76,'Annex 1 LV, HV &amp; UMS charges_M'!$A$14:$A$294,0)),INDEX('Annex 4 LDNO charges_M'!$C$14:$C$203,MATCH($A76,'Annex 4 LDNO charges_M'!$A$14:$A$203,0)))</f>
        <v>0</v>
      </c>
      <c r="D76" s="227">
        <v>0</v>
      </c>
      <c r="E76" s="227"/>
      <c r="F76" s="223">
        <v>0.4447271517718861</v>
      </c>
    </row>
    <row r="77" spans="1:6" ht="27.75" customHeight="1">
      <c r="A77" s="160" t="s">
        <v>590</v>
      </c>
      <c r="B77" s="42">
        <f>IFERROR(INDEX('Annex 1 LV, HV &amp; UMS charges_M'!$B$14:$B$45,MATCH($A77,'Annex 1 LV, HV &amp; UMS charges_M'!$A$14:$A$294,0)),INDEX('Annex 4 LDNO charges_M'!$B$14:$B$203,MATCH($A77,'Annex 4 LDNO charges_M'!$A$14:$A$203,0)))</f>
        <v>0</v>
      </c>
      <c r="C77" s="159">
        <f>IFERROR(INDEX('Annex 1 LV, HV &amp; UMS charges_M'!$C$14:$C$45,MATCH($A77,'Annex 1 LV, HV &amp; UMS charges_M'!$A$14:$A$294,0)),INDEX('Annex 4 LDNO charges_M'!$C$14:$C$203,MATCH($A77,'Annex 4 LDNO charges_M'!$A$14:$A$203,0)))</f>
        <v>0</v>
      </c>
      <c r="D77" s="227">
        <v>0</v>
      </c>
      <c r="E77" s="227"/>
      <c r="F77" s="223">
        <v>0.4447271517718861</v>
      </c>
    </row>
    <row r="78" spans="1:6" ht="27.75" customHeight="1">
      <c r="A78" s="160" t="s">
        <v>591</v>
      </c>
      <c r="B78" s="42">
        <f>IFERROR(INDEX('Annex 1 LV, HV &amp; UMS charges_M'!$B$14:$B$45,MATCH($A78,'Annex 1 LV, HV &amp; UMS charges_M'!$A$14:$A$294,0)),INDEX('Annex 4 LDNO charges_M'!$B$14:$B$203,MATCH($A78,'Annex 4 LDNO charges_M'!$A$14:$A$203,0)))</f>
        <v>0</v>
      </c>
      <c r="C78" s="159">
        <f>IFERROR(INDEX('Annex 1 LV, HV &amp; UMS charges_M'!$C$14:$C$45,MATCH($A78,'Annex 1 LV, HV &amp; UMS charges_M'!$A$14:$A$294,0)),INDEX('Annex 4 LDNO charges_M'!$C$14:$C$203,MATCH($A78,'Annex 4 LDNO charges_M'!$A$14:$A$203,0)))</f>
        <v>0</v>
      </c>
      <c r="D78" s="227">
        <v>0</v>
      </c>
      <c r="E78" s="227"/>
      <c r="F78" s="223">
        <v>0.4447271517718861</v>
      </c>
    </row>
    <row r="79" spans="1:6" ht="27.75" customHeight="1">
      <c r="A79" s="160" t="s">
        <v>598</v>
      </c>
      <c r="B79" s="42">
        <f>IFERROR(INDEX('Annex 1 LV, HV &amp; UMS charges_M'!$B$14:$B$45,MATCH($A79,'Annex 1 LV, HV &amp; UMS charges_M'!$A$14:$A$294,0)),INDEX('Annex 4 LDNO charges_M'!$B$14:$B$203,MATCH($A79,'Annex 4 LDNO charges_M'!$A$14:$A$203,0)))</f>
        <v>0</v>
      </c>
      <c r="C79" s="159" t="str">
        <f>IFERROR(INDEX('Annex 1 LV, HV &amp; UMS charges_M'!$C$14:$C$45,MATCH($A79,'Annex 1 LV, HV &amp; UMS charges_M'!$A$14:$A$294,0)),INDEX('Annex 4 LDNO charges_M'!$C$14:$C$203,MATCH($A79,'Annex 4 LDNO charges_M'!$A$14:$A$203,0)))</f>
        <v>0, 1, 2</v>
      </c>
      <c r="D79" s="223">
        <v>0.1980674412556791</v>
      </c>
      <c r="E79" s="223"/>
      <c r="F79" s="223">
        <v>0.4447271517718861</v>
      </c>
    </row>
    <row r="80" spans="1:6" ht="27.75" customHeight="1">
      <c r="A80" s="160" t="s">
        <v>600</v>
      </c>
      <c r="B80" s="42">
        <f>IFERROR(INDEX('Annex 1 LV, HV &amp; UMS charges_M'!$B$14:$B$45,MATCH($A80,'Annex 1 LV, HV &amp; UMS charges_M'!$A$14:$A$294,0)),INDEX('Annex 4 LDNO charges_M'!$B$14:$B$203,MATCH($A80,'Annex 4 LDNO charges_M'!$A$14:$A$203,0)))</f>
        <v>0</v>
      </c>
      <c r="C80" s="159" t="str">
        <f>IFERROR(INDEX('Annex 1 LV, HV &amp; UMS charges_M'!$C$14:$C$45,MATCH($A80,'Annex 1 LV, HV &amp; UMS charges_M'!$A$14:$A$294,0)),INDEX('Annex 4 LDNO charges_M'!$C$14:$C$203,MATCH($A80,'Annex 4 LDNO charges_M'!$A$14:$A$203,0)))</f>
        <v>0, 3, 4, 5-8</v>
      </c>
      <c r="D80" s="227">
        <v>0</v>
      </c>
      <c r="E80" s="227"/>
      <c r="F80" s="223">
        <v>0.4447271517718861</v>
      </c>
    </row>
    <row r="81" spans="1:6" ht="27.75" customHeight="1">
      <c r="A81" s="160" t="s">
        <v>601</v>
      </c>
      <c r="B81" s="42">
        <f>IFERROR(INDEX('Annex 1 LV, HV &amp; UMS charges_M'!$B$14:$B$45,MATCH($A81,'Annex 1 LV, HV &amp; UMS charges_M'!$A$14:$A$294,0)),INDEX('Annex 4 LDNO charges_M'!$B$14:$B$203,MATCH($A81,'Annex 4 LDNO charges_M'!$A$14:$A$203,0)))</f>
        <v>0</v>
      </c>
      <c r="C81" s="159" t="str">
        <f>IFERROR(INDEX('Annex 1 LV, HV &amp; UMS charges_M'!$C$14:$C$45,MATCH($A81,'Annex 1 LV, HV &amp; UMS charges_M'!$A$14:$A$294,0)),INDEX('Annex 4 LDNO charges_M'!$C$14:$C$203,MATCH($A81,'Annex 4 LDNO charges_M'!$A$14:$A$203,0)))</f>
        <v>0, 3, 4, 5-8</v>
      </c>
      <c r="D81" s="227">
        <v>0</v>
      </c>
      <c r="E81" s="227"/>
      <c r="F81" s="223">
        <v>0.4447271517718861</v>
      </c>
    </row>
    <row r="82" spans="1:6" ht="27.75" customHeight="1">
      <c r="A82" s="160" t="s">
        <v>602</v>
      </c>
      <c r="B82" s="42">
        <f>IFERROR(INDEX('Annex 1 LV, HV &amp; UMS charges_M'!$B$14:$B$45,MATCH($A82,'Annex 1 LV, HV &amp; UMS charges_M'!$A$14:$A$294,0)),INDEX('Annex 4 LDNO charges_M'!$B$14:$B$203,MATCH($A82,'Annex 4 LDNO charges_M'!$A$14:$A$203,0)))</f>
        <v>0</v>
      </c>
      <c r="C82" s="159" t="str">
        <f>IFERROR(INDEX('Annex 1 LV, HV &amp; UMS charges_M'!$C$14:$C$45,MATCH($A82,'Annex 1 LV, HV &amp; UMS charges_M'!$A$14:$A$294,0)),INDEX('Annex 4 LDNO charges_M'!$C$14:$C$203,MATCH($A82,'Annex 4 LDNO charges_M'!$A$14:$A$203,0)))</f>
        <v>0, 3, 4, 5-8</v>
      </c>
      <c r="D82" s="227">
        <v>0</v>
      </c>
      <c r="E82" s="227"/>
      <c r="F82" s="223">
        <v>0.4447271517718861</v>
      </c>
    </row>
    <row r="83" spans="1:6" ht="27.75" customHeight="1">
      <c r="A83" s="160" t="s">
        <v>603</v>
      </c>
      <c r="B83" s="42">
        <f>IFERROR(INDEX('Annex 1 LV, HV &amp; UMS charges_M'!$B$14:$B$45,MATCH($A83,'Annex 1 LV, HV &amp; UMS charges_M'!$A$14:$A$294,0)),INDEX('Annex 4 LDNO charges_M'!$B$14:$B$203,MATCH($A83,'Annex 4 LDNO charges_M'!$A$14:$A$203,0)))</f>
        <v>0</v>
      </c>
      <c r="C83" s="159" t="str">
        <f>IFERROR(INDEX('Annex 1 LV, HV &amp; UMS charges_M'!$C$14:$C$45,MATCH($A83,'Annex 1 LV, HV &amp; UMS charges_M'!$A$14:$A$294,0)),INDEX('Annex 4 LDNO charges_M'!$C$14:$C$203,MATCH($A83,'Annex 4 LDNO charges_M'!$A$14:$A$203,0)))</f>
        <v>0, 3, 4, 5-8</v>
      </c>
      <c r="D83" s="227">
        <v>0</v>
      </c>
      <c r="E83" s="227"/>
      <c r="F83" s="223">
        <v>0.4447271517718861</v>
      </c>
    </row>
    <row r="84" spans="1:6" ht="27.75" customHeight="1">
      <c r="A84" s="160" t="s">
        <v>604</v>
      </c>
      <c r="B84" s="42">
        <f>IFERROR(INDEX('Annex 1 LV, HV &amp; UMS charges_M'!$B$14:$B$45,MATCH($A84,'Annex 1 LV, HV &amp; UMS charges_M'!$A$14:$A$294,0)),INDEX('Annex 4 LDNO charges_M'!$B$14:$B$203,MATCH($A84,'Annex 4 LDNO charges_M'!$A$14:$A$203,0)))</f>
        <v>0</v>
      </c>
      <c r="C84" s="159" t="str">
        <f>IFERROR(INDEX('Annex 1 LV, HV &amp; UMS charges_M'!$C$14:$C$45,MATCH($A84,'Annex 1 LV, HV &amp; UMS charges_M'!$A$14:$A$294,0)),INDEX('Annex 4 LDNO charges_M'!$C$14:$C$203,MATCH($A84,'Annex 4 LDNO charges_M'!$A$14:$A$203,0)))</f>
        <v>0, 3, 4, 5-8</v>
      </c>
      <c r="D84" s="227">
        <v>0</v>
      </c>
      <c r="E84" s="227"/>
      <c r="F84" s="223">
        <v>0.4447271517718861</v>
      </c>
    </row>
    <row r="85" spans="1:6" ht="27.75" customHeight="1">
      <c r="A85" s="160" t="s">
        <v>606</v>
      </c>
      <c r="B85" s="42">
        <f>IFERROR(INDEX('Annex 1 LV, HV &amp; UMS charges_M'!$B$14:$B$45,MATCH($A85,'Annex 1 LV, HV &amp; UMS charges_M'!$A$14:$A$294,0)),INDEX('Annex 4 LDNO charges_M'!$B$14:$B$203,MATCH($A85,'Annex 4 LDNO charges_M'!$A$14:$A$203,0)))</f>
        <v>0</v>
      </c>
      <c r="C85" s="159">
        <f>IFERROR(INDEX('Annex 1 LV, HV &amp; UMS charges_M'!$C$14:$C$45,MATCH($A85,'Annex 1 LV, HV &amp; UMS charges_M'!$A$14:$A$294,0)),INDEX('Annex 4 LDNO charges_M'!$C$14:$C$203,MATCH($A85,'Annex 4 LDNO charges_M'!$A$14:$A$203,0)))</f>
        <v>0</v>
      </c>
      <c r="D85" s="227">
        <v>0</v>
      </c>
      <c r="E85" s="227"/>
      <c r="F85" s="223">
        <v>0.4447271517718861</v>
      </c>
    </row>
    <row r="86" spans="1:6" ht="27.75" customHeight="1">
      <c r="A86" s="160" t="s">
        <v>607</v>
      </c>
      <c r="B86" s="42">
        <f>IFERROR(INDEX('Annex 1 LV, HV &amp; UMS charges_M'!$B$14:$B$45,MATCH($A86,'Annex 1 LV, HV &amp; UMS charges_M'!$A$14:$A$294,0)),INDEX('Annex 4 LDNO charges_M'!$B$14:$B$203,MATCH($A86,'Annex 4 LDNO charges_M'!$A$14:$A$203,0)))</f>
        <v>0</v>
      </c>
      <c r="C86" s="159">
        <f>IFERROR(INDEX('Annex 1 LV, HV &amp; UMS charges_M'!$C$14:$C$45,MATCH($A86,'Annex 1 LV, HV &amp; UMS charges_M'!$A$14:$A$294,0)),INDEX('Annex 4 LDNO charges_M'!$C$14:$C$203,MATCH($A86,'Annex 4 LDNO charges_M'!$A$14:$A$203,0)))</f>
        <v>0</v>
      </c>
      <c r="D86" s="227">
        <v>0</v>
      </c>
      <c r="E86" s="227"/>
      <c r="F86" s="223">
        <v>0.4447271517718861</v>
      </c>
    </row>
    <row r="87" spans="1:6" ht="27.75" customHeight="1">
      <c r="A87" s="160" t="s">
        <v>608</v>
      </c>
      <c r="B87" s="42">
        <f>IFERROR(INDEX('Annex 1 LV, HV &amp; UMS charges_M'!$B$14:$B$45,MATCH($A87,'Annex 1 LV, HV &amp; UMS charges_M'!$A$14:$A$294,0)),INDEX('Annex 4 LDNO charges_M'!$B$14:$B$203,MATCH($A87,'Annex 4 LDNO charges_M'!$A$14:$A$203,0)))</f>
        <v>0</v>
      </c>
      <c r="C87" s="159">
        <f>IFERROR(INDEX('Annex 1 LV, HV &amp; UMS charges_M'!$C$14:$C$45,MATCH($A87,'Annex 1 LV, HV &amp; UMS charges_M'!$A$14:$A$294,0)),INDEX('Annex 4 LDNO charges_M'!$C$14:$C$203,MATCH($A87,'Annex 4 LDNO charges_M'!$A$14:$A$203,0)))</f>
        <v>0</v>
      </c>
      <c r="D87" s="227">
        <v>0</v>
      </c>
      <c r="E87" s="227"/>
      <c r="F87" s="223">
        <v>0.4447271517718861</v>
      </c>
    </row>
    <row r="88" spans="1:6" ht="27.75" customHeight="1">
      <c r="A88" s="160" t="s">
        <v>609</v>
      </c>
      <c r="B88" s="42">
        <f>IFERROR(INDEX('Annex 1 LV, HV &amp; UMS charges_M'!$B$14:$B$45,MATCH($A88,'Annex 1 LV, HV &amp; UMS charges_M'!$A$14:$A$294,0)),INDEX('Annex 4 LDNO charges_M'!$B$14:$B$203,MATCH($A88,'Annex 4 LDNO charges_M'!$A$14:$A$203,0)))</f>
        <v>0</v>
      </c>
      <c r="C88" s="159">
        <f>IFERROR(INDEX('Annex 1 LV, HV &amp; UMS charges_M'!$C$14:$C$45,MATCH($A88,'Annex 1 LV, HV &amp; UMS charges_M'!$A$14:$A$294,0)),INDEX('Annex 4 LDNO charges_M'!$C$14:$C$203,MATCH($A88,'Annex 4 LDNO charges_M'!$A$14:$A$203,0)))</f>
        <v>0</v>
      </c>
      <c r="D88" s="227">
        <v>0</v>
      </c>
      <c r="E88" s="227"/>
      <c r="F88" s="223">
        <v>0.4447271517718861</v>
      </c>
    </row>
    <row r="89" spans="1:6" ht="27.75" customHeight="1">
      <c r="A89" s="160" t="s">
        <v>610</v>
      </c>
      <c r="B89" s="42">
        <f>IFERROR(INDEX('Annex 1 LV, HV &amp; UMS charges_M'!$B$14:$B$45,MATCH($A89,'Annex 1 LV, HV &amp; UMS charges_M'!$A$14:$A$294,0)),INDEX('Annex 4 LDNO charges_M'!$B$14:$B$203,MATCH($A89,'Annex 4 LDNO charges_M'!$A$14:$A$203,0)))</f>
        <v>0</v>
      </c>
      <c r="C89" s="159">
        <f>IFERROR(INDEX('Annex 1 LV, HV &amp; UMS charges_M'!$C$14:$C$45,MATCH($A89,'Annex 1 LV, HV &amp; UMS charges_M'!$A$14:$A$294,0)),INDEX('Annex 4 LDNO charges_M'!$C$14:$C$203,MATCH($A89,'Annex 4 LDNO charges_M'!$A$14:$A$203,0)))</f>
        <v>0</v>
      </c>
      <c r="D89" s="227">
        <v>0</v>
      </c>
      <c r="E89" s="227"/>
      <c r="F89" s="223">
        <v>0.4447271517718861</v>
      </c>
    </row>
    <row r="90" spans="1:6" ht="27.75" customHeight="1">
      <c r="A90" s="160" t="s">
        <v>611</v>
      </c>
      <c r="B90" s="42">
        <f>IFERROR(INDEX('Annex 1 LV, HV &amp; UMS charges_M'!$B$14:$B$45,MATCH($A90,'Annex 1 LV, HV &amp; UMS charges_M'!$A$14:$A$294,0)),INDEX('Annex 4 LDNO charges_M'!$B$14:$B$203,MATCH($A90,'Annex 4 LDNO charges_M'!$A$14:$A$203,0)))</f>
        <v>0</v>
      </c>
      <c r="C90" s="159">
        <f>IFERROR(INDEX('Annex 1 LV, HV &amp; UMS charges_M'!$C$14:$C$45,MATCH($A90,'Annex 1 LV, HV &amp; UMS charges_M'!$A$14:$A$294,0)),INDEX('Annex 4 LDNO charges_M'!$C$14:$C$203,MATCH($A90,'Annex 4 LDNO charges_M'!$A$14:$A$203,0)))</f>
        <v>0</v>
      </c>
      <c r="D90" s="227">
        <v>0</v>
      </c>
      <c r="E90" s="227"/>
      <c r="F90" s="223">
        <v>0.4447271517718861</v>
      </c>
    </row>
    <row r="91" spans="1:6" ht="27.75" customHeight="1">
      <c r="A91" s="160" t="s">
        <v>612</v>
      </c>
      <c r="B91" s="42">
        <f>IFERROR(INDEX('Annex 1 LV, HV &amp; UMS charges_M'!$B$14:$B$45,MATCH($A91,'Annex 1 LV, HV &amp; UMS charges_M'!$A$14:$A$294,0)),INDEX('Annex 4 LDNO charges_M'!$B$14:$B$203,MATCH($A91,'Annex 4 LDNO charges_M'!$A$14:$A$203,0)))</f>
        <v>0</v>
      </c>
      <c r="C91" s="159">
        <f>IFERROR(INDEX('Annex 1 LV, HV &amp; UMS charges_M'!$C$14:$C$45,MATCH($A91,'Annex 1 LV, HV &amp; UMS charges_M'!$A$14:$A$294,0)),INDEX('Annex 4 LDNO charges_M'!$C$14:$C$203,MATCH($A91,'Annex 4 LDNO charges_M'!$A$14:$A$203,0)))</f>
        <v>0</v>
      </c>
      <c r="D91" s="227">
        <v>0</v>
      </c>
      <c r="E91" s="227"/>
      <c r="F91" s="223">
        <v>0.4447271517718861</v>
      </c>
    </row>
    <row r="92" spans="1:6" ht="27.75" customHeight="1">
      <c r="A92" s="160" t="s">
        <v>613</v>
      </c>
      <c r="B92" s="42">
        <f>IFERROR(INDEX('Annex 1 LV, HV &amp; UMS charges_M'!$B$14:$B$45,MATCH($A92,'Annex 1 LV, HV &amp; UMS charges_M'!$A$14:$A$294,0)),INDEX('Annex 4 LDNO charges_M'!$B$14:$B$203,MATCH($A92,'Annex 4 LDNO charges_M'!$A$14:$A$203,0)))</f>
        <v>0</v>
      </c>
      <c r="C92" s="159">
        <f>IFERROR(INDEX('Annex 1 LV, HV &amp; UMS charges_M'!$C$14:$C$45,MATCH($A92,'Annex 1 LV, HV &amp; UMS charges_M'!$A$14:$A$294,0)),INDEX('Annex 4 LDNO charges_M'!$C$14:$C$203,MATCH($A92,'Annex 4 LDNO charges_M'!$A$14:$A$203,0)))</f>
        <v>0</v>
      </c>
      <c r="D92" s="227">
        <v>0</v>
      </c>
      <c r="E92" s="227"/>
      <c r="F92" s="223">
        <v>0.4447271517718861</v>
      </c>
    </row>
    <row r="93" spans="1:6" ht="27.75" customHeight="1">
      <c r="A93" s="160" t="s">
        <v>614</v>
      </c>
      <c r="B93" s="42">
        <f>IFERROR(INDEX('Annex 1 LV, HV &amp; UMS charges_M'!$B$14:$B$45,MATCH($A93,'Annex 1 LV, HV &amp; UMS charges_M'!$A$14:$A$294,0)),INDEX('Annex 4 LDNO charges_M'!$B$14:$B$203,MATCH($A93,'Annex 4 LDNO charges_M'!$A$14:$A$203,0)))</f>
        <v>0</v>
      </c>
      <c r="C93" s="159">
        <f>IFERROR(INDEX('Annex 1 LV, HV &amp; UMS charges_M'!$C$14:$C$45,MATCH($A93,'Annex 1 LV, HV &amp; UMS charges_M'!$A$14:$A$294,0)),INDEX('Annex 4 LDNO charges_M'!$C$14:$C$203,MATCH($A93,'Annex 4 LDNO charges_M'!$A$14:$A$203,0)))</f>
        <v>0</v>
      </c>
      <c r="D93" s="227">
        <v>0</v>
      </c>
      <c r="E93" s="227"/>
      <c r="F93" s="223">
        <v>0.4447271517718861</v>
      </c>
    </row>
    <row r="94" spans="1:6" ht="27.75" customHeight="1">
      <c r="A94" s="160" t="s">
        <v>615</v>
      </c>
      <c r="B94" s="42">
        <f>IFERROR(INDEX('Annex 1 LV, HV &amp; UMS charges_M'!$B$14:$B$45,MATCH($A94,'Annex 1 LV, HV &amp; UMS charges_M'!$A$14:$A$294,0)),INDEX('Annex 4 LDNO charges_M'!$B$14:$B$203,MATCH($A94,'Annex 4 LDNO charges_M'!$A$14:$A$203,0)))</f>
        <v>0</v>
      </c>
      <c r="C94" s="159">
        <f>IFERROR(INDEX('Annex 1 LV, HV &amp; UMS charges_M'!$C$14:$C$45,MATCH($A94,'Annex 1 LV, HV &amp; UMS charges_M'!$A$14:$A$294,0)),INDEX('Annex 4 LDNO charges_M'!$C$14:$C$203,MATCH($A94,'Annex 4 LDNO charges_M'!$A$14:$A$203,0)))</f>
        <v>0</v>
      </c>
      <c r="D94" s="227">
        <v>0</v>
      </c>
      <c r="E94" s="227"/>
      <c r="F94" s="223">
        <v>0.4447271517718861</v>
      </c>
    </row>
    <row r="95" spans="1:6" ht="27.75" customHeight="1">
      <c r="A95" s="160" t="s">
        <v>616</v>
      </c>
      <c r="B95" s="42">
        <f>IFERROR(INDEX('Annex 1 LV, HV &amp; UMS charges_M'!$B$14:$B$45,MATCH($A95,'Annex 1 LV, HV &amp; UMS charges_M'!$A$14:$A$294,0)),INDEX('Annex 4 LDNO charges_M'!$B$14:$B$203,MATCH($A95,'Annex 4 LDNO charges_M'!$A$14:$A$203,0)))</f>
        <v>0</v>
      </c>
      <c r="C95" s="159">
        <f>IFERROR(INDEX('Annex 1 LV, HV &amp; UMS charges_M'!$C$14:$C$45,MATCH($A95,'Annex 1 LV, HV &amp; UMS charges_M'!$A$14:$A$294,0)),INDEX('Annex 4 LDNO charges_M'!$C$14:$C$203,MATCH($A95,'Annex 4 LDNO charges_M'!$A$14:$A$203,0)))</f>
        <v>0</v>
      </c>
      <c r="D95" s="227">
        <v>0</v>
      </c>
      <c r="E95" s="227"/>
      <c r="F95" s="223">
        <v>0.4447271517718861</v>
      </c>
    </row>
    <row r="96" spans="1:6" ht="27.75" customHeight="1">
      <c r="A96" s="160" t="s">
        <v>617</v>
      </c>
      <c r="B96" s="42">
        <f>IFERROR(INDEX('Annex 1 LV, HV &amp; UMS charges_M'!$B$14:$B$45,MATCH($A96,'Annex 1 LV, HV &amp; UMS charges_M'!$A$14:$A$294,0)),INDEX('Annex 4 LDNO charges_M'!$B$14:$B$203,MATCH($A96,'Annex 4 LDNO charges_M'!$A$14:$A$203,0)))</f>
        <v>0</v>
      </c>
      <c r="C96" s="159">
        <f>IFERROR(INDEX('Annex 1 LV, HV &amp; UMS charges_M'!$C$14:$C$45,MATCH($A96,'Annex 1 LV, HV &amp; UMS charges_M'!$A$14:$A$294,0)),INDEX('Annex 4 LDNO charges_M'!$C$14:$C$203,MATCH($A96,'Annex 4 LDNO charges_M'!$A$14:$A$203,0)))</f>
        <v>0</v>
      </c>
      <c r="D96" s="227">
        <v>0</v>
      </c>
      <c r="E96" s="227"/>
      <c r="F96" s="223">
        <v>0.4447271517718861</v>
      </c>
    </row>
    <row r="97" spans="1:6" ht="27.75" customHeight="1">
      <c r="A97" s="160" t="s">
        <v>618</v>
      </c>
      <c r="B97" s="42">
        <f>IFERROR(INDEX('Annex 1 LV, HV &amp; UMS charges_M'!$B$14:$B$45,MATCH($A97,'Annex 1 LV, HV &amp; UMS charges_M'!$A$14:$A$294,0)),INDEX('Annex 4 LDNO charges_M'!$B$14:$B$203,MATCH($A97,'Annex 4 LDNO charges_M'!$A$14:$A$203,0)))</f>
        <v>0</v>
      </c>
      <c r="C97" s="159">
        <f>IFERROR(INDEX('Annex 1 LV, HV &amp; UMS charges_M'!$C$14:$C$45,MATCH($A97,'Annex 1 LV, HV &amp; UMS charges_M'!$A$14:$A$294,0)),INDEX('Annex 4 LDNO charges_M'!$C$14:$C$203,MATCH($A97,'Annex 4 LDNO charges_M'!$A$14:$A$203,0)))</f>
        <v>0</v>
      </c>
      <c r="D97" s="227">
        <v>0</v>
      </c>
      <c r="E97" s="227"/>
      <c r="F97" s="223">
        <v>0.4447271517718861</v>
      </c>
    </row>
    <row r="98" spans="1:6" ht="27.75" customHeight="1">
      <c r="A98" s="160" t="s">
        <v>619</v>
      </c>
      <c r="B98" s="42">
        <f>IFERROR(INDEX('Annex 1 LV, HV &amp; UMS charges_M'!$B$14:$B$45,MATCH($A98,'Annex 1 LV, HV &amp; UMS charges_M'!$A$14:$A$294,0)),INDEX('Annex 4 LDNO charges_M'!$B$14:$B$203,MATCH($A98,'Annex 4 LDNO charges_M'!$A$14:$A$203,0)))</f>
        <v>0</v>
      </c>
      <c r="C98" s="159">
        <f>IFERROR(INDEX('Annex 1 LV, HV &amp; UMS charges_M'!$C$14:$C$45,MATCH($A98,'Annex 1 LV, HV &amp; UMS charges_M'!$A$14:$A$294,0)),INDEX('Annex 4 LDNO charges_M'!$C$14:$C$203,MATCH($A98,'Annex 4 LDNO charges_M'!$A$14:$A$203,0)))</f>
        <v>0</v>
      </c>
      <c r="D98" s="227">
        <v>0</v>
      </c>
      <c r="E98" s="227"/>
      <c r="F98" s="223">
        <v>0.4447271517718861</v>
      </c>
    </row>
    <row r="99" spans="1:6" ht="27.75" customHeight="1">
      <c r="A99" s="160" t="s">
        <v>620</v>
      </c>
      <c r="B99" s="42">
        <f>IFERROR(INDEX('Annex 1 LV, HV &amp; UMS charges_M'!$B$14:$B$45,MATCH($A99,'Annex 1 LV, HV &amp; UMS charges_M'!$A$14:$A$294,0)),INDEX('Annex 4 LDNO charges_M'!$B$14:$B$203,MATCH($A99,'Annex 4 LDNO charges_M'!$A$14:$A$203,0)))</f>
        <v>0</v>
      </c>
      <c r="C99" s="159">
        <f>IFERROR(INDEX('Annex 1 LV, HV &amp; UMS charges_M'!$C$14:$C$45,MATCH($A99,'Annex 1 LV, HV &amp; UMS charges_M'!$A$14:$A$294,0)),INDEX('Annex 4 LDNO charges_M'!$C$14:$C$203,MATCH($A99,'Annex 4 LDNO charges_M'!$A$14:$A$203,0)))</f>
        <v>0</v>
      </c>
      <c r="D99" s="227">
        <v>0</v>
      </c>
      <c r="E99" s="227"/>
      <c r="F99" s="223">
        <v>0.4447271517718861</v>
      </c>
    </row>
    <row r="100" spans="1:6" ht="27.75" customHeight="1">
      <c r="A100" s="160" t="s">
        <v>627</v>
      </c>
      <c r="B100" s="42">
        <f>IFERROR(INDEX('Annex 1 LV, HV &amp; UMS charges_M'!$B$14:$B$45,MATCH($A100,'Annex 1 LV, HV &amp; UMS charges_M'!$A$14:$A$294,0)),INDEX('Annex 4 LDNO charges_M'!$B$14:$B$203,MATCH($A100,'Annex 4 LDNO charges_M'!$A$14:$A$203,0)))</f>
        <v>0</v>
      </c>
      <c r="C100" s="159" t="str">
        <f>IFERROR(INDEX('Annex 1 LV, HV &amp; UMS charges_M'!$C$14:$C$45,MATCH($A100,'Annex 1 LV, HV &amp; UMS charges_M'!$A$14:$A$294,0)),INDEX('Annex 4 LDNO charges_M'!$C$14:$C$203,MATCH($A100,'Annex 4 LDNO charges_M'!$A$14:$A$203,0)))</f>
        <v>0, 1, 2</v>
      </c>
      <c r="D100" s="223">
        <v>0.1980674412556791</v>
      </c>
      <c r="E100" s="223"/>
      <c r="F100" s="223">
        <v>0.4447271517718861</v>
      </c>
    </row>
    <row r="101" spans="1:6" ht="27.75" customHeight="1">
      <c r="A101" s="160" t="s">
        <v>629</v>
      </c>
      <c r="B101" s="42">
        <f>IFERROR(INDEX('Annex 1 LV, HV &amp; UMS charges_M'!$B$14:$B$45,MATCH($A101,'Annex 1 LV, HV &amp; UMS charges_M'!$A$14:$A$294,0)),INDEX('Annex 4 LDNO charges_M'!$B$14:$B$203,MATCH($A101,'Annex 4 LDNO charges_M'!$A$14:$A$203,0)))</f>
        <v>0</v>
      </c>
      <c r="C101" s="159" t="str">
        <f>IFERROR(INDEX('Annex 1 LV, HV &amp; UMS charges_M'!$C$14:$C$45,MATCH($A101,'Annex 1 LV, HV &amp; UMS charges_M'!$A$14:$A$294,0)),INDEX('Annex 4 LDNO charges_M'!$C$14:$C$203,MATCH($A101,'Annex 4 LDNO charges_M'!$A$14:$A$203,0)))</f>
        <v>0, 3, 4, 5-8</v>
      </c>
      <c r="D101" s="227">
        <v>0</v>
      </c>
      <c r="E101" s="227"/>
      <c r="F101" s="223">
        <v>0.4447271517718861</v>
      </c>
    </row>
    <row r="102" spans="1:6" ht="27.75" customHeight="1">
      <c r="A102" s="160" t="s">
        <v>630</v>
      </c>
      <c r="B102" s="42">
        <f>IFERROR(INDEX('Annex 1 LV, HV &amp; UMS charges_M'!$B$14:$B$45,MATCH($A102,'Annex 1 LV, HV &amp; UMS charges_M'!$A$14:$A$294,0)),INDEX('Annex 4 LDNO charges_M'!$B$14:$B$203,MATCH($A102,'Annex 4 LDNO charges_M'!$A$14:$A$203,0)))</f>
        <v>0</v>
      </c>
      <c r="C102" s="159" t="str">
        <f>IFERROR(INDEX('Annex 1 LV, HV &amp; UMS charges_M'!$C$14:$C$45,MATCH($A102,'Annex 1 LV, HV &amp; UMS charges_M'!$A$14:$A$294,0)),INDEX('Annex 4 LDNO charges_M'!$C$14:$C$203,MATCH($A102,'Annex 4 LDNO charges_M'!$A$14:$A$203,0)))</f>
        <v>0, 3, 4, 5-8</v>
      </c>
      <c r="D102" s="227">
        <v>0</v>
      </c>
      <c r="E102" s="227"/>
      <c r="F102" s="223">
        <v>0.4447271517718861</v>
      </c>
    </row>
    <row r="103" spans="1:6" ht="27.75" customHeight="1">
      <c r="A103" s="160" t="s">
        <v>631</v>
      </c>
      <c r="B103" s="42">
        <f>IFERROR(INDEX('Annex 1 LV, HV &amp; UMS charges_M'!$B$14:$B$45,MATCH($A103,'Annex 1 LV, HV &amp; UMS charges_M'!$A$14:$A$294,0)),INDEX('Annex 4 LDNO charges_M'!$B$14:$B$203,MATCH($A103,'Annex 4 LDNO charges_M'!$A$14:$A$203,0)))</f>
        <v>0</v>
      </c>
      <c r="C103" s="159" t="str">
        <f>IFERROR(INDEX('Annex 1 LV, HV &amp; UMS charges_M'!$C$14:$C$45,MATCH($A103,'Annex 1 LV, HV &amp; UMS charges_M'!$A$14:$A$294,0)),INDEX('Annex 4 LDNO charges_M'!$C$14:$C$203,MATCH($A103,'Annex 4 LDNO charges_M'!$A$14:$A$203,0)))</f>
        <v>0, 3, 4, 5-8</v>
      </c>
      <c r="D103" s="227">
        <v>0</v>
      </c>
      <c r="E103" s="227"/>
      <c r="F103" s="223">
        <v>0.4447271517718861</v>
      </c>
    </row>
    <row r="104" spans="1:6" ht="27.75" customHeight="1">
      <c r="A104" s="160" t="s">
        <v>632</v>
      </c>
      <c r="B104" s="42">
        <f>IFERROR(INDEX('Annex 1 LV, HV &amp; UMS charges_M'!$B$14:$B$45,MATCH($A104,'Annex 1 LV, HV &amp; UMS charges_M'!$A$14:$A$294,0)),INDEX('Annex 4 LDNO charges_M'!$B$14:$B$203,MATCH($A104,'Annex 4 LDNO charges_M'!$A$14:$A$203,0)))</f>
        <v>0</v>
      </c>
      <c r="C104" s="159" t="str">
        <f>IFERROR(INDEX('Annex 1 LV, HV &amp; UMS charges_M'!$C$14:$C$45,MATCH($A104,'Annex 1 LV, HV &amp; UMS charges_M'!$A$14:$A$294,0)),INDEX('Annex 4 LDNO charges_M'!$C$14:$C$203,MATCH($A104,'Annex 4 LDNO charges_M'!$A$14:$A$203,0)))</f>
        <v>0, 3, 4, 5-8</v>
      </c>
      <c r="D104" s="227">
        <v>0</v>
      </c>
      <c r="E104" s="227"/>
      <c r="F104" s="223">
        <v>0.4447271517718861</v>
      </c>
    </row>
    <row r="105" spans="1:6" ht="27.75" customHeight="1">
      <c r="A105" s="160" t="s">
        <v>633</v>
      </c>
      <c r="B105" s="42">
        <f>IFERROR(INDEX('Annex 1 LV, HV &amp; UMS charges_M'!$B$14:$B$45,MATCH($A105,'Annex 1 LV, HV &amp; UMS charges_M'!$A$14:$A$294,0)),INDEX('Annex 4 LDNO charges_M'!$B$14:$B$203,MATCH($A105,'Annex 4 LDNO charges_M'!$A$14:$A$203,0)))</f>
        <v>0</v>
      </c>
      <c r="C105" s="159" t="str">
        <f>IFERROR(INDEX('Annex 1 LV, HV &amp; UMS charges_M'!$C$14:$C$45,MATCH($A105,'Annex 1 LV, HV &amp; UMS charges_M'!$A$14:$A$294,0)),INDEX('Annex 4 LDNO charges_M'!$C$14:$C$203,MATCH($A105,'Annex 4 LDNO charges_M'!$A$14:$A$203,0)))</f>
        <v>0, 3, 4, 5-8</v>
      </c>
      <c r="D105" s="227">
        <v>0</v>
      </c>
      <c r="E105" s="227"/>
      <c r="F105" s="223">
        <v>0.4447271517718861</v>
      </c>
    </row>
    <row r="106" spans="1:6" ht="27.75" customHeight="1">
      <c r="A106" s="160" t="s">
        <v>635</v>
      </c>
      <c r="B106" s="42">
        <f>IFERROR(INDEX('Annex 1 LV, HV &amp; UMS charges_M'!$B$14:$B$45,MATCH($A106,'Annex 1 LV, HV &amp; UMS charges_M'!$A$14:$A$294,0)),INDEX('Annex 4 LDNO charges_M'!$B$14:$B$203,MATCH($A106,'Annex 4 LDNO charges_M'!$A$14:$A$203,0)))</f>
        <v>0</v>
      </c>
      <c r="C106" s="159">
        <f>IFERROR(INDEX('Annex 1 LV, HV &amp; UMS charges_M'!$C$14:$C$45,MATCH($A106,'Annex 1 LV, HV &amp; UMS charges_M'!$A$14:$A$294,0)),INDEX('Annex 4 LDNO charges_M'!$C$14:$C$203,MATCH($A106,'Annex 4 LDNO charges_M'!$A$14:$A$203,0)))</f>
        <v>0</v>
      </c>
      <c r="D106" s="227">
        <v>0</v>
      </c>
      <c r="E106" s="227"/>
      <c r="F106" s="223">
        <v>0.4447271517718861</v>
      </c>
    </row>
    <row r="107" spans="1:6" ht="27.75" customHeight="1">
      <c r="A107" s="160" t="s">
        <v>636</v>
      </c>
      <c r="B107" s="42">
        <f>IFERROR(INDEX('Annex 1 LV, HV &amp; UMS charges_M'!$B$14:$B$45,MATCH($A107,'Annex 1 LV, HV &amp; UMS charges_M'!$A$14:$A$294,0)),INDEX('Annex 4 LDNO charges_M'!$B$14:$B$203,MATCH($A107,'Annex 4 LDNO charges_M'!$A$14:$A$203,0)))</f>
        <v>0</v>
      </c>
      <c r="C107" s="159">
        <f>IFERROR(INDEX('Annex 1 LV, HV &amp; UMS charges_M'!$C$14:$C$45,MATCH($A107,'Annex 1 LV, HV &amp; UMS charges_M'!$A$14:$A$294,0)),INDEX('Annex 4 LDNO charges_M'!$C$14:$C$203,MATCH($A107,'Annex 4 LDNO charges_M'!$A$14:$A$203,0)))</f>
        <v>0</v>
      </c>
      <c r="D107" s="227">
        <v>0</v>
      </c>
      <c r="E107" s="227"/>
      <c r="F107" s="223">
        <v>0.4447271517718861</v>
      </c>
    </row>
    <row r="108" spans="1:6" ht="27.75" customHeight="1">
      <c r="A108" s="160" t="s">
        <v>637</v>
      </c>
      <c r="B108" s="42">
        <f>IFERROR(INDEX('Annex 1 LV, HV &amp; UMS charges_M'!$B$14:$B$45,MATCH($A108,'Annex 1 LV, HV &amp; UMS charges_M'!$A$14:$A$294,0)),INDEX('Annex 4 LDNO charges_M'!$B$14:$B$203,MATCH($A108,'Annex 4 LDNO charges_M'!$A$14:$A$203,0)))</f>
        <v>0</v>
      </c>
      <c r="C108" s="159">
        <f>IFERROR(INDEX('Annex 1 LV, HV &amp; UMS charges_M'!$C$14:$C$45,MATCH($A108,'Annex 1 LV, HV &amp; UMS charges_M'!$A$14:$A$294,0)),INDEX('Annex 4 LDNO charges_M'!$C$14:$C$203,MATCH($A108,'Annex 4 LDNO charges_M'!$A$14:$A$203,0)))</f>
        <v>0</v>
      </c>
      <c r="D108" s="227">
        <v>0</v>
      </c>
      <c r="E108" s="227"/>
      <c r="F108" s="223">
        <v>0.4447271517718861</v>
      </c>
    </row>
    <row r="109" spans="1:6" ht="27.75" customHeight="1">
      <c r="A109" s="160" t="s">
        <v>638</v>
      </c>
      <c r="B109" s="42">
        <f>IFERROR(INDEX('Annex 1 LV, HV &amp; UMS charges_M'!$B$14:$B$45,MATCH($A109,'Annex 1 LV, HV &amp; UMS charges_M'!$A$14:$A$294,0)),INDEX('Annex 4 LDNO charges_M'!$B$14:$B$203,MATCH($A109,'Annex 4 LDNO charges_M'!$A$14:$A$203,0)))</f>
        <v>0</v>
      </c>
      <c r="C109" s="159">
        <f>IFERROR(INDEX('Annex 1 LV, HV &amp; UMS charges_M'!$C$14:$C$45,MATCH($A109,'Annex 1 LV, HV &amp; UMS charges_M'!$A$14:$A$294,0)),INDEX('Annex 4 LDNO charges_M'!$C$14:$C$203,MATCH($A109,'Annex 4 LDNO charges_M'!$A$14:$A$203,0)))</f>
        <v>0</v>
      </c>
      <c r="D109" s="227">
        <v>0</v>
      </c>
      <c r="E109" s="227"/>
      <c r="F109" s="223">
        <v>0.4447271517718861</v>
      </c>
    </row>
    <row r="110" spans="1:6" ht="27.75" customHeight="1">
      <c r="A110" s="160" t="s">
        <v>639</v>
      </c>
      <c r="B110" s="42">
        <f>IFERROR(INDEX('Annex 1 LV, HV &amp; UMS charges_M'!$B$14:$B$45,MATCH($A110,'Annex 1 LV, HV &amp; UMS charges_M'!$A$14:$A$294,0)),INDEX('Annex 4 LDNO charges_M'!$B$14:$B$203,MATCH($A110,'Annex 4 LDNO charges_M'!$A$14:$A$203,0)))</f>
        <v>0</v>
      </c>
      <c r="C110" s="159">
        <f>IFERROR(INDEX('Annex 1 LV, HV &amp; UMS charges_M'!$C$14:$C$45,MATCH($A110,'Annex 1 LV, HV &amp; UMS charges_M'!$A$14:$A$294,0)),INDEX('Annex 4 LDNO charges_M'!$C$14:$C$203,MATCH($A110,'Annex 4 LDNO charges_M'!$A$14:$A$203,0)))</f>
        <v>0</v>
      </c>
      <c r="D110" s="227">
        <v>0</v>
      </c>
      <c r="E110" s="227"/>
      <c r="F110" s="223">
        <v>0.4447271517718861</v>
      </c>
    </row>
    <row r="111" spans="1:6" ht="27.75" customHeight="1">
      <c r="A111" s="160" t="s">
        <v>640</v>
      </c>
      <c r="B111" s="42">
        <f>IFERROR(INDEX('Annex 1 LV, HV &amp; UMS charges_M'!$B$14:$B$45,MATCH($A111,'Annex 1 LV, HV &amp; UMS charges_M'!$A$14:$A$294,0)),INDEX('Annex 4 LDNO charges_M'!$B$14:$B$203,MATCH($A111,'Annex 4 LDNO charges_M'!$A$14:$A$203,0)))</f>
        <v>0</v>
      </c>
      <c r="C111" s="159">
        <f>IFERROR(INDEX('Annex 1 LV, HV &amp; UMS charges_M'!$C$14:$C$45,MATCH($A111,'Annex 1 LV, HV &amp; UMS charges_M'!$A$14:$A$294,0)),INDEX('Annex 4 LDNO charges_M'!$C$14:$C$203,MATCH($A111,'Annex 4 LDNO charges_M'!$A$14:$A$203,0)))</f>
        <v>0</v>
      </c>
      <c r="D111" s="227">
        <v>0</v>
      </c>
      <c r="E111" s="227"/>
      <c r="F111" s="223">
        <v>0.4447271517718861</v>
      </c>
    </row>
    <row r="112" spans="1:6" ht="27.75" customHeight="1">
      <c r="A112" s="160" t="s">
        <v>641</v>
      </c>
      <c r="B112" s="42">
        <f>IFERROR(INDEX('Annex 1 LV, HV &amp; UMS charges_M'!$B$14:$B$45,MATCH($A112,'Annex 1 LV, HV &amp; UMS charges_M'!$A$14:$A$294,0)),INDEX('Annex 4 LDNO charges_M'!$B$14:$B$203,MATCH($A112,'Annex 4 LDNO charges_M'!$A$14:$A$203,0)))</f>
        <v>0</v>
      </c>
      <c r="C112" s="159">
        <f>IFERROR(INDEX('Annex 1 LV, HV &amp; UMS charges_M'!$C$14:$C$45,MATCH($A112,'Annex 1 LV, HV &amp; UMS charges_M'!$A$14:$A$294,0)),INDEX('Annex 4 LDNO charges_M'!$C$14:$C$203,MATCH($A112,'Annex 4 LDNO charges_M'!$A$14:$A$203,0)))</f>
        <v>0</v>
      </c>
      <c r="D112" s="227">
        <v>0</v>
      </c>
      <c r="E112" s="227"/>
      <c r="F112" s="223">
        <v>0.4447271517718861</v>
      </c>
    </row>
    <row r="113" spans="1:6" ht="27.75" customHeight="1">
      <c r="A113" s="160" t="s">
        <v>642</v>
      </c>
      <c r="B113" s="42">
        <f>IFERROR(INDEX('Annex 1 LV, HV &amp; UMS charges_M'!$B$14:$B$45,MATCH($A113,'Annex 1 LV, HV &amp; UMS charges_M'!$A$14:$A$294,0)),INDEX('Annex 4 LDNO charges_M'!$B$14:$B$203,MATCH($A113,'Annex 4 LDNO charges_M'!$A$14:$A$203,0)))</f>
        <v>0</v>
      </c>
      <c r="C113" s="159">
        <f>IFERROR(INDEX('Annex 1 LV, HV &amp; UMS charges_M'!$C$14:$C$45,MATCH($A113,'Annex 1 LV, HV &amp; UMS charges_M'!$A$14:$A$294,0)),INDEX('Annex 4 LDNO charges_M'!$C$14:$C$203,MATCH($A113,'Annex 4 LDNO charges_M'!$A$14:$A$203,0)))</f>
        <v>0</v>
      </c>
      <c r="D113" s="227">
        <v>0</v>
      </c>
      <c r="E113" s="227"/>
      <c r="F113" s="223">
        <v>0.4447271517718861</v>
      </c>
    </row>
    <row r="114" spans="1:6" ht="27.75" customHeight="1">
      <c r="A114" s="160" t="s">
        <v>643</v>
      </c>
      <c r="B114" s="42">
        <f>IFERROR(INDEX('Annex 1 LV, HV &amp; UMS charges_M'!$B$14:$B$45,MATCH($A114,'Annex 1 LV, HV &amp; UMS charges_M'!$A$14:$A$294,0)),INDEX('Annex 4 LDNO charges_M'!$B$14:$B$203,MATCH($A114,'Annex 4 LDNO charges_M'!$A$14:$A$203,0)))</f>
        <v>0</v>
      </c>
      <c r="C114" s="159">
        <f>IFERROR(INDEX('Annex 1 LV, HV &amp; UMS charges_M'!$C$14:$C$45,MATCH($A114,'Annex 1 LV, HV &amp; UMS charges_M'!$A$14:$A$294,0)),INDEX('Annex 4 LDNO charges_M'!$C$14:$C$203,MATCH($A114,'Annex 4 LDNO charges_M'!$A$14:$A$203,0)))</f>
        <v>0</v>
      </c>
      <c r="D114" s="227">
        <v>0</v>
      </c>
      <c r="E114" s="227"/>
      <c r="F114" s="223">
        <v>0.4447271517718861</v>
      </c>
    </row>
    <row r="115" spans="1:6" ht="27.75" customHeight="1">
      <c r="A115" s="160" t="s">
        <v>644</v>
      </c>
      <c r="B115" s="42">
        <f>IFERROR(INDEX('Annex 1 LV, HV &amp; UMS charges_M'!$B$14:$B$45,MATCH($A115,'Annex 1 LV, HV &amp; UMS charges_M'!$A$14:$A$294,0)),INDEX('Annex 4 LDNO charges_M'!$B$14:$B$203,MATCH($A115,'Annex 4 LDNO charges_M'!$A$14:$A$203,0)))</f>
        <v>0</v>
      </c>
      <c r="C115" s="159">
        <f>IFERROR(INDEX('Annex 1 LV, HV &amp; UMS charges_M'!$C$14:$C$45,MATCH($A115,'Annex 1 LV, HV &amp; UMS charges_M'!$A$14:$A$294,0)),INDEX('Annex 4 LDNO charges_M'!$C$14:$C$203,MATCH($A115,'Annex 4 LDNO charges_M'!$A$14:$A$203,0)))</f>
        <v>0</v>
      </c>
      <c r="D115" s="227">
        <v>0</v>
      </c>
      <c r="E115" s="227"/>
      <c r="F115" s="223">
        <v>0.4447271517718861</v>
      </c>
    </row>
    <row r="116" spans="1:6" ht="27.75" customHeight="1">
      <c r="A116" s="160" t="s">
        <v>645</v>
      </c>
      <c r="B116" s="42">
        <f>IFERROR(INDEX('Annex 1 LV, HV &amp; UMS charges_M'!$B$14:$B$45,MATCH($A116,'Annex 1 LV, HV &amp; UMS charges_M'!$A$14:$A$294,0)),INDEX('Annex 4 LDNO charges_M'!$B$14:$B$203,MATCH($A116,'Annex 4 LDNO charges_M'!$A$14:$A$203,0)))</f>
        <v>0</v>
      </c>
      <c r="C116" s="159">
        <f>IFERROR(INDEX('Annex 1 LV, HV &amp; UMS charges_M'!$C$14:$C$45,MATCH($A116,'Annex 1 LV, HV &amp; UMS charges_M'!$A$14:$A$294,0)),INDEX('Annex 4 LDNO charges_M'!$C$14:$C$203,MATCH($A116,'Annex 4 LDNO charges_M'!$A$14:$A$203,0)))</f>
        <v>0</v>
      </c>
      <c r="D116" s="227">
        <v>0</v>
      </c>
      <c r="E116" s="227"/>
      <c r="F116" s="223">
        <v>0.4447271517718861</v>
      </c>
    </row>
    <row r="117" spans="1:6" ht="27.75" customHeight="1">
      <c r="A117" s="160" t="s">
        <v>646</v>
      </c>
      <c r="B117" s="42">
        <f>IFERROR(INDEX('Annex 1 LV, HV &amp; UMS charges_M'!$B$14:$B$45,MATCH($A117,'Annex 1 LV, HV &amp; UMS charges_M'!$A$14:$A$294,0)),INDEX('Annex 4 LDNO charges_M'!$B$14:$B$203,MATCH($A117,'Annex 4 LDNO charges_M'!$A$14:$A$203,0)))</f>
        <v>0</v>
      </c>
      <c r="C117" s="159">
        <f>IFERROR(INDEX('Annex 1 LV, HV &amp; UMS charges_M'!$C$14:$C$45,MATCH($A117,'Annex 1 LV, HV &amp; UMS charges_M'!$A$14:$A$294,0)),INDEX('Annex 4 LDNO charges_M'!$C$14:$C$203,MATCH($A117,'Annex 4 LDNO charges_M'!$A$14:$A$203,0)))</f>
        <v>0</v>
      </c>
      <c r="D117" s="227">
        <v>0</v>
      </c>
      <c r="E117" s="227"/>
      <c r="F117" s="223">
        <v>0.4447271517718861</v>
      </c>
    </row>
    <row r="118" spans="1:6" ht="27.75" customHeight="1">
      <c r="A118" s="160" t="s">
        <v>647</v>
      </c>
      <c r="B118" s="42">
        <f>IFERROR(INDEX('Annex 1 LV, HV &amp; UMS charges_M'!$B$14:$B$45,MATCH($A118,'Annex 1 LV, HV &amp; UMS charges_M'!$A$14:$A$294,0)),INDEX('Annex 4 LDNO charges_M'!$B$14:$B$203,MATCH($A118,'Annex 4 LDNO charges_M'!$A$14:$A$203,0)))</f>
        <v>0</v>
      </c>
      <c r="C118" s="159">
        <f>IFERROR(INDEX('Annex 1 LV, HV &amp; UMS charges_M'!$C$14:$C$45,MATCH($A118,'Annex 1 LV, HV &amp; UMS charges_M'!$A$14:$A$294,0)),INDEX('Annex 4 LDNO charges_M'!$C$14:$C$203,MATCH($A118,'Annex 4 LDNO charges_M'!$A$14:$A$203,0)))</f>
        <v>0</v>
      </c>
      <c r="D118" s="227">
        <v>0</v>
      </c>
      <c r="E118" s="227"/>
      <c r="F118" s="223">
        <v>0.4447271517718861</v>
      </c>
    </row>
    <row r="119" spans="1:6" ht="27.75" customHeight="1">
      <c r="A119" s="160" t="s">
        <v>648</v>
      </c>
      <c r="B119" s="42">
        <f>IFERROR(INDEX('Annex 1 LV, HV &amp; UMS charges_M'!$B$14:$B$45,MATCH($A119,'Annex 1 LV, HV &amp; UMS charges_M'!$A$14:$A$294,0)),INDEX('Annex 4 LDNO charges_M'!$B$14:$B$203,MATCH($A119,'Annex 4 LDNO charges_M'!$A$14:$A$203,0)))</f>
        <v>0</v>
      </c>
      <c r="C119" s="159">
        <f>IFERROR(INDEX('Annex 1 LV, HV &amp; UMS charges_M'!$C$14:$C$45,MATCH($A119,'Annex 1 LV, HV &amp; UMS charges_M'!$A$14:$A$294,0)),INDEX('Annex 4 LDNO charges_M'!$C$14:$C$203,MATCH($A119,'Annex 4 LDNO charges_M'!$A$14:$A$203,0)))</f>
        <v>0</v>
      </c>
      <c r="D119" s="227">
        <v>0</v>
      </c>
      <c r="E119" s="227"/>
      <c r="F119" s="223">
        <v>0.4447271517718861</v>
      </c>
    </row>
    <row r="120" spans="1:6" ht="27.75" customHeight="1">
      <c r="A120" s="160" t="s">
        <v>649</v>
      </c>
      <c r="B120" s="42">
        <f>IFERROR(INDEX('Annex 1 LV, HV &amp; UMS charges_M'!$B$14:$B$45,MATCH($A120,'Annex 1 LV, HV &amp; UMS charges_M'!$A$14:$A$294,0)),INDEX('Annex 4 LDNO charges_M'!$B$14:$B$203,MATCH($A120,'Annex 4 LDNO charges_M'!$A$14:$A$203,0)))</f>
        <v>0</v>
      </c>
      <c r="C120" s="159">
        <f>IFERROR(INDEX('Annex 1 LV, HV &amp; UMS charges_M'!$C$14:$C$45,MATCH($A120,'Annex 1 LV, HV &amp; UMS charges_M'!$A$14:$A$294,0)),INDEX('Annex 4 LDNO charges_M'!$C$14:$C$203,MATCH($A120,'Annex 4 LDNO charges_M'!$A$14:$A$203,0)))</f>
        <v>0</v>
      </c>
      <c r="D120" s="227">
        <v>0</v>
      </c>
      <c r="E120" s="227"/>
      <c r="F120" s="223">
        <v>0.4447271517718861</v>
      </c>
    </row>
    <row r="121" spans="1:6" ht="27.75" customHeight="1">
      <c r="A121" s="160" t="s">
        <v>656</v>
      </c>
      <c r="B121" s="42">
        <f>IFERROR(INDEX('Annex 1 LV, HV &amp; UMS charges_M'!$B$14:$B$45,MATCH($A121,'Annex 1 LV, HV &amp; UMS charges_M'!$A$14:$A$294,0)),INDEX('Annex 4 LDNO charges_M'!$B$14:$B$203,MATCH($A121,'Annex 4 LDNO charges_M'!$A$14:$A$203,0)))</f>
        <v>0</v>
      </c>
      <c r="C121" s="159" t="str">
        <f>IFERROR(INDEX('Annex 1 LV, HV &amp; UMS charges_M'!$C$14:$C$45,MATCH($A121,'Annex 1 LV, HV &amp; UMS charges_M'!$A$14:$A$294,0)),INDEX('Annex 4 LDNO charges_M'!$C$14:$C$203,MATCH($A121,'Annex 4 LDNO charges_M'!$A$14:$A$203,0)))</f>
        <v>0, 1, 2</v>
      </c>
      <c r="D121" s="223">
        <v>0.1980674412556791</v>
      </c>
      <c r="E121" s="223"/>
      <c r="F121" s="223">
        <v>0.4447271517718861</v>
      </c>
    </row>
    <row r="122" spans="1:6" ht="27.75" customHeight="1">
      <c r="A122" s="160" t="s">
        <v>658</v>
      </c>
      <c r="B122" s="42">
        <f>IFERROR(INDEX('Annex 1 LV, HV &amp; UMS charges_M'!$B$14:$B$45,MATCH($A122,'Annex 1 LV, HV &amp; UMS charges_M'!$A$14:$A$294,0)),INDEX('Annex 4 LDNO charges_M'!$B$14:$B$203,MATCH($A122,'Annex 4 LDNO charges_M'!$A$14:$A$203,0)))</f>
        <v>0</v>
      </c>
      <c r="C122" s="159" t="str">
        <f>IFERROR(INDEX('Annex 1 LV, HV &amp; UMS charges_M'!$C$14:$C$45,MATCH($A122,'Annex 1 LV, HV &amp; UMS charges_M'!$A$14:$A$294,0)),INDEX('Annex 4 LDNO charges_M'!$C$14:$C$203,MATCH($A122,'Annex 4 LDNO charges_M'!$A$14:$A$203,0)))</f>
        <v>0, 3, 4, 5-8</v>
      </c>
      <c r="D122" s="227">
        <v>0</v>
      </c>
      <c r="E122" s="227"/>
      <c r="F122" s="223">
        <v>0.4447271517718861</v>
      </c>
    </row>
    <row r="123" spans="1:6" ht="27.75" customHeight="1">
      <c r="A123" s="160" t="s">
        <v>659</v>
      </c>
      <c r="B123" s="42">
        <f>IFERROR(INDEX('Annex 1 LV, HV &amp; UMS charges_M'!$B$14:$B$45,MATCH($A123,'Annex 1 LV, HV &amp; UMS charges_M'!$A$14:$A$294,0)),INDEX('Annex 4 LDNO charges_M'!$B$14:$B$203,MATCH($A123,'Annex 4 LDNO charges_M'!$A$14:$A$203,0)))</f>
        <v>0</v>
      </c>
      <c r="C123" s="159" t="str">
        <f>IFERROR(INDEX('Annex 1 LV, HV &amp; UMS charges_M'!$C$14:$C$45,MATCH($A123,'Annex 1 LV, HV &amp; UMS charges_M'!$A$14:$A$294,0)),INDEX('Annex 4 LDNO charges_M'!$C$14:$C$203,MATCH($A123,'Annex 4 LDNO charges_M'!$A$14:$A$203,0)))</f>
        <v>0, 3, 4, 5-8</v>
      </c>
      <c r="D123" s="227">
        <v>0</v>
      </c>
      <c r="E123" s="227"/>
      <c r="F123" s="223">
        <v>0.4447271517718861</v>
      </c>
    </row>
    <row r="124" spans="1:6" ht="27.75" customHeight="1">
      <c r="A124" s="160" t="s">
        <v>660</v>
      </c>
      <c r="B124" s="42">
        <f>IFERROR(INDEX('Annex 1 LV, HV &amp; UMS charges_M'!$B$14:$B$45,MATCH($A124,'Annex 1 LV, HV &amp; UMS charges_M'!$A$14:$A$294,0)),INDEX('Annex 4 LDNO charges_M'!$B$14:$B$203,MATCH($A124,'Annex 4 LDNO charges_M'!$A$14:$A$203,0)))</f>
        <v>0</v>
      </c>
      <c r="C124" s="159" t="str">
        <f>IFERROR(INDEX('Annex 1 LV, HV &amp; UMS charges_M'!$C$14:$C$45,MATCH($A124,'Annex 1 LV, HV &amp; UMS charges_M'!$A$14:$A$294,0)),INDEX('Annex 4 LDNO charges_M'!$C$14:$C$203,MATCH($A124,'Annex 4 LDNO charges_M'!$A$14:$A$203,0)))</f>
        <v>0, 3, 4, 5-8</v>
      </c>
      <c r="D124" s="227">
        <v>0</v>
      </c>
      <c r="E124" s="227"/>
      <c r="F124" s="223">
        <v>0.4447271517718861</v>
      </c>
    </row>
    <row r="125" spans="1:6" ht="27.75" customHeight="1">
      <c r="A125" s="160" t="s">
        <v>661</v>
      </c>
      <c r="B125" s="42">
        <f>IFERROR(INDEX('Annex 1 LV, HV &amp; UMS charges_M'!$B$14:$B$45,MATCH($A125,'Annex 1 LV, HV &amp; UMS charges_M'!$A$14:$A$294,0)),INDEX('Annex 4 LDNO charges_M'!$B$14:$B$203,MATCH($A125,'Annex 4 LDNO charges_M'!$A$14:$A$203,0)))</f>
        <v>0</v>
      </c>
      <c r="C125" s="159" t="str">
        <f>IFERROR(INDEX('Annex 1 LV, HV &amp; UMS charges_M'!$C$14:$C$45,MATCH($A125,'Annex 1 LV, HV &amp; UMS charges_M'!$A$14:$A$294,0)),INDEX('Annex 4 LDNO charges_M'!$C$14:$C$203,MATCH($A125,'Annex 4 LDNO charges_M'!$A$14:$A$203,0)))</f>
        <v>0, 3, 4, 5-8</v>
      </c>
      <c r="D125" s="227">
        <v>0</v>
      </c>
      <c r="E125" s="227"/>
      <c r="F125" s="223">
        <v>0.4447271517718861</v>
      </c>
    </row>
    <row r="126" spans="1:6" ht="27.75" customHeight="1">
      <c r="A126" s="160" t="s">
        <v>662</v>
      </c>
      <c r="B126" s="42">
        <f>IFERROR(INDEX('Annex 1 LV, HV &amp; UMS charges_M'!$B$14:$B$45,MATCH($A126,'Annex 1 LV, HV &amp; UMS charges_M'!$A$14:$A$294,0)),INDEX('Annex 4 LDNO charges_M'!$B$14:$B$203,MATCH($A126,'Annex 4 LDNO charges_M'!$A$14:$A$203,0)))</f>
        <v>0</v>
      </c>
      <c r="C126" s="159" t="str">
        <f>IFERROR(INDEX('Annex 1 LV, HV &amp; UMS charges_M'!$C$14:$C$45,MATCH($A126,'Annex 1 LV, HV &amp; UMS charges_M'!$A$14:$A$294,0)),INDEX('Annex 4 LDNO charges_M'!$C$14:$C$203,MATCH($A126,'Annex 4 LDNO charges_M'!$A$14:$A$203,0)))</f>
        <v>0, 3, 4, 5-8</v>
      </c>
      <c r="D126" s="227">
        <v>0</v>
      </c>
      <c r="E126" s="227"/>
      <c r="F126" s="223">
        <v>0.4447271517718861</v>
      </c>
    </row>
    <row r="127" spans="1:6" ht="27.75" customHeight="1">
      <c r="A127" s="160" t="s">
        <v>664</v>
      </c>
      <c r="B127" s="42">
        <f>IFERROR(INDEX('Annex 1 LV, HV &amp; UMS charges_M'!$B$14:$B$45,MATCH($A127,'Annex 1 LV, HV &amp; UMS charges_M'!$A$14:$A$294,0)),INDEX('Annex 4 LDNO charges_M'!$B$14:$B$203,MATCH($A127,'Annex 4 LDNO charges_M'!$A$14:$A$203,0)))</f>
        <v>0</v>
      </c>
      <c r="C127" s="159">
        <f>IFERROR(INDEX('Annex 1 LV, HV &amp; UMS charges_M'!$C$14:$C$45,MATCH($A127,'Annex 1 LV, HV &amp; UMS charges_M'!$A$14:$A$294,0)),INDEX('Annex 4 LDNO charges_M'!$C$14:$C$203,MATCH($A127,'Annex 4 LDNO charges_M'!$A$14:$A$203,0)))</f>
        <v>0</v>
      </c>
      <c r="D127" s="227">
        <v>0</v>
      </c>
      <c r="E127" s="227"/>
      <c r="F127" s="223">
        <v>0.4447271517718861</v>
      </c>
    </row>
    <row r="128" spans="1:6" ht="27.75" customHeight="1">
      <c r="A128" s="160" t="s">
        <v>665</v>
      </c>
      <c r="B128" s="42">
        <f>IFERROR(INDEX('Annex 1 LV, HV &amp; UMS charges_M'!$B$14:$B$45,MATCH($A128,'Annex 1 LV, HV &amp; UMS charges_M'!$A$14:$A$294,0)),INDEX('Annex 4 LDNO charges_M'!$B$14:$B$203,MATCH($A128,'Annex 4 LDNO charges_M'!$A$14:$A$203,0)))</f>
        <v>0</v>
      </c>
      <c r="C128" s="159">
        <f>IFERROR(INDEX('Annex 1 LV, HV &amp; UMS charges_M'!$C$14:$C$45,MATCH($A128,'Annex 1 LV, HV &amp; UMS charges_M'!$A$14:$A$294,0)),INDEX('Annex 4 LDNO charges_M'!$C$14:$C$203,MATCH($A128,'Annex 4 LDNO charges_M'!$A$14:$A$203,0)))</f>
        <v>0</v>
      </c>
      <c r="D128" s="227">
        <v>0</v>
      </c>
      <c r="E128" s="227"/>
      <c r="F128" s="223">
        <v>0.4447271517718861</v>
      </c>
    </row>
    <row r="129" spans="1:6" ht="27.75" customHeight="1">
      <c r="A129" s="160" t="s">
        <v>666</v>
      </c>
      <c r="B129" s="42">
        <f>IFERROR(INDEX('Annex 1 LV, HV &amp; UMS charges_M'!$B$14:$B$45,MATCH($A129,'Annex 1 LV, HV &amp; UMS charges_M'!$A$14:$A$294,0)),INDEX('Annex 4 LDNO charges_M'!$B$14:$B$203,MATCH($A129,'Annex 4 LDNO charges_M'!$A$14:$A$203,0)))</f>
        <v>0</v>
      </c>
      <c r="C129" s="159">
        <f>IFERROR(INDEX('Annex 1 LV, HV &amp; UMS charges_M'!$C$14:$C$45,MATCH($A129,'Annex 1 LV, HV &amp; UMS charges_M'!$A$14:$A$294,0)),INDEX('Annex 4 LDNO charges_M'!$C$14:$C$203,MATCH($A129,'Annex 4 LDNO charges_M'!$A$14:$A$203,0)))</f>
        <v>0</v>
      </c>
      <c r="D129" s="227">
        <v>0</v>
      </c>
      <c r="E129" s="227"/>
      <c r="F129" s="223">
        <v>0.4447271517718861</v>
      </c>
    </row>
    <row r="130" spans="1:6" ht="27.75" customHeight="1">
      <c r="A130" s="160" t="s">
        <v>667</v>
      </c>
      <c r="B130" s="42">
        <f>IFERROR(INDEX('Annex 1 LV, HV &amp; UMS charges_M'!$B$14:$B$45,MATCH($A130,'Annex 1 LV, HV &amp; UMS charges_M'!$A$14:$A$294,0)),INDEX('Annex 4 LDNO charges_M'!$B$14:$B$203,MATCH($A130,'Annex 4 LDNO charges_M'!$A$14:$A$203,0)))</f>
        <v>0</v>
      </c>
      <c r="C130" s="159">
        <f>IFERROR(INDEX('Annex 1 LV, HV &amp; UMS charges_M'!$C$14:$C$45,MATCH($A130,'Annex 1 LV, HV &amp; UMS charges_M'!$A$14:$A$294,0)),INDEX('Annex 4 LDNO charges_M'!$C$14:$C$203,MATCH($A130,'Annex 4 LDNO charges_M'!$A$14:$A$203,0)))</f>
        <v>0</v>
      </c>
      <c r="D130" s="227">
        <v>0</v>
      </c>
      <c r="E130" s="227"/>
      <c r="F130" s="223">
        <v>0.4447271517718861</v>
      </c>
    </row>
    <row r="131" spans="1:6" ht="27.75" customHeight="1">
      <c r="A131" s="160" t="s">
        <v>668</v>
      </c>
      <c r="B131" s="42">
        <f>IFERROR(INDEX('Annex 1 LV, HV &amp; UMS charges_M'!$B$14:$B$45,MATCH($A131,'Annex 1 LV, HV &amp; UMS charges_M'!$A$14:$A$294,0)),INDEX('Annex 4 LDNO charges_M'!$B$14:$B$203,MATCH($A131,'Annex 4 LDNO charges_M'!$A$14:$A$203,0)))</f>
        <v>0</v>
      </c>
      <c r="C131" s="159">
        <f>IFERROR(INDEX('Annex 1 LV, HV &amp; UMS charges_M'!$C$14:$C$45,MATCH($A131,'Annex 1 LV, HV &amp; UMS charges_M'!$A$14:$A$294,0)),INDEX('Annex 4 LDNO charges_M'!$C$14:$C$203,MATCH($A131,'Annex 4 LDNO charges_M'!$A$14:$A$203,0)))</f>
        <v>0</v>
      </c>
      <c r="D131" s="227">
        <v>0</v>
      </c>
      <c r="E131" s="227"/>
      <c r="F131" s="223">
        <v>0.4447271517718861</v>
      </c>
    </row>
    <row r="132" spans="1:6" ht="27.75" customHeight="1">
      <c r="A132" s="160" t="s">
        <v>669</v>
      </c>
      <c r="B132" s="42">
        <f>IFERROR(INDEX('Annex 1 LV, HV &amp; UMS charges_M'!$B$14:$B$45,MATCH($A132,'Annex 1 LV, HV &amp; UMS charges_M'!$A$14:$A$294,0)),INDEX('Annex 4 LDNO charges_M'!$B$14:$B$203,MATCH($A132,'Annex 4 LDNO charges_M'!$A$14:$A$203,0)))</f>
        <v>0</v>
      </c>
      <c r="C132" s="159">
        <f>IFERROR(INDEX('Annex 1 LV, HV &amp; UMS charges_M'!$C$14:$C$45,MATCH($A132,'Annex 1 LV, HV &amp; UMS charges_M'!$A$14:$A$294,0)),INDEX('Annex 4 LDNO charges_M'!$C$14:$C$203,MATCH($A132,'Annex 4 LDNO charges_M'!$A$14:$A$203,0)))</f>
        <v>0</v>
      </c>
      <c r="D132" s="227">
        <v>0</v>
      </c>
      <c r="E132" s="227"/>
      <c r="F132" s="223">
        <v>0.4447271517718861</v>
      </c>
    </row>
    <row r="133" spans="1:6" ht="27.75" customHeight="1">
      <c r="A133" s="160" t="s">
        <v>670</v>
      </c>
      <c r="B133" s="42">
        <f>IFERROR(INDEX('Annex 1 LV, HV &amp; UMS charges_M'!$B$14:$B$45,MATCH($A133,'Annex 1 LV, HV &amp; UMS charges_M'!$A$14:$A$294,0)),INDEX('Annex 4 LDNO charges_M'!$B$14:$B$203,MATCH($A133,'Annex 4 LDNO charges_M'!$A$14:$A$203,0)))</f>
        <v>0</v>
      </c>
      <c r="C133" s="159">
        <f>IFERROR(INDEX('Annex 1 LV, HV &amp; UMS charges_M'!$C$14:$C$45,MATCH($A133,'Annex 1 LV, HV &amp; UMS charges_M'!$A$14:$A$294,0)),INDEX('Annex 4 LDNO charges_M'!$C$14:$C$203,MATCH($A133,'Annex 4 LDNO charges_M'!$A$14:$A$203,0)))</f>
        <v>0</v>
      </c>
      <c r="D133" s="227">
        <v>0</v>
      </c>
      <c r="E133" s="227"/>
      <c r="F133" s="223">
        <v>0.4447271517718861</v>
      </c>
    </row>
    <row r="134" spans="1:6" ht="27.75" customHeight="1">
      <c r="A134" s="160" t="s">
        <v>671</v>
      </c>
      <c r="B134" s="42">
        <f>IFERROR(INDEX('Annex 1 LV, HV &amp; UMS charges_M'!$B$14:$B$45,MATCH($A134,'Annex 1 LV, HV &amp; UMS charges_M'!$A$14:$A$294,0)),INDEX('Annex 4 LDNO charges_M'!$B$14:$B$203,MATCH($A134,'Annex 4 LDNO charges_M'!$A$14:$A$203,0)))</f>
        <v>0</v>
      </c>
      <c r="C134" s="159">
        <f>IFERROR(INDEX('Annex 1 LV, HV &amp; UMS charges_M'!$C$14:$C$45,MATCH($A134,'Annex 1 LV, HV &amp; UMS charges_M'!$A$14:$A$294,0)),INDEX('Annex 4 LDNO charges_M'!$C$14:$C$203,MATCH($A134,'Annex 4 LDNO charges_M'!$A$14:$A$203,0)))</f>
        <v>0</v>
      </c>
      <c r="D134" s="227">
        <v>0</v>
      </c>
      <c r="E134" s="227"/>
      <c r="F134" s="223">
        <v>0.4447271517718861</v>
      </c>
    </row>
    <row r="135" spans="1:6" ht="27.75" customHeight="1">
      <c r="A135" s="160" t="s">
        <v>672</v>
      </c>
      <c r="B135" s="42">
        <f>IFERROR(INDEX('Annex 1 LV, HV &amp; UMS charges_M'!$B$14:$B$45,MATCH($A135,'Annex 1 LV, HV &amp; UMS charges_M'!$A$14:$A$294,0)),INDEX('Annex 4 LDNO charges_M'!$B$14:$B$203,MATCH($A135,'Annex 4 LDNO charges_M'!$A$14:$A$203,0)))</f>
        <v>0</v>
      </c>
      <c r="C135" s="159">
        <f>IFERROR(INDEX('Annex 1 LV, HV &amp; UMS charges_M'!$C$14:$C$45,MATCH($A135,'Annex 1 LV, HV &amp; UMS charges_M'!$A$14:$A$294,0)),INDEX('Annex 4 LDNO charges_M'!$C$14:$C$203,MATCH($A135,'Annex 4 LDNO charges_M'!$A$14:$A$203,0)))</f>
        <v>0</v>
      </c>
      <c r="D135" s="227">
        <v>0</v>
      </c>
      <c r="E135" s="227"/>
      <c r="F135" s="223">
        <v>0.4447271517718861</v>
      </c>
    </row>
    <row r="136" spans="1:6" ht="27.75" customHeight="1">
      <c r="A136" s="160" t="s">
        <v>673</v>
      </c>
      <c r="B136" s="42">
        <f>IFERROR(INDEX('Annex 1 LV, HV &amp; UMS charges_M'!$B$14:$B$45,MATCH($A136,'Annex 1 LV, HV &amp; UMS charges_M'!$A$14:$A$294,0)),INDEX('Annex 4 LDNO charges_M'!$B$14:$B$203,MATCH($A136,'Annex 4 LDNO charges_M'!$A$14:$A$203,0)))</f>
        <v>0</v>
      </c>
      <c r="C136" s="159">
        <f>IFERROR(INDEX('Annex 1 LV, HV &amp; UMS charges_M'!$C$14:$C$45,MATCH($A136,'Annex 1 LV, HV &amp; UMS charges_M'!$A$14:$A$294,0)),INDEX('Annex 4 LDNO charges_M'!$C$14:$C$203,MATCH($A136,'Annex 4 LDNO charges_M'!$A$14:$A$203,0)))</f>
        <v>0</v>
      </c>
      <c r="D136" s="227">
        <v>0</v>
      </c>
      <c r="E136" s="227"/>
      <c r="F136" s="223">
        <v>0.4447271517718861</v>
      </c>
    </row>
    <row r="137" spans="1:6" ht="27.75" customHeight="1">
      <c r="A137" s="160" t="s">
        <v>674</v>
      </c>
      <c r="B137" s="42">
        <f>IFERROR(INDEX('Annex 1 LV, HV &amp; UMS charges_M'!$B$14:$B$45,MATCH($A137,'Annex 1 LV, HV &amp; UMS charges_M'!$A$14:$A$294,0)),INDEX('Annex 4 LDNO charges_M'!$B$14:$B$203,MATCH($A137,'Annex 4 LDNO charges_M'!$A$14:$A$203,0)))</f>
        <v>0</v>
      </c>
      <c r="C137" s="159">
        <f>IFERROR(INDEX('Annex 1 LV, HV &amp; UMS charges_M'!$C$14:$C$45,MATCH($A137,'Annex 1 LV, HV &amp; UMS charges_M'!$A$14:$A$294,0)),INDEX('Annex 4 LDNO charges_M'!$C$14:$C$203,MATCH($A137,'Annex 4 LDNO charges_M'!$A$14:$A$203,0)))</f>
        <v>0</v>
      </c>
      <c r="D137" s="227">
        <v>0</v>
      </c>
      <c r="E137" s="227"/>
      <c r="F137" s="223">
        <v>0.4447271517718861</v>
      </c>
    </row>
    <row r="138" spans="1:6" ht="27.75" customHeight="1">
      <c r="A138" s="160" t="s">
        <v>675</v>
      </c>
      <c r="B138" s="42">
        <f>IFERROR(INDEX('Annex 1 LV, HV &amp; UMS charges_M'!$B$14:$B$45,MATCH($A138,'Annex 1 LV, HV &amp; UMS charges_M'!$A$14:$A$294,0)),INDEX('Annex 4 LDNO charges_M'!$B$14:$B$203,MATCH($A138,'Annex 4 LDNO charges_M'!$A$14:$A$203,0)))</f>
        <v>0</v>
      </c>
      <c r="C138" s="159">
        <f>IFERROR(INDEX('Annex 1 LV, HV &amp; UMS charges_M'!$C$14:$C$45,MATCH($A138,'Annex 1 LV, HV &amp; UMS charges_M'!$A$14:$A$294,0)),INDEX('Annex 4 LDNO charges_M'!$C$14:$C$203,MATCH($A138,'Annex 4 LDNO charges_M'!$A$14:$A$203,0)))</f>
        <v>0</v>
      </c>
      <c r="D138" s="227">
        <v>0</v>
      </c>
      <c r="E138" s="227"/>
      <c r="F138" s="223">
        <v>0.4447271517718861</v>
      </c>
    </row>
    <row r="139" spans="1:6" ht="27.75" customHeight="1">
      <c r="A139" s="160" t="s">
        <v>676</v>
      </c>
      <c r="B139" s="42">
        <f>IFERROR(INDEX('Annex 1 LV, HV &amp; UMS charges_M'!$B$14:$B$45,MATCH($A139,'Annex 1 LV, HV &amp; UMS charges_M'!$A$14:$A$294,0)),INDEX('Annex 4 LDNO charges_M'!$B$14:$B$203,MATCH($A139,'Annex 4 LDNO charges_M'!$A$14:$A$203,0)))</f>
        <v>0</v>
      </c>
      <c r="C139" s="159">
        <f>IFERROR(INDEX('Annex 1 LV, HV &amp; UMS charges_M'!$C$14:$C$45,MATCH($A139,'Annex 1 LV, HV &amp; UMS charges_M'!$A$14:$A$294,0)),INDEX('Annex 4 LDNO charges_M'!$C$14:$C$203,MATCH($A139,'Annex 4 LDNO charges_M'!$A$14:$A$203,0)))</f>
        <v>0</v>
      </c>
      <c r="D139" s="227">
        <v>0</v>
      </c>
      <c r="E139" s="227"/>
      <c r="F139" s="223">
        <v>0.4447271517718861</v>
      </c>
    </row>
    <row r="140" spans="1:6" ht="27.75" customHeight="1">
      <c r="A140" s="160" t="s">
        <v>677</v>
      </c>
      <c r="B140" s="42">
        <f>IFERROR(INDEX('Annex 1 LV, HV &amp; UMS charges_M'!$B$14:$B$45,MATCH($A140,'Annex 1 LV, HV &amp; UMS charges_M'!$A$14:$A$294,0)),INDEX('Annex 4 LDNO charges_M'!$B$14:$B$203,MATCH($A140,'Annex 4 LDNO charges_M'!$A$14:$A$203,0)))</f>
        <v>0</v>
      </c>
      <c r="C140" s="159">
        <f>IFERROR(INDEX('Annex 1 LV, HV &amp; UMS charges_M'!$C$14:$C$45,MATCH($A140,'Annex 1 LV, HV &amp; UMS charges_M'!$A$14:$A$294,0)),INDEX('Annex 4 LDNO charges_M'!$C$14:$C$203,MATCH($A140,'Annex 4 LDNO charges_M'!$A$14:$A$203,0)))</f>
        <v>0</v>
      </c>
      <c r="D140" s="227">
        <v>0</v>
      </c>
      <c r="E140" s="227"/>
      <c r="F140" s="223">
        <v>0.4447271517718861</v>
      </c>
    </row>
    <row r="141" spans="1:6" ht="27.75" customHeight="1">
      <c r="A141" s="160" t="s">
        <v>678</v>
      </c>
      <c r="B141" s="42">
        <f>IFERROR(INDEX('Annex 1 LV, HV &amp; UMS charges_M'!$B$14:$B$45,MATCH($A141,'Annex 1 LV, HV &amp; UMS charges_M'!$A$14:$A$294,0)),INDEX('Annex 4 LDNO charges_M'!$B$14:$B$203,MATCH($A141,'Annex 4 LDNO charges_M'!$A$14:$A$203,0)))</f>
        <v>0</v>
      </c>
      <c r="C141" s="159">
        <f>IFERROR(INDEX('Annex 1 LV, HV &amp; UMS charges_M'!$C$14:$C$45,MATCH($A141,'Annex 1 LV, HV &amp; UMS charges_M'!$A$14:$A$294,0)),INDEX('Annex 4 LDNO charges_M'!$C$14:$C$203,MATCH($A141,'Annex 4 LDNO charges_M'!$A$14:$A$203,0)))</f>
        <v>0</v>
      </c>
      <c r="D141" s="227">
        <v>0</v>
      </c>
      <c r="E141" s="227"/>
      <c r="F141" s="223">
        <v>0.4447271517718861</v>
      </c>
    </row>
    <row r="142" spans="1:6" ht="27.75" customHeight="1">
      <c r="A142" s="160" t="s">
        <v>685</v>
      </c>
      <c r="B142" s="42">
        <f>IFERROR(INDEX('Annex 1 LV, HV &amp; UMS charges_M'!$B$14:$B$45,MATCH($A142,'Annex 1 LV, HV &amp; UMS charges_M'!$A$14:$A$294,0)),INDEX('Annex 4 LDNO charges_M'!$B$14:$B$203,MATCH($A142,'Annex 4 LDNO charges_M'!$A$14:$A$203,0)))</f>
        <v>0</v>
      </c>
      <c r="C142" s="159" t="str">
        <f>IFERROR(INDEX('Annex 1 LV, HV &amp; UMS charges_M'!$C$14:$C$45,MATCH($A142,'Annex 1 LV, HV &amp; UMS charges_M'!$A$14:$A$294,0)),INDEX('Annex 4 LDNO charges_M'!$C$14:$C$203,MATCH($A142,'Annex 4 LDNO charges_M'!$A$14:$A$203,0)))</f>
        <v>0, 1, 2</v>
      </c>
      <c r="D142" s="223">
        <v>0.1980674412556791</v>
      </c>
      <c r="E142" s="223"/>
      <c r="F142" s="223">
        <v>0.4447271517718861</v>
      </c>
    </row>
    <row r="143" spans="1:6" ht="27.75" customHeight="1">
      <c r="A143" s="160" t="s">
        <v>687</v>
      </c>
      <c r="B143" s="42">
        <f>IFERROR(INDEX('Annex 1 LV, HV &amp; UMS charges_M'!$B$14:$B$45,MATCH($A143,'Annex 1 LV, HV &amp; UMS charges_M'!$A$14:$A$294,0)),INDEX('Annex 4 LDNO charges_M'!$B$14:$B$203,MATCH($A143,'Annex 4 LDNO charges_M'!$A$14:$A$203,0)))</f>
        <v>0</v>
      </c>
      <c r="C143" s="159" t="str">
        <f>IFERROR(INDEX('Annex 1 LV, HV &amp; UMS charges_M'!$C$14:$C$45,MATCH($A143,'Annex 1 LV, HV &amp; UMS charges_M'!$A$14:$A$294,0)),INDEX('Annex 4 LDNO charges_M'!$C$14:$C$203,MATCH($A143,'Annex 4 LDNO charges_M'!$A$14:$A$203,0)))</f>
        <v>0, 3, 4, 5-8</v>
      </c>
      <c r="D143" s="227">
        <v>0</v>
      </c>
      <c r="E143" s="227"/>
      <c r="F143" s="223">
        <v>0.4447271517718861</v>
      </c>
    </row>
    <row r="144" spans="1:6" ht="27.75" customHeight="1">
      <c r="A144" s="160" t="s">
        <v>688</v>
      </c>
      <c r="B144" s="42">
        <f>IFERROR(INDEX('Annex 1 LV, HV &amp; UMS charges_M'!$B$14:$B$45,MATCH($A144,'Annex 1 LV, HV &amp; UMS charges_M'!$A$14:$A$294,0)),INDEX('Annex 4 LDNO charges_M'!$B$14:$B$203,MATCH($A144,'Annex 4 LDNO charges_M'!$A$14:$A$203,0)))</f>
        <v>0</v>
      </c>
      <c r="C144" s="159" t="str">
        <f>IFERROR(INDEX('Annex 1 LV, HV &amp; UMS charges_M'!$C$14:$C$45,MATCH($A144,'Annex 1 LV, HV &amp; UMS charges_M'!$A$14:$A$294,0)),INDEX('Annex 4 LDNO charges_M'!$C$14:$C$203,MATCH($A144,'Annex 4 LDNO charges_M'!$A$14:$A$203,0)))</f>
        <v>0, 3, 4, 5-8</v>
      </c>
      <c r="D144" s="227">
        <v>0</v>
      </c>
      <c r="E144" s="227"/>
      <c r="F144" s="223">
        <v>0.4447271517718861</v>
      </c>
    </row>
    <row r="145" spans="1:6" ht="27.75" customHeight="1">
      <c r="A145" s="160" t="s">
        <v>689</v>
      </c>
      <c r="B145" s="42">
        <f>IFERROR(INDEX('Annex 1 LV, HV &amp; UMS charges_M'!$B$14:$B$45,MATCH($A145,'Annex 1 LV, HV &amp; UMS charges_M'!$A$14:$A$294,0)),INDEX('Annex 4 LDNO charges_M'!$B$14:$B$203,MATCH($A145,'Annex 4 LDNO charges_M'!$A$14:$A$203,0)))</f>
        <v>0</v>
      </c>
      <c r="C145" s="159" t="str">
        <f>IFERROR(INDEX('Annex 1 LV, HV &amp; UMS charges_M'!$C$14:$C$45,MATCH($A145,'Annex 1 LV, HV &amp; UMS charges_M'!$A$14:$A$294,0)),INDEX('Annex 4 LDNO charges_M'!$C$14:$C$203,MATCH($A145,'Annex 4 LDNO charges_M'!$A$14:$A$203,0)))</f>
        <v>0, 3, 4, 5-8</v>
      </c>
      <c r="D145" s="227">
        <v>0</v>
      </c>
      <c r="E145" s="227"/>
      <c r="F145" s="223">
        <v>0.4447271517718861</v>
      </c>
    </row>
    <row r="146" spans="1:6" ht="27.75" customHeight="1">
      <c r="A146" s="160" t="s">
        <v>690</v>
      </c>
      <c r="B146" s="42">
        <f>IFERROR(INDEX('Annex 1 LV, HV &amp; UMS charges_M'!$B$14:$B$45,MATCH($A146,'Annex 1 LV, HV &amp; UMS charges_M'!$A$14:$A$294,0)),INDEX('Annex 4 LDNO charges_M'!$B$14:$B$203,MATCH($A146,'Annex 4 LDNO charges_M'!$A$14:$A$203,0)))</f>
        <v>0</v>
      </c>
      <c r="C146" s="159" t="str">
        <f>IFERROR(INDEX('Annex 1 LV, HV &amp; UMS charges_M'!$C$14:$C$45,MATCH($A146,'Annex 1 LV, HV &amp; UMS charges_M'!$A$14:$A$294,0)),INDEX('Annex 4 LDNO charges_M'!$C$14:$C$203,MATCH($A146,'Annex 4 LDNO charges_M'!$A$14:$A$203,0)))</f>
        <v>0, 3, 4, 5-8</v>
      </c>
      <c r="D146" s="227">
        <v>0</v>
      </c>
      <c r="E146" s="227"/>
      <c r="F146" s="223">
        <v>0.4447271517718861</v>
      </c>
    </row>
    <row r="147" spans="1:6" ht="27.75" customHeight="1">
      <c r="A147" s="160" t="s">
        <v>691</v>
      </c>
      <c r="B147" s="42">
        <f>IFERROR(INDEX('Annex 1 LV, HV &amp; UMS charges_M'!$B$14:$B$45,MATCH($A147,'Annex 1 LV, HV &amp; UMS charges_M'!$A$14:$A$294,0)),INDEX('Annex 4 LDNO charges_M'!$B$14:$B$203,MATCH($A147,'Annex 4 LDNO charges_M'!$A$14:$A$203,0)))</f>
        <v>0</v>
      </c>
      <c r="C147" s="159" t="str">
        <f>IFERROR(INDEX('Annex 1 LV, HV &amp; UMS charges_M'!$C$14:$C$45,MATCH($A147,'Annex 1 LV, HV &amp; UMS charges_M'!$A$14:$A$294,0)),INDEX('Annex 4 LDNO charges_M'!$C$14:$C$203,MATCH($A147,'Annex 4 LDNO charges_M'!$A$14:$A$203,0)))</f>
        <v>0, 3, 4, 5-8</v>
      </c>
      <c r="D147" s="227">
        <v>0</v>
      </c>
      <c r="E147" s="227"/>
      <c r="F147" s="223">
        <v>0.4447271517718861</v>
      </c>
    </row>
    <row r="148" spans="1:6" ht="27.75" customHeight="1">
      <c r="A148" s="160" t="s">
        <v>693</v>
      </c>
      <c r="B148" s="42">
        <f>IFERROR(INDEX('Annex 1 LV, HV &amp; UMS charges_M'!$B$14:$B$45,MATCH($A148,'Annex 1 LV, HV &amp; UMS charges_M'!$A$14:$A$294,0)),INDEX('Annex 4 LDNO charges_M'!$B$14:$B$203,MATCH($A148,'Annex 4 LDNO charges_M'!$A$14:$A$203,0)))</f>
        <v>0</v>
      </c>
      <c r="C148" s="159">
        <f>IFERROR(INDEX('Annex 1 LV, HV &amp; UMS charges_M'!$C$14:$C$45,MATCH($A148,'Annex 1 LV, HV &amp; UMS charges_M'!$A$14:$A$294,0)),INDEX('Annex 4 LDNO charges_M'!$C$14:$C$203,MATCH($A148,'Annex 4 LDNO charges_M'!$A$14:$A$203,0)))</f>
        <v>0</v>
      </c>
      <c r="D148" s="227">
        <v>0</v>
      </c>
      <c r="E148" s="227"/>
      <c r="F148" s="223">
        <v>0.4447271517718861</v>
      </c>
    </row>
    <row r="149" spans="1:6" ht="27.75" customHeight="1">
      <c r="A149" s="160" t="s">
        <v>694</v>
      </c>
      <c r="B149" s="42">
        <f>IFERROR(INDEX('Annex 1 LV, HV &amp; UMS charges_M'!$B$14:$B$45,MATCH($A149,'Annex 1 LV, HV &amp; UMS charges_M'!$A$14:$A$294,0)),INDEX('Annex 4 LDNO charges_M'!$B$14:$B$203,MATCH($A149,'Annex 4 LDNO charges_M'!$A$14:$A$203,0)))</f>
        <v>0</v>
      </c>
      <c r="C149" s="159">
        <f>IFERROR(INDEX('Annex 1 LV, HV &amp; UMS charges_M'!$C$14:$C$45,MATCH($A149,'Annex 1 LV, HV &amp; UMS charges_M'!$A$14:$A$294,0)),INDEX('Annex 4 LDNO charges_M'!$C$14:$C$203,MATCH($A149,'Annex 4 LDNO charges_M'!$A$14:$A$203,0)))</f>
        <v>0</v>
      </c>
      <c r="D149" s="227">
        <v>0</v>
      </c>
      <c r="E149" s="227"/>
      <c r="F149" s="223">
        <v>0.4447271517718861</v>
      </c>
    </row>
    <row r="150" spans="1:6" ht="27.75" customHeight="1">
      <c r="A150" s="160" t="s">
        <v>695</v>
      </c>
      <c r="B150" s="42">
        <f>IFERROR(INDEX('Annex 1 LV, HV &amp; UMS charges_M'!$B$14:$B$45,MATCH($A150,'Annex 1 LV, HV &amp; UMS charges_M'!$A$14:$A$294,0)),INDEX('Annex 4 LDNO charges_M'!$B$14:$B$203,MATCH($A150,'Annex 4 LDNO charges_M'!$A$14:$A$203,0)))</f>
        <v>0</v>
      </c>
      <c r="C150" s="159">
        <f>IFERROR(INDEX('Annex 1 LV, HV &amp; UMS charges_M'!$C$14:$C$45,MATCH($A150,'Annex 1 LV, HV &amp; UMS charges_M'!$A$14:$A$294,0)),INDEX('Annex 4 LDNO charges_M'!$C$14:$C$203,MATCH($A150,'Annex 4 LDNO charges_M'!$A$14:$A$203,0)))</f>
        <v>0</v>
      </c>
      <c r="D150" s="227">
        <v>0</v>
      </c>
      <c r="E150" s="227"/>
      <c r="F150" s="223">
        <v>0.4447271517718861</v>
      </c>
    </row>
    <row r="151" spans="1:6" ht="27.75" customHeight="1">
      <c r="A151" s="160" t="s">
        <v>696</v>
      </c>
      <c r="B151" s="42">
        <f>IFERROR(INDEX('Annex 1 LV, HV &amp; UMS charges_M'!$B$14:$B$45,MATCH($A151,'Annex 1 LV, HV &amp; UMS charges_M'!$A$14:$A$294,0)),INDEX('Annex 4 LDNO charges_M'!$B$14:$B$203,MATCH($A151,'Annex 4 LDNO charges_M'!$A$14:$A$203,0)))</f>
        <v>0</v>
      </c>
      <c r="C151" s="159">
        <f>IFERROR(INDEX('Annex 1 LV, HV &amp; UMS charges_M'!$C$14:$C$45,MATCH($A151,'Annex 1 LV, HV &amp; UMS charges_M'!$A$14:$A$294,0)),INDEX('Annex 4 LDNO charges_M'!$C$14:$C$203,MATCH($A151,'Annex 4 LDNO charges_M'!$A$14:$A$203,0)))</f>
        <v>0</v>
      </c>
      <c r="D151" s="227">
        <v>0</v>
      </c>
      <c r="E151" s="227"/>
      <c r="F151" s="223">
        <v>0.4447271517718861</v>
      </c>
    </row>
    <row r="152" spans="1:6" ht="27.75" customHeight="1">
      <c r="A152" s="160" t="s">
        <v>697</v>
      </c>
      <c r="B152" s="42">
        <f>IFERROR(INDEX('Annex 1 LV, HV &amp; UMS charges_M'!$B$14:$B$45,MATCH($A152,'Annex 1 LV, HV &amp; UMS charges_M'!$A$14:$A$294,0)),INDEX('Annex 4 LDNO charges_M'!$B$14:$B$203,MATCH($A152,'Annex 4 LDNO charges_M'!$A$14:$A$203,0)))</f>
        <v>0</v>
      </c>
      <c r="C152" s="159">
        <f>IFERROR(INDEX('Annex 1 LV, HV &amp; UMS charges_M'!$C$14:$C$45,MATCH($A152,'Annex 1 LV, HV &amp; UMS charges_M'!$A$14:$A$294,0)),INDEX('Annex 4 LDNO charges_M'!$C$14:$C$203,MATCH($A152,'Annex 4 LDNO charges_M'!$A$14:$A$203,0)))</f>
        <v>0</v>
      </c>
      <c r="D152" s="227">
        <v>0</v>
      </c>
      <c r="E152" s="227"/>
      <c r="F152" s="223">
        <v>0.4447271517718861</v>
      </c>
    </row>
    <row r="153" spans="1:6" ht="27.75" customHeight="1">
      <c r="A153" s="160" t="s">
        <v>698</v>
      </c>
      <c r="B153" s="42">
        <f>IFERROR(INDEX('Annex 1 LV, HV &amp; UMS charges_M'!$B$14:$B$45,MATCH($A153,'Annex 1 LV, HV &amp; UMS charges_M'!$A$14:$A$294,0)),INDEX('Annex 4 LDNO charges_M'!$B$14:$B$203,MATCH($A153,'Annex 4 LDNO charges_M'!$A$14:$A$203,0)))</f>
        <v>0</v>
      </c>
      <c r="C153" s="159">
        <f>IFERROR(INDEX('Annex 1 LV, HV &amp; UMS charges_M'!$C$14:$C$45,MATCH($A153,'Annex 1 LV, HV &amp; UMS charges_M'!$A$14:$A$294,0)),INDEX('Annex 4 LDNO charges_M'!$C$14:$C$203,MATCH($A153,'Annex 4 LDNO charges_M'!$A$14:$A$203,0)))</f>
        <v>0</v>
      </c>
      <c r="D153" s="227">
        <v>0</v>
      </c>
      <c r="E153" s="227"/>
      <c r="F153" s="223">
        <v>0.4447271517718861</v>
      </c>
    </row>
    <row r="154" spans="1:6" ht="27.75" customHeight="1">
      <c r="A154" s="160" t="s">
        <v>699</v>
      </c>
      <c r="B154" s="42">
        <f>IFERROR(INDEX('Annex 1 LV, HV &amp; UMS charges_M'!$B$14:$B$45,MATCH($A154,'Annex 1 LV, HV &amp; UMS charges_M'!$A$14:$A$294,0)),INDEX('Annex 4 LDNO charges_M'!$B$14:$B$203,MATCH($A154,'Annex 4 LDNO charges_M'!$A$14:$A$203,0)))</f>
        <v>0</v>
      </c>
      <c r="C154" s="159">
        <f>IFERROR(INDEX('Annex 1 LV, HV &amp; UMS charges_M'!$C$14:$C$45,MATCH($A154,'Annex 1 LV, HV &amp; UMS charges_M'!$A$14:$A$294,0)),INDEX('Annex 4 LDNO charges_M'!$C$14:$C$203,MATCH($A154,'Annex 4 LDNO charges_M'!$A$14:$A$203,0)))</f>
        <v>0</v>
      </c>
      <c r="D154" s="227">
        <v>0</v>
      </c>
      <c r="E154" s="227"/>
      <c r="F154" s="223">
        <v>0.4447271517718861</v>
      </c>
    </row>
    <row r="155" spans="1:6" ht="27.75" customHeight="1">
      <c r="A155" s="160" t="s">
        <v>700</v>
      </c>
      <c r="B155" s="42">
        <f>IFERROR(INDEX('Annex 1 LV, HV &amp; UMS charges_M'!$B$14:$B$45,MATCH($A155,'Annex 1 LV, HV &amp; UMS charges_M'!$A$14:$A$294,0)),INDEX('Annex 4 LDNO charges_M'!$B$14:$B$203,MATCH($A155,'Annex 4 LDNO charges_M'!$A$14:$A$203,0)))</f>
        <v>0</v>
      </c>
      <c r="C155" s="159">
        <f>IFERROR(INDEX('Annex 1 LV, HV &amp; UMS charges_M'!$C$14:$C$45,MATCH($A155,'Annex 1 LV, HV &amp; UMS charges_M'!$A$14:$A$294,0)),INDEX('Annex 4 LDNO charges_M'!$C$14:$C$203,MATCH($A155,'Annex 4 LDNO charges_M'!$A$14:$A$203,0)))</f>
        <v>0</v>
      </c>
      <c r="D155" s="227">
        <v>0</v>
      </c>
      <c r="E155" s="227"/>
      <c r="F155" s="223">
        <v>0.4447271517718861</v>
      </c>
    </row>
    <row r="156" spans="1:6" ht="27.75" customHeight="1">
      <c r="A156" s="160" t="s">
        <v>701</v>
      </c>
      <c r="B156" s="42">
        <f>IFERROR(INDEX('Annex 1 LV, HV &amp; UMS charges_M'!$B$14:$B$45,MATCH($A156,'Annex 1 LV, HV &amp; UMS charges_M'!$A$14:$A$294,0)),INDEX('Annex 4 LDNO charges_M'!$B$14:$B$203,MATCH($A156,'Annex 4 LDNO charges_M'!$A$14:$A$203,0)))</f>
        <v>0</v>
      </c>
      <c r="C156" s="159">
        <f>IFERROR(INDEX('Annex 1 LV, HV &amp; UMS charges_M'!$C$14:$C$45,MATCH($A156,'Annex 1 LV, HV &amp; UMS charges_M'!$A$14:$A$294,0)),INDEX('Annex 4 LDNO charges_M'!$C$14:$C$203,MATCH($A156,'Annex 4 LDNO charges_M'!$A$14:$A$203,0)))</f>
        <v>0</v>
      </c>
      <c r="D156" s="227">
        <v>0</v>
      </c>
      <c r="E156" s="227"/>
      <c r="F156" s="223">
        <v>0.4447271517718861</v>
      </c>
    </row>
    <row r="157" spans="1:6" ht="27.75" customHeight="1">
      <c r="A157" s="160" t="s">
        <v>702</v>
      </c>
      <c r="B157" s="42">
        <f>IFERROR(INDEX('Annex 1 LV, HV &amp; UMS charges_M'!$B$14:$B$45,MATCH($A157,'Annex 1 LV, HV &amp; UMS charges_M'!$A$14:$A$294,0)),INDEX('Annex 4 LDNO charges_M'!$B$14:$B$203,MATCH($A157,'Annex 4 LDNO charges_M'!$A$14:$A$203,0)))</f>
        <v>0</v>
      </c>
      <c r="C157" s="159">
        <f>IFERROR(INDEX('Annex 1 LV, HV &amp; UMS charges_M'!$C$14:$C$45,MATCH($A157,'Annex 1 LV, HV &amp; UMS charges_M'!$A$14:$A$294,0)),INDEX('Annex 4 LDNO charges_M'!$C$14:$C$203,MATCH($A157,'Annex 4 LDNO charges_M'!$A$14:$A$203,0)))</f>
        <v>0</v>
      </c>
      <c r="D157" s="227">
        <v>0</v>
      </c>
      <c r="E157" s="227"/>
      <c r="F157" s="223">
        <v>0.4447271517718861</v>
      </c>
    </row>
    <row r="158" spans="1:6" ht="27.75" customHeight="1">
      <c r="A158" s="160" t="s">
        <v>703</v>
      </c>
      <c r="B158" s="42">
        <f>IFERROR(INDEX('Annex 1 LV, HV &amp; UMS charges_M'!$B$14:$B$45,MATCH($A158,'Annex 1 LV, HV &amp; UMS charges_M'!$A$14:$A$294,0)),INDEX('Annex 4 LDNO charges_M'!$B$14:$B$203,MATCH($A158,'Annex 4 LDNO charges_M'!$A$14:$A$203,0)))</f>
        <v>0</v>
      </c>
      <c r="C158" s="159">
        <f>IFERROR(INDEX('Annex 1 LV, HV &amp; UMS charges_M'!$C$14:$C$45,MATCH($A158,'Annex 1 LV, HV &amp; UMS charges_M'!$A$14:$A$294,0)),INDEX('Annex 4 LDNO charges_M'!$C$14:$C$203,MATCH($A158,'Annex 4 LDNO charges_M'!$A$14:$A$203,0)))</f>
        <v>0</v>
      </c>
      <c r="D158" s="227">
        <v>0</v>
      </c>
      <c r="E158" s="227"/>
      <c r="F158" s="223">
        <v>0.4447271517718861</v>
      </c>
    </row>
    <row r="159" spans="1:6" ht="27.75" customHeight="1">
      <c r="A159" s="160" t="s">
        <v>704</v>
      </c>
      <c r="B159" s="42">
        <f>IFERROR(INDEX('Annex 1 LV, HV &amp; UMS charges_M'!$B$14:$B$45,MATCH($A159,'Annex 1 LV, HV &amp; UMS charges_M'!$A$14:$A$294,0)),INDEX('Annex 4 LDNO charges_M'!$B$14:$B$203,MATCH($A159,'Annex 4 LDNO charges_M'!$A$14:$A$203,0)))</f>
        <v>0</v>
      </c>
      <c r="C159" s="159">
        <f>IFERROR(INDEX('Annex 1 LV, HV &amp; UMS charges_M'!$C$14:$C$45,MATCH($A159,'Annex 1 LV, HV &amp; UMS charges_M'!$A$14:$A$294,0)),INDEX('Annex 4 LDNO charges_M'!$C$14:$C$203,MATCH($A159,'Annex 4 LDNO charges_M'!$A$14:$A$203,0)))</f>
        <v>0</v>
      </c>
      <c r="D159" s="227">
        <v>0</v>
      </c>
      <c r="E159" s="227"/>
      <c r="F159" s="223">
        <v>0.4447271517718861</v>
      </c>
    </row>
    <row r="160" spans="1:6" ht="27.75" customHeight="1">
      <c r="A160" s="160" t="s">
        <v>705</v>
      </c>
      <c r="B160" s="42">
        <f>IFERROR(INDEX('Annex 1 LV, HV &amp; UMS charges_M'!$B$14:$B$45,MATCH($A160,'Annex 1 LV, HV &amp; UMS charges_M'!$A$14:$A$294,0)),INDEX('Annex 4 LDNO charges_M'!$B$14:$B$203,MATCH($A160,'Annex 4 LDNO charges_M'!$A$14:$A$203,0)))</f>
        <v>0</v>
      </c>
      <c r="C160" s="159">
        <f>IFERROR(INDEX('Annex 1 LV, HV &amp; UMS charges_M'!$C$14:$C$45,MATCH($A160,'Annex 1 LV, HV &amp; UMS charges_M'!$A$14:$A$294,0)),INDEX('Annex 4 LDNO charges_M'!$C$14:$C$203,MATCH($A160,'Annex 4 LDNO charges_M'!$A$14:$A$203,0)))</f>
        <v>0</v>
      </c>
      <c r="D160" s="227">
        <v>0</v>
      </c>
      <c r="E160" s="227"/>
      <c r="F160" s="223">
        <v>0.4447271517718861</v>
      </c>
    </row>
    <row r="161" spans="1:6" ht="27.75" customHeight="1">
      <c r="A161" s="160" t="s">
        <v>706</v>
      </c>
      <c r="B161" s="42">
        <f>IFERROR(INDEX('Annex 1 LV, HV &amp; UMS charges_M'!$B$14:$B$45,MATCH($A161,'Annex 1 LV, HV &amp; UMS charges_M'!$A$14:$A$294,0)),INDEX('Annex 4 LDNO charges_M'!$B$14:$B$203,MATCH($A161,'Annex 4 LDNO charges_M'!$A$14:$A$203,0)))</f>
        <v>0</v>
      </c>
      <c r="C161" s="159">
        <f>IFERROR(INDEX('Annex 1 LV, HV &amp; UMS charges_M'!$C$14:$C$45,MATCH($A161,'Annex 1 LV, HV &amp; UMS charges_M'!$A$14:$A$294,0)),INDEX('Annex 4 LDNO charges_M'!$C$14:$C$203,MATCH($A161,'Annex 4 LDNO charges_M'!$A$14:$A$203,0)))</f>
        <v>0</v>
      </c>
      <c r="D161" s="227">
        <v>0</v>
      </c>
      <c r="E161" s="227"/>
      <c r="F161" s="223">
        <v>0.4447271517718861</v>
      </c>
    </row>
    <row r="162" spans="1:6" ht="27.75" customHeight="1">
      <c r="A162" s="160" t="s">
        <v>707</v>
      </c>
      <c r="B162" s="42">
        <f>IFERROR(INDEX('Annex 1 LV, HV &amp; UMS charges_M'!$B$14:$B$45,MATCH($A162,'Annex 1 LV, HV &amp; UMS charges_M'!$A$14:$A$294,0)),INDEX('Annex 4 LDNO charges_M'!$B$14:$B$203,MATCH($A162,'Annex 4 LDNO charges_M'!$A$14:$A$203,0)))</f>
        <v>0</v>
      </c>
      <c r="C162" s="159">
        <f>IFERROR(INDEX('Annex 1 LV, HV &amp; UMS charges_M'!$C$14:$C$45,MATCH($A162,'Annex 1 LV, HV &amp; UMS charges_M'!$A$14:$A$294,0)),INDEX('Annex 4 LDNO charges_M'!$C$14:$C$203,MATCH($A162,'Annex 4 LDNO charges_M'!$A$14:$A$203,0)))</f>
        <v>0</v>
      </c>
      <c r="D162" s="227">
        <v>0</v>
      </c>
      <c r="E162" s="227"/>
      <c r="F162" s="223">
        <v>0.4447271517718861</v>
      </c>
    </row>
  </sheetData>
  <mergeCells count="2">
    <mergeCell ref="B1:C1"/>
    <mergeCell ref="A2:F2"/>
  </mergeCells>
  <hyperlinks>
    <hyperlink ref="A1" location="Overview!A1" display="Back to Overview" xr:uid="{00000000-0004-0000-32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Annex 7b &amp;"Arial,Regular"- Schedule of Charges to recover Excess Supplier of Last Resort pass-through costs&amp;C&amp;G</oddHeader>
    <oddFooter>&amp;R&amp;P of &amp;N</oddFooter>
  </headerFooter>
  <legacyDrawingHF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0">
    <pageSetUpPr fitToPage="1"/>
  </sheetPr>
  <dimension ref="A1:G855"/>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UKPN EPN Area (GSP Group _A)"</f>
        <v>Southern Electric Power Distribution plc - Effective from 1 April 2024 - Final Nodal/Zonal charges in UKPN EPN Area (GSP Group _A)</v>
      </c>
      <c r="B2" s="394"/>
      <c r="C2" s="394"/>
      <c r="D2" s="395"/>
    </row>
    <row r="3" spans="1:7" ht="60.75" customHeight="1">
      <c r="A3" s="215" t="s">
        <v>851</v>
      </c>
      <c r="B3" s="215" t="s">
        <v>852</v>
      </c>
      <c r="C3" s="215" t="s">
        <v>853</v>
      </c>
      <c r="D3" s="215" t="s">
        <v>854</v>
      </c>
    </row>
    <row r="4" spans="1:7" ht="21.75" customHeight="1">
      <c r="A4" s="7" t="s">
        <v>855</v>
      </c>
      <c r="B4" s="8" t="s">
        <v>856</v>
      </c>
      <c r="C4" s="256">
        <v>0</v>
      </c>
      <c r="D4" s="256">
        <v>12.766721082632966</v>
      </c>
    </row>
    <row r="5" spans="1:7" ht="21.75" customHeight="1">
      <c r="A5" s="7" t="s">
        <v>857</v>
      </c>
      <c r="B5" s="8" t="s">
        <v>858</v>
      </c>
      <c r="C5" s="256">
        <v>9.9373743265641803</v>
      </c>
      <c r="D5" s="256">
        <v>3.1224334750542608</v>
      </c>
    </row>
    <row r="6" spans="1:7" ht="21.75" customHeight="1">
      <c r="A6" s="7" t="s">
        <v>859</v>
      </c>
      <c r="B6" s="8" t="s">
        <v>860</v>
      </c>
      <c r="C6" s="256">
        <v>4.4238884242619703</v>
      </c>
      <c r="D6" s="256">
        <v>0.71841256439380685</v>
      </c>
    </row>
    <row r="7" spans="1:7" ht="21.75" customHeight="1">
      <c r="A7" s="7" t="s">
        <v>861</v>
      </c>
      <c r="B7" s="8" t="s">
        <v>860</v>
      </c>
      <c r="C7" s="256">
        <v>4.4085580068997903</v>
      </c>
      <c r="D7" s="256">
        <v>0.72597139359065044</v>
      </c>
    </row>
    <row r="8" spans="1:7" ht="21.75" customHeight="1">
      <c r="A8" s="7" t="s">
        <v>862</v>
      </c>
      <c r="B8" s="8" t="s">
        <v>863</v>
      </c>
      <c r="C8" s="256">
        <v>6.8652155667845355E-2</v>
      </c>
      <c r="D8" s="256">
        <v>4.3682180626161502</v>
      </c>
    </row>
    <row r="9" spans="1:7" ht="21.75" customHeight="1">
      <c r="A9" s="7" t="s">
        <v>864</v>
      </c>
      <c r="B9" s="8" t="s">
        <v>865</v>
      </c>
      <c r="C9" s="256">
        <v>2.0244929751210101</v>
      </c>
      <c r="D9" s="256">
        <v>6.2520817951317271</v>
      </c>
    </row>
    <row r="10" spans="1:7" ht="21.75" customHeight="1">
      <c r="A10" s="7" t="s">
        <v>866</v>
      </c>
      <c r="B10" s="8" t="s">
        <v>867</v>
      </c>
      <c r="C10" s="256">
        <v>0.57101573252736859</v>
      </c>
      <c r="D10" s="256">
        <v>7.6102742644500792</v>
      </c>
    </row>
    <row r="11" spans="1:7" ht="21.75" customHeight="1">
      <c r="A11" s="7" t="s">
        <v>868</v>
      </c>
      <c r="B11" s="8" t="s">
        <v>869</v>
      </c>
      <c r="C11" s="256">
        <v>5.1812235258296395</v>
      </c>
      <c r="D11" s="256">
        <v>4.0839575215561261</v>
      </c>
    </row>
    <row r="12" spans="1:7" ht="21.75" customHeight="1">
      <c r="A12" s="7" t="s">
        <v>870</v>
      </c>
      <c r="B12" s="8" t="s">
        <v>871</v>
      </c>
      <c r="C12" s="256">
        <v>-2.4212050571165791</v>
      </c>
      <c r="D12" s="256">
        <v>4.9944368620323418</v>
      </c>
    </row>
    <row r="13" spans="1:7" ht="21.75" customHeight="1">
      <c r="A13" s="7" t="s">
        <v>872</v>
      </c>
      <c r="B13" s="8" t="s">
        <v>871</v>
      </c>
      <c r="C13" s="256">
        <v>-5.8099064579959322E-2</v>
      </c>
      <c r="D13" s="256">
        <v>4.8146171656457337</v>
      </c>
    </row>
    <row r="14" spans="1:7" ht="21.75" customHeight="1">
      <c r="A14" s="7" t="s">
        <v>873</v>
      </c>
      <c r="B14" s="8" t="s">
        <v>874</v>
      </c>
      <c r="C14" s="256">
        <v>13.163505371038717</v>
      </c>
      <c r="D14" s="256">
        <v>3.1125277933897308</v>
      </c>
    </row>
    <row r="15" spans="1:7" ht="21.75" customHeight="1">
      <c r="A15" s="7" t="s">
        <v>875</v>
      </c>
      <c r="B15" s="8" t="s">
        <v>876</v>
      </c>
      <c r="C15" s="256">
        <v>0</v>
      </c>
      <c r="D15" s="256">
        <v>8.3596251927336738</v>
      </c>
    </row>
    <row r="16" spans="1:7" ht="21.75" customHeight="1">
      <c r="A16" s="7" t="s">
        <v>877</v>
      </c>
      <c r="B16" s="8" t="s">
        <v>878</v>
      </c>
      <c r="C16" s="256">
        <v>0.38663241630430417</v>
      </c>
      <c r="D16" s="256">
        <v>6.149856097702683</v>
      </c>
    </row>
    <row r="17" spans="1:4" ht="21.75" customHeight="1">
      <c r="A17" s="7" t="s">
        <v>879</v>
      </c>
      <c r="B17" s="8" t="s">
        <v>878</v>
      </c>
      <c r="C17" s="256">
        <v>0.34150641318627989</v>
      </c>
      <c r="D17" s="256">
        <v>5.408255418054801</v>
      </c>
    </row>
    <row r="18" spans="1:4" ht="21.75" customHeight="1">
      <c r="A18" s="7" t="s">
        <v>880</v>
      </c>
      <c r="B18" s="8" t="s">
        <v>881</v>
      </c>
      <c r="C18" s="256">
        <v>1.3138155836859198</v>
      </c>
      <c r="D18" s="256">
        <v>5.4778771662398684</v>
      </c>
    </row>
    <row r="19" spans="1:4" ht="21.75" customHeight="1">
      <c r="A19" s="7" t="s">
        <v>882</v>
      </c>
      <c r="B19" s="8" t="s">
        <v>883</v>
      </c>
      <c r="C19" s="256">
        <v>6.5232704428186823</v>
      </c>
      <c r="D19" s="256">
        <v>-3.0292659775744877</v>
      </c>
    </row>
    <row r="20" spans="1:4" ht="21.75" customHeight="1">
      <c r="A20" s="7" t="s">
        <v>884</v>
      </c>
      <c r="B20" s="8" t="s">
        <v>885</v>
      </c>
      <c r="C20" s="256">
        <v>0</v>
      </c>
      <c r="D20" s="256">
        <v>9.9715480471606384</v>
      </c>
    </row>
    <row r="21" spans="1:4" ht="21.75" customHeight="1">
      <c r="A21" s="7" t="s">
        <v>886</v>
      </c>
      <c r="B21" s="8" t="s">
        <v>887</v>
      </c>
      <c r="C21" s="256">
        <v>1.492335176939604E-2</v>
      </c>
      <c r="D21" s="256">
        <v>1.9815998977930713</v>
      </c>
    </row>
    <row r="22" spans="1:4" ht="21.75" customHeight="1">
      <c r="A22" s="7" t="s">
        <v>888</v>
      </c>
      <c r="B22" s="8" t="s">
        <v>887</v>
      </c>
      <c r="C22" s="256">
        <v>0.13864870334189275</v>
      </c>
      <c r="D22" s="256">
        <v>1.598869081496596</v>
      </c>
    </row>
    <row r="23" spans="1:4" ht="21.75" customHeight="1">
      <c r="A23" s="7" t="s">
        <v>889</v>
      </c>
      <c r="B23" s="8" t="s">
        <v>890</v>
      </c>
      <c r="C23" s="256">
        <v>2.2543325393526747</v>
      </c>
      <c r="D23" s="256">
        <v>0.1484508644353493</v>
      </c>
    </row>
    <row r="24" spans="1:4" ht="21.75" customHeight="1">
      <c r="A24" s="7" t="s">
        <v>891</v>
      </c>
      <c r="B24" s="8" t="s">
        <v>892</v>
      </c>
      <c r="C24" s="256">
        <v>0</v>
      </c>
      <c r="D24" s="256">
        <v>4.3437224383563226E-2</v>
      </c>
    </row>
    <row r="25" spans="1:4" ht="21.75" customHeight="1">
      <c r="A25" s="7" t="s">
        <v>893</v>
      </c>
      <c r="B25" s="8" t="s">
        <v>894</v>
      </c>
      <c r="C25" s="256">
        <v>1.3571503872729194</v>
      </c>
      <c r="D25" s="256">
        <v>4.0350493708597019</v>
      </c>
    </row>
    <row r="26" spans="1:4" ht="21.75" customHeight="1">
      <c r="A26" s="7" t="s">
        <v>895</v>
      </c>
      <c r="B26" s="8" t="s">
        <v>894</v>
      </c>
      <c r="C26" s="256">
        <v>1.5782906279656228E-2</v>
      </c>
      <c r="D26" s="256">
        <v>5.5439524015913166</v>
      </c>
    </row>
    <row r="27" spans="1:4" ht="27.75" customHeight="1">
      <c r="A27" s="7" t="s">
        <v>896</v>
      </c>
      <c r="B27" s="8" t="s">
        <v>897</v>
      </c>
      <c r="C27" s="256">
        <v>0.58391609682347245</v>
      </c>
      <c r="D27" s="256">
        <v>-0.81940834749185587</v>
      </c>
    </row>
    <row r="28" spans="1:4" ht="27.75" customHeight="1">
      <c r="A28" s="7" t="s">
        <v>898</v>
      </c>
      <c r="B28" s="8" t="s">
        <v>899</v>
      </c>
      <c r="C28" s="256">
        <v>0.15737839834161246</v>
      </c>
      <c r="D28" s="256">
        <v>-6.4243729162362581E-2</v>
      </c>
    </row>
    <row r="29" spans="1:4" ht="27.75" customHeight="1">
      <c r="A29" s="7" t="s">
        <v>900</v>
      </c>
      <c r="B29" s="8" t="s">
        <v>901</v>
      </c>
      <c r="C29" s="256">
        <v>-5.7103712316240209E-2</v>
      </c>
      <c r="D29" s="256">
        <v>1.0872223016347184</v>
      </c>
    </row>
    <row r="30" spans="1:4" ht="27.75" customHeight="1">
      <c r="A30" s="7" t="s">
        <v>902</v>
      </c>
      <c r="B30" s="8" t="s">
        <v>903</v>
      </c>
      <c r="C30" s="256">
        <v>31.313421640109201</v>
      </c>
      <c r="D30" s="256">
        <v>-17.272931484019526</v>
      </c>
    </row>
    <row r="31" spans="1:4" ht="27.75" customHeight="1">
      <c r="A31" s="7" t="s">
        <v>904</v>
      </c>
      <c r="B31" s="8" t="s">
        <v>905</v>
      </c>
      <c r="C31" s="256">
        <v>22.583620244618409</v>
      </c>
      <c r="D31" s="256">
        <v>-3.1703328217476816</v>
      </c>
    </row>
    <row r="32" spans="1:4" ht="27.75" customHeight="1">
      <c r="A32" s="7" t="s">
        <v>906</v>
      </c>
      <c r="B32" s="8" t="s">
        <v>907</v>
      </c>
      <c r="C32" s="256">
        <v>-0.11545280180067397</v>
      </c>
      <c r="D32" s="256">
        <v>16.455341339270294</v>
      </c>
    </row>
    <row r="33" spans="1:4" ht="27.75" customHeight="1">
      <c r="A33" s="7" t="s">
        <v>908</v>
      </c>
      <c r="B33" s="8" t="s">
        <v>909</v>
      </c>
      <c r="C33" s="256">
        <v>1.4266617694456991</v>
      </c>
      <c r="D33" s="256">
        <v>4.2978452632960646</v>
      </c>
    </row>
    <row r="34" spans="1:4" ht="27.75" customHeight="1">
      <c r="A34" s="7" t="s">
        <v>910</v>
      </c>
      <c r="B34" s="8" t="s">
        <v>911</v>
      </c>
      <c r="C34" s="256">
        <v>0.1468842852584111</v>
      </c>
      <c r="D34" s="256">
        <v>5.778141009347741</v>
      </c>
    </row>
    <row r="35" spans="1:4" ht="27.75" customHeight="1">
      <c r="A35" s="7" t="s">
        <v>912</v>
      </c>
      <c r="B35" s="8" t="s">
        <v>913</v>
      </c>
      <c r="C35" s="256">
        <v>-2.0619973691549404E-2</v>
      </c>
      <c r="D35" s="256">
        <v>2.7920561001211435</v>
      </c>
    </row>
    <row r="36" spans="1:4" ht="27.75" customHeight="1">
      <c r="A36" s="7" t="s">
        <v>914</v>
      </c>
      <c r="B36" s="8" t="s">
        <v>915</v>
      </c>
      <c r="C36" s="256">
        <v>1.1751697577932729</v>
      </c>
      <c r="D36" s="256">
        <v>-0.74280841025740474</v>
      </c>
    </row>
    <row r="37" spans="1:4" ht="27.75" customHeight="1">
      <c r="A37" s="7" t="s">
        <v>916</v>
      </c>
      <c r="B37" s="8" t="s">
        <v>917</v>
      </c>
      <c r="C37" s="256">
        <v>-2.8441319642859002E-2</v>
      </c>
      <c r="D37" s="256">
        <v>7.6372381900739947</v>
      </c>
    </row>
    <row r="38" spans="1:4" ht="27.75" customHeight="1">
      <c r="A38" s="7" t="s">
        <v>918</v>
      </c>
      <c r="B38" s="8" t="s">
        <v>919</v>
      </c>
      <c r="C38" s="256">
        <v>0.37973451390285878</v>
      </c>
      <c r="D38" s="256">
        <v>0.4212256007614808</v>
      </c>
    </row>
    <row r="39" spans="1:4" ht="27.75" customHeight="1">
      <c r="A39" s="7" t="s">
        <v>920</v>
      </c>
      <c r="B39" s="8" t="s">
        <v>921</v>
      </c>
      <c r="C39" s="256">
        <v>5.9620926634411014E-2</v>
      </c>
      <c r="D39" s="256">
        <v>2.6584863714706217</v>
      </c>
    </row>
    <row r="40" spans="1:4" ht="27.75" customHeight="1">
      <c r="A40" s="7" t="s">
        <v>922</v>
      </c>
      <c r="B40" s="8" t="s">
        <v>923</v>
      </c>
      <c r="C40" s="256">
        <v>1.7536750125785237</v>
      </c>
      <c r="D40" s="256">
        <v>5.3629013434541504</v>
      </c>
    </row>
    <row r="41" spans="1:4" ht="27.75" customHeight="1">
      <c r="A41" s="7" t="s">
        <v>924</v>
      </c>
      <c r="B41" s="8" t="s">
        <v>925</v>
      </c>
      <c r="C41" s="256">
        <v>0.28862894966693248</v>
      </c>
      <c r="D41" s="256">
        <v>3.4304019009790534</v>
      </c>
    </row>
    <row r="42" spans="1:4" ht="27.75" customHeight="1">
      <c r="A42" s="7" t="s">
        <v>926</v>
      </c>
      <c r="B42" s="8" t="s">
        <v>927</v>
      </c>
      <c r="C42" s="256">
        <v>0.35972703073010948</v>
      </c>
      <c r="D42" s="256">
        <v>2.9161378473772248</v>
      </c>
    </row>
    <row r="43" spans="1:4" ht="27.75" customHeight="1">
      <c r="A43" s="7" t="s">
        <v>928</v>
      </c>
      <c r="B43" s="8" t="s">
        <v>929</v>
      </c>
      <c r="C43" s="256">
        <v>-0.1163044521249046</v>
      </c>
      <c r="D43" s="256">
        <v>-0.30382047301624659</v>
      </c>
    </row>
    <row r="44" spans="1:4" ht="27.75" customHeight="1">
      <c r="A44" s="7" t="s">
        <v>930</v>
      </c>
      <c r="B44" s="8" t="s">
        <v>931</v>
      </c>
      <c r="C44" s="256">
        <v>0.50719554886112006</v>
      </c>
      <c r="D44" s="256">
        <v>-0.52339450880457927</v>
      </c>
    </row>
    <row r="45" spans="1:4" ht="27.75" customHeight="1">
      <c r="A45" s="7" t="s">
        <v>932</v>
      </c>
      <c r="B45" s="8" t="s">
        <v>933</v>
      </c>
      <c r="C45" s="256">
        <v>1.9414509146779544</v>
      </c>
      <c r="D45" s="256">
        <v>11.330405491707252</v>
      </c>
    </row>
    <row r="46" spans="1:4" ht="27.75" customHeight="1">
      <c r="A46" s="7" t="s">
        <v>934</v>
      </c>
      <c r="B46" s="8" t="s">
        <v>929</v>
      </c>
      <c r="C46" s="256">
        <v>1.0203624531592568</v>
      </c>
      <c r="D46" s="256">
        <v>-1.9633466367549661</v>
      </c>
    </row>
    <row r="47" spans="1:4" ht="27.75" customHeight="1">
      <c r="A47" s="7" t="s">
        <v>935</v>
      </c>
      <c r="B47" s="8" t="s">
        <v>936</v>
      </c>
      <c r="C47" s="256">
        <v>0.34461212214361636</v>
      </c>
      <c r="D47" s="256">
        <v>-0.19264834432168923</v>
      </c>
    </row>
    <row r="48" spans="1:4" ht="27.75" customHeight="1">
      <c r="A48" s="7" t="s">
        <v>937</v>
      </c>
      <c r="B48" s="8" t="s">
        <v>938</v>
      </c>
      <c r="C48" s="256">
        <v>3.2244221305833403</v>
      </c>
      <c r="D48" s="256">
        <v>-3.2153799370810812</v>
      </c>
    </row>
    <row r="49" spans="1:4" ht="27.75" customHeight="1">
      <c r="A49" s="7" t="s">
        <v>939</v>
      </c>
      <c r="B49" s="8" t="s">
        <v>940</v>
      </c>
      <c r="C49" s="256">
        <v>16.431252172370215</v>
      </c>
      <c r="D49" s="256">
        <v>-3.8533456530207699</v>
      </c>
    </row>
    <row r="50" spans="1:4" ht="27.75" customHeight="1">
      <c r="A50" s="7" t="s">
        <v>941</v>
      </c>
      <c r="B50" s="8" t="s">
        <v>942</v>
      </c>
      <c r="C50" s="256">
        <v>5.9182023233607195</v>
      </c>
      <c r="D50" s="256">
        <v>8.5401089083750819</v>
      </c>
    </row>
    <row r="51" spans="1:4" ht="27.75" customHeight="1">
      <c r="A51" s="7" t="s">
        <v>943</v>
      </c>
      <c r="B51" s="8" t="s">
        <v>944</v>
      </c>
      <c r="C51" s="256">
        <v>4.4471232694988956</v>
      </c>
      <c r="D51" s="256">
        <v>-3.6672917138946084</v>
      </c>
    </row>
    <row r="52" spans="1:4" ht="27.75" customHeight="1">
      <c r="A52" s="7" t="s">
        <v>945</v>
      </c>
      <c r="B52" s="8" t="s">
        <v>944</v>
      </c>
      <c r="C52" s="256">
        <v>0.81070857626064452</v>
      </c>
      <c r="D52" s="256">
        <v>-3.3116846466597871</v>
      </c>
    </row>
    <row r="53" spans="1:4" ht="27.75" customHeight="1">
      <c r="A53" s="7" t="s">
        <v>946</v>
      </c>
      <c r="B53" s="8" t="s">
        <v>947</v>
      </c>
      <c r="C53" s="256">
        <v>4.8255839813163579</v>
      </c>
      <c r="D53" s="256">
        <v>18.633675113825014</v>
      </c>
    </row>
    <row r="54" spans="1:4" ht="27.75" customHeight="1">
      <c r="A54" s="7" t="s">
        <v>948</v>
      </c>
      <c r="B54" s="8" t="s">
        <v>949</v>
      </c>
      <c r="C54" s="256">
        <v>0.24602027067238158</v>
      </c>
      <c r="D54" s="256">
        <v>10.683719732794208</v>
      </c>
    </row>
    <row r="55" spans="1:4" ht="27.75" customHeight="1">
      <c r="A55" s="7" t="s">
        <v>950</v>
      </c>
      <c r="B55" s="8" t="s">
        <v>951</v>
      </c>
      <c r="C55" s="256">
        <v>0.79862696543947254</v>
      </c>
      <c r="D55" s="256">
        <v>2.0160756763879086</v>
      </c>
    </row>
    <row r="56" spans="1:4" ht="27.75" customHeight="1">
      <c r="A56" s="7" t="s">
        <v>952</v>
      </c>
      <c r="B56" s="8" t="s">
        <v>953</v>
      </c>
      <c r="C56" s="256">
        <v>0.59053846619679473</v>
      </c>
      <c r="D56" s="256">
        <v>4.5421630545189746</v>
      </c>
    </row>
    <row r="57" spans="1:4" ht="27.75" customHeight="1">
      <c r="A57" s="7" t="s">
        <v>954</v>
      </c>
      <c r="B57" s="8" t="s">
        <v>955</v>
      </c>
      <c r="C57" s="256">
        <v>7.6891161785716478E-2</v>
      </c>
      <c r="D57" s="256">
        <v>8.5572603862604275</v>
      </c>
    </row>
    <row r="58" spans="1:4" ht="27.75" customHeight="1">
      <c r="A58" s="7" t="s">
        <v>956</v>
      </c>
      <c r="B58" s="8" t="s">
        <v>957</v>
      </c>
      <c r="C58" s="256">
        <v>2.2279268090012843</v>
      </c>
      <c r="D58" s="256">
        <v>9.4390739815124434</v>
      </c>
    </row>
    <row r="59" spans="1:4" ht="27.75" customHeight="1">
      <c r="A59" s="7" t="s">
        <v>958</v>
      </c>
      <c r="B59" s="8" t="s">
        <v>959</v>
      </c>
      <c r="C59" s="256">
        <v>-1.1500444120113577E-2</v>
      </c>
      <c r="D59" s="256">
        <v>32.219487339644971</v>
      </c>
    </row>
    <row r="60" spans="1:4" ht="27.75" customHeight="1">
      <c r="A60" s="7" t="s">
        <v>960</v>
      </c>
      <c r="B60" s="8" t="s">
        <v>961</v>
      </c>
      <c r="C60" s="256">
        <v>1.4459687755649575E-2</v>
      </c>
      <c r="D60" s="256">
        <v>10.757072464923208</v>
      </c>
    </row>
    <row r="61" spans="1:4" ht="27.75" customHeight="1">
      <c r="A61" s="7" t="s">
        <v>962</v>
      </c>
      <c r="B61" s="8" t="s">
        <v>963</v>
      </c>
      <c r="C61" s="256">
        <v>3.1031965992785038</v>
      </c>
      <c r="D61" s="256">
        <v>3.3795697454257434</v>
      </c>
    </row>
    <row r="62" spans="1:4" ht="27.75" customHeight="1">
      <c r="A62" s="7" t="s">
        <v>964</v>
      </c>
      <c r="B62" s="8" t="s">
        <v>965</v>
      </c>
      <c r="C62" s="256">
        <v>1.4572146234851131</v>
      </c>
      <c r="D62" s="256">
        <v>9.2257014693061148</v>
      </c>
    </row>
    <row r="63" spans="1:4" ht="27.75" customHeight="1">
      <c r="A63" s="7" t="s">
        <v>966</v>
      </c>
      <c r="B63" s="8" t="s">
        <v>967</v>
      </c>
      <c r="C63" s="256">
        <v>0</v>
      </c>
      <c r="D63" s="256">
        <v>1.6870241988605228</v>
      </c>
    </row>
    <row r="64" spans="1:4" ht="27.75" customHeight="1">
      <c r="A64" s="7" t="s">
        <v>968</v>
      </c>
      <c r="B64" s="8" t="s">
        <v>967</v>
      </c>
      <c r="C64" s="256">
        <v>0</v>
      </c>
      <c r="D64" s="256">
        <v>1.6872555745004685</v>
      </c>
    </row>
    <row r="65" spans="1:4" ht="27.75" customHeight="1">
      <c r="A65" s="7" t="s">
        <v>969</v>
      </c>
      <c r="B65" s="8" t="s">
        <v>970</v>
      </c>
      <c r="C65" s="256">
        <v>3.8136323996149999</v>
      </c>
      <c r="D65" s="256">
        <v>-5.0631753024368997</v>
      </c>
    </row>
    <row r="66" spans="1:4" ht="27.75" customHeight="1">
      <c r="A66" s="7" t="s">
        <v>971</v>
      </c>
      <c r="B66" s="8" t="s">
        <v>972</v>
      </c>
      <c r="C66" s="256">
        <v>1.5355918914529327</v>
      </c>
      <c r="D66" s="256">
        <v>18.705806209119313</v>
      </c>
    </row>
    <row r="67" spans="1:4" ht="27.75" customHeight="1">
      <c r="A67" s="7" t="s">
        <v>973</v>
      </c>
      <c r="B67" s="8" t="s">
        <v>974</v>
      </c>
      <c r="C67" s="256">
        <v>8.388457804614245E-4</v>
      </c>
      <c r="D67" s="256">
        <v>0.57757500270928708</v>
      </c>
    </row>
    <row r="68" spans="1:4" ht="27.75" customHeight="1">
      <c r="A68" s="7" t="s">
        <v>975</v>
      </c>
      <c r="B68" s="8" t="s">
        <v>976</v>
      </c>
      <c r="C68" s="256">
        <v>0.95522742765715929</v>
      </c>
      <c r="D68" s="256">
        <v>1.2577126207332112</v>
      </c>
    </row>
    <row r="69" spans="1:4" ht="27.75" customHeight="1">
      <c r="A69" s="7" t="s">
        <v>977</v>
      </c>
      <c r="B69" s="8" t="s">
        <v>978</v>
      </c>
      <c r="C69" s="256">
        <v>-1.0305304606903161</v>
      </c>
      <c r="D69" s="256">
        <v>10.934183072129574</v>
      </c>
    </row>
    <row r="70" spans="1:4" ht="27.75" customHeight="1">
      <c r="A70" s="7" t="s">
        <v>979</v>
      </c>
      <c r="B70" s="8" t="s">
        <v>978</v>
      </c>
      <c r="C70" s="256">
        <v>2.0265932837851599</v>
      </c>
      <c r="D70" s="256">
        <v>5.6914731489339641</v>
      </c>
    </row>
    <row r="71" spans="1:4" ht="27.75" customHeight="1">
      <c r="A71" s="7" t="s">
        <v>980</v>
      </c>
      <c r="B71" s="8" t="s">
        <v>981</v>
      </c>
      <c r="C71" s="256">
        <v>12.508961110344062</v>
      </c>
      <c r="D71" s="256">
        <v>-6.5758536518750157</v>
      </c>
    </row>
    <row r="72" spans="1:4" ht="27.75" customHeight="1">
      <c r="A72" s="7" t="s">
        <v>982</v>
      </c>
      <c r="B72" s="8" t="s">
        <v>983</v>
      </c>
      <c r="C72" s="256">
        <v>4.0346158806106418</v>
      </c>
      <c r="D72" s="256">
        <v>10.035438023728615</v>
      </c>
    </row>
    <row r="73" spans="1:4" ht="27.75" customHeight="1">
      <c r="A73" s="7" t="s">
        <v>984</v>
      </c>
      <c r="B73" s="8" t="s">
        <v>985</v>
      </c>
      <c r="C73" s="256">
        <v>2.7388700918854965</v>
      </c>
      <c r="D73" s="256">
        <v>-3.9947441428476789</v>
      </c>
    </row>
    <row r="74" spans="1:4" ht="27.75" customHeight="1">
      <c r="A74" s="7" t="s">
        <v>986</v>
      </c>
      <c r="B74" s="8" t="s">
        <v>987</v>
      </c>
      <c r="C74" s="256">
        <v>0.48956846534545923</v>
      </c>
      <c r="D74" s="256">
        <v>2.6074846641569707</v>
      </c>
    </row>
    <row r="75" spans="1:4" ht="27.75" customHeight="1">
      <c r="A75" s="7" t="s">
        <v>988</v>
      </c>
      <c r="B75" s="8" t="s">
        <v>989</v>
      </c>
      <c r="C75" s="256">
        <v>2.0140741320585635E-3</v>
      </c>
      <c r="D75" s="256">
        <v>2.8381926326864617</v>
      </c>
    </row>
    <row r="76" spans="1:4" ht="27.75" customHeight="1">
      <c r="A76" s="7" t="s">
        <v>990</v>
      </c>
      <c r="B76" s="8" t="s">
        <v>989</v>
      </c>
      <c r="C76" s="256">
        <v>3.0438303037230688E-3</v>
      </c>
      <c r="D76" s="256">
        <v>2.6865836043968017</v>
      </c>
    </row>
    <row r="77" spans="1:4" ht="27.75" customHeight="1">
      <c r="A77" s="7" t="s">
        <v>991</v>
      </c>
      <c r="B77" s="8" t="s">
        <v>992</v>
      </c>
      <c r="C77" s="256">
        <v>0</v>
      </c>
      <c r="D77" s="256">
        <v>12.07161504968219</v>
      </c>
    </row>
    <row r="78" spans="1:4" ht="27.75" customHeight="1">
      <c r="A78" s="7" t="s">
        <v>993</v>
      </c>
      <c r="B78" s="8" t="s">
        <v>992</v>
      </c>
      <c r="C78" s="256">
        <v>0</v>
      </c>
      <c r="D78" s="256">
        <v>13.221439269025344</v>
      </c>
    </row>
    <row r="79" spans="1:4" ht="27.75" customHeight="1">
      <c r="A79" s="7" t="s">
        <v>994</v>
      </c>
      <c r="B79" s="8" t="s">
        <v>995</v>
      </c>
      <c r="C79" s="256">
        <v>4.0560677819078546</v>
      </c>
      <c r="D79" s="256">
        <v>15.65071271274198</v>
      </c>
    </row>
    <row r="80" spans="1:4" ht="27.75" customHeight="1">
      <c r="A80" s="7" t="s">
        <v>996</v>
      </c>
      <c r="B80" s="8" t="s">
        <v>989</v>
      </c>
      <c r="C80" s="256">
        <v>2.0140741320585635E-3</v>
      </c>
      <c r="D80" s="256">
        <v>2.8381926326864617</v>
      </c>
    </row>
    <row r="81" spans="1:4" ht="27.75" customHeight="1">
      <c r="A81" s="7" t="s">
        <v>997</v>
      </c>
      <c r="B81" s="8" t="s">
        <v>989</v>
      </c>
      <c r="C81" s="256">
        <v>3.0438303037230688E-3</v>
      </c>
      <c r="D81" s="256">
        <v>2.6865836043968017</v>
      </c>
    </row>
    <row r="82" spans="1:4" ht="27.75" customHeight="1">
      <c r="A82" s="7" t="s">
        <v>998</v>
      </c>
      <c r="B82" s="8" t="s">
        <v>999</v>
      </c>
      <c r="C82" s="256">
        <v>-0.62450021046859538</v>
      </c>
      <c r="D82" s="256">
        <v>-1.0780033417064987</v>
      </c>
    </row>
    <row r="83" spans="1:4" ht="27.75" customHeight="1">
      <c r="A83" s="7" t="s">
        <v>1000</v>
      </c>
      <c r="B83" s="8" t="s">
        <v>1001</v>
      </c>
      <c r="C83" s="256">
        <v>0.5861097602202382</v>
      </c>
      <c r="D83" s="256">
        <v>-0.37213961639866311</v>
      </c>
    </row>
    <row r="84" spans="1:4" ht="27.75" customHeight="1">
      <c r="A84" s="7" t="s">
        <v>1002</v>
      </c>
      <c r="B84" s="8" t="s">
        <v>1003</v>
      </c>
      <c r="C84" s="256">
        <v>7.357015695753585</v>
      </c>
      <c r="D84" s="256">
        <v>-3.9010725046448247</v>
      </c>
    </row>
    <row r="85" spans="1:4" ht="27.75" customHeight="1">
      <c r="A85" s="7" t="s">
        <v>1004</v>
      </c>
      <c r="B85" s="8" t="s">
        <v>1005</v>
      </c>
      <c r="C85" s="256">
        <v>0</v>
      </c>
      <c r="D85" s="256">
        <v>0.58888767151389754</v>
      </c>
    </row>
    <row r="86" spans="1:4" ht="27.75" customHeight="1">
      <c r="A86" s="7" t="s">
        <v>1006</v>
      </c>
      <c r="B86" s="8" t="s">
        <v>1007</v>
      </c>
      <c r="C86" s="256">
        <v>1.6590033632372847</v>
      </c>
      <c r="D86" s="256">
        <v>0.54671288182322408</v>
      </c>
    </row>
    <row r="87" spans="1:4" ht="27.75" customHeight="1">
      <c r="A87" s="7" t="s">
        <v>1008</v>
      </c>
      <c r="B87" s="8" t="s">
        <v>1009</v>
      </c>
      <c r="C87" s="256">
        <v>1.2706385165241618</v>
      </c>
      <c r="D87" s="256">
        <v>-0.12970560480850904</v>
      </c>
    </row>
    <row r="88" spans="1:4" ht="27.75" customHeight="1">
      <c r="A88" s="7" t="s">
        <v>1010</v>
      </c>
      <c r="B88" s="8" t="s">
        <v>1011</v>
      </c>
      <c r="C88" s="256">
        <v>-0.43166585594939355</v>
      </c>
      <c r="D88" s="256">
        <v>0.89182912950922444</v>
      </c>
    </row>
    <row r="89" spans="1:4" ht="27.75" customHeight="1">
      <c r="A89" s="7" t="s">
        <v>1012</v>
      </c>
      <c r="B89" s="8" t="s">
        <v>1013</v>
      </c>
      <c r="C89" s="256">
        <v>7.5275857679320393E-2</v>
      </c>
      <c r="D89" s="256">
        <v>1.5700579435546775</v>
      </c>
    </row>
    <row r="90" spans="1:4" ht="27.75" customHeight="1">
      <c r="A90" s="7" t="s">
        <v>1014</v>
      </c>
      <c r="B90" s="8" t="s">
        <v>1013</v>
      </c>
      <c r="C90" s="256">
        <v>-1.14335831566783</v>
      </c>
      <c r="D90" s="256">
        <v>12.835170410787635</v>
      </c>
    </row>
    <row r="91" spans="1:4" ht="27.75" customHeight="1">
      <c r="A91" s="7" t="s">
        <v>1015</v>
      </c>
      <c r="B91" s="8" t="s">
        <v>1016</v>
      </c>
      <c r="C91" s="256">
        <v>1.9913103348193479</v>
      </c>
      <c r="D91" s="256">
        <v>0.80978438485487048</v>
      </c>
    </row>
    <row r="92" spans="1:4" ht="27.75" customHeight="1">
      <c r="A92" s="7" t="s">
        <v>1017</v>
      </c>
      <c r="B92" s="8" t="s">
        <v>1018</v>
      </c>
      <c r="C92" s="256">
        <v>0.45510934039272738</v>
      </c>
      <c r="D92" s="256">
        <v>-3.766624915626521</v>
      </c>
    </row>
    <row r="93" spans="1:4" ht="27.75" customHeight="1">
      <c r="A93" s="7" t="s">
        <v>1019</v>
      </c>
      <c r="B93" s="8" t="s">
        <v>1020</v>
      </c>
      <c r="C93" s="256">
        <v>0</v>
      </c>
      <c r="D93" s="256">
        <v>-1.1735705564112808</v>
      </c>
    </row>
    <row r="94" spans="1:4" ht="27.75" customHeight="1">
      <c r="A94" s="7" t="s">
        <v>1021</v>
      </c>
      <c r="B94" s="8" t="s">
        <v>1022</v>
      </c>
      <c r="C94" s="256">
        <v>0.86578400480684392</v>
      </c>
      <c r="D94" s="256">
        <v>4.2746032384954891</v>
      </c>
    </row>
    <row r="95" spans="1:4" ht="27.75" customHeight="1">
      <c r="A95" s="7" t="s">
        <v>1023</v>
      </c>
      <c r="B95" s="8" t="s">
        <v>1024</v>
      </c>
      <c r="C95" s="256">
        <v>0.38312956333467557</v>
      </c>
      <c r="D95" s="256">
        <v>-0.79131983258254301</v>
      </c>
    </row>
    <row r="96" spans="1:4" ht="27.75" customHeight="1">
      <c r="A96" s="7" t="s">
        <v>1025</v>
      </c>
      <c r="B96" s="8" t="s">
        <v>1024</v>
      </c>
      <c r="C96" s="256">
        <v>0.49226128479716935</v>
      </c>
      <c r="D96" s="256">
        <v>-0.91191430340818402</v>
      </c>
    </row>
    <row r="97" spans="1:4" ht="27.75" customHeight="1">
      <c r="A97" s="7" t="s">
        <v>1026</v>
      </c>
      <c r="B97" s="8" t="s">
        <v>1027</v>
      </c>
      <c r="C97" s="256">
        <v>-4.4646164994851412E-2</v>
      </c>
      <c r="D97" s="256">
        <v>2.2323082497425706E-2</v>
      </c>
    </row>
    <row r="98" spans="1:4" ht="27.75" customHeight="1">
      <c r="A98" s="7" t="s">
        <v>1028</v>
      </c>
      <c r="B98" s="8" t="s">
        <v>1029</v>
      </c>
      <c r="C98" s="256">
        <v>4.5216667594918327</v>
      </c>
      <c r="D98" s="256">
        <v>1.5236858509484577</v>
      </c>
    </row>
    <row r="99" spans="1:4" ht="27.75" customHeight="1">
      <c r="A99" s="7" t="s">
        <v>1030</v>
      </c>
      <c r="B99" s="8" t="s">
        <v>1031</v>
      </c>
      <c r="C99" s="256">
        <v>5.6901167007049409</v>
      </c>
      <c r="D99" s="256">
        <v>-2.8426840365030239</v>
      </c>
    </row>
    <row r="100" spans="1:4" ht="27.75" customHeight="1">
      <c r="A100" s="7" t="s">
        <v>1032</v>
      </c>
      <c r="B100" s="8" t="s">
        <v>1031</v>
      </c>
      <c r="C100" s="256">
        <v>5.6813575618898309</v>
      </c>
      <c r="D100" s="256">
        <v>-2.8383080351328722</v>
      </c>
    </row>
    <row r="101" spans="1:4" ht="27.75" customHeight="1">
      <c r="A101" s="7" t="s">
        <v>1033</v>
      </c>
      <c r="B101" s="8" t="s">
        <v>1034</v>
      </c>
      <c r="C101" s="256">
        <v>0</v>
      </c>
      <c r="D101" s="256">
        <v>-0.78921909006924651</v>
      </c>
    </row>
    <row r="102" spans="1:4" ht="27.75" customHeight="1">
      <c r="A102" s="7" t="s">
        <v>1035</v>
      </c>
      <c r="B102" s="8" t="s">
        <v>1036</v>
      </c>
      <c r="C102" s="256">
        <v>0.20338302131450794</v>
      </c>
      <c r="D102" s="256">
        <v>8.7621563044410173</v>
      </c>
    </row>
    <row r="103" spans="1:4" ht="27.75" customHeight="1">
      <c r="A103" s="7" t="s">
        <v>1037</v>
      </c>
      <c r="B103" s="8" t="s">
        <v>1038</v>
      </c>
      <c r="C103" s="256">
        <v>0.47615608028769196</v>
      </c>
      <c r="D103" s="256">
        <v>-0.23599095663135805</v>
      </c>
    </row>
    <row r="104" spans="1:4" ht="27.75" customHeight="1">
      <c r="A104" s="7" t="s">
        <v>1039</v>
      </c>
      <c r="B104" s="8" t="s">
        <v>1040</v>
      </c>
      <c r="C104" s="256">
        <v>1.2820109524126362</v>
      </c>
      <c r="D104" s="256">
        <v>-0.57790021675941461</v>
      </c>
    </row>
    <row r="105" spans="1:4" ht="27.75" customHeight="1">
      <c r="A105" s="7" t="s">
        <v>1041</v>
      </c>
      <c r="B105" s="8" t="s">
        <v>1042</v>
      </c>
      <c r="C105" s="256">
        <v>-0.50845957380418927</v>
      </c>
      <c r="D105" s="256">
        <v>0.23254060631567844</v>
      </c>
    </row>
    <row r="106" spans="1:4" ht="27.75" customHeight="1">
      <c r="A106" s="7" t="s">
        <v>1043</v>
      </c>
      <c r="B106" s="8" t="s">
        <v>1042</v>
      </c>
      <c r="C106" s="256">
        <v>-0.50955674392209171</v>
      </c>
      <c r="D106" s="256">
        <v>0.23310279590548696</v>
      </c>
    </row>
    <row r="107" spans="1:4" ht="27.75" customHeight="1">
      <c r="A107" s="7" t="s">
        <v>1044</v>
      </c>
      <c r="B107" s="8" t="s">
        <v>1045</v>
      </c>
      <c r="C107" s="256">
        <v>0.33938938354658327</v>
      </c>
      <c r="D107" s="256">
        <v>17.751023968278705</v>
      </c>
    </row>
    <row r="108" spans="1:4" ht="27.75" customHeight="1">
      <c r="A108" s="7" t="s">
        <v>1046</v>
      </c>
      <c r="B108" s="8" t="s">
        <v>1047</v>
      </c>
      <c r="C108" s="256">
        <v>0</v>
      </c>
      <c r="D108" s="256">
        <v>0</v>
      </c>
    </row>
    <row r="109" spans="1:4" ht="27.75" customHeight="1">
      <c r="A109" s="7" t="s">
        <v>1048</v>
      </c>
      <c r="B109" s="8" t="s">
        <v>1049</v>
      </c>
      <c r="C109" s="256">
        <v>2.6227238734212763</v>
      </c>
      <c r="D109" s="256">
        <v>-1.2046952126709891</v>
      </c>
    </row>
    <row r="110" spans="1:4" ht="27.75" customHeight="1">
      <c r="A110" s="7" t="s">
        <v>1050</v>
      </c>
      <c r="B110" s="8" t="s">
        <v>1049</v>
      </c>
      <c r="C110" s="256">
        <v>2.7509635776308685</v>
      </c>
      <c r="D110" s="256">
        <v>-1.3037590647362698</v>
      </c>
    </row>
    <row r="111" spans="1:4" ht="27.75" customHeight="1">
      <c r="A111" s="7" t="s">
        <v>1051</v>
      </c>
      <c r="B111" s="8" t="s">
        <v>1052</v>
      </c>
      <c r="C111" s="256">
        <v>-1.6555422728786107</v>
      </c>
      <c r="D111" s="256">
        <v>0.81746531353003016</v>
      </c>
    </row>
    <row r="112" spans="1:4" ht="27.75" customHeight="1">
      <c r="A112" s="7" t="s">
        <v>1053</v>
      </c>
      <c r="B112" s="8" t="s">
        <v>1054</v>
      </c>
      <c r="C112" s="256">
        <v>2.8117983623694407</v>
      </c>
      <c r="D112" s="256">
        <v>-1.4296856049584379</v>
      </c>
    </row>
    <row r="113" spans="1:4" ht="27.75" customHeight="1">
      <c r="A113" s="7" t="s">
        <v>1055</v>
      </c>
      <c r="B113" s="8" t="s">
        <v>1056</v>
      </c>
      <c r="C113" s="256">
        <v>0.39885668556905329</v>
      </c>
      <c r="D113" s="256">
        <v>-0.17040005131829641</v>
      </c>
    </row>
    <row r="114" spans="1:4" ht="27.75" customHeight="1">
      <c r="A114" s="7" t="s">
        <v>1057</v>
      </c>
      <c r="B114" s="8" t="s">
        <v>1058</v>
      </c>
      <c r="C114" s="256">
        <v>0.74173842011738489</v>
      </c>
      <c r="D114" s="256">
        <v>-0.37996613168944271</v>
      </c>
    </row>
    <row r="115" spans="1:4" ht="27.75" customHeight="1">
      <c r="A115" s="7" t="s">
        <v>1059</v>
      </c>
      <c r="B115" s="8" t="s">
        <v>1060</v>
      </c>
      <c r="C115" s="256">
        <v>3.9113428612094441</v>
      </c>
      <c r="D115" s="256">
        <v>18.027401402268357</v>
      </c>
    </row>
    <row r="116" spans="1:4" ht="27.75" customHeight="1">
      <c r="A116" s="7" t="s">
        <v>1061</v>
      </c>
      <c r="B116" s="8" t="s">
        <v>1062</v>
      </c>
      <c r="C116" s="256">
        <v>8.2810279314292004</v>
      </c>
      <c r="D116" s="256">
        <v>-2.3114007020330001</v>
      </c>
    </row>
    <row r="117" spans="1:4" ht="27.75" customHeight="1">
      <c r="A117" s="7" t="s">
        <v>1063</v>
      </c>
      <c r="B117" s="8" t="s">
        <v>1062</v>
      </c>
      <c r="C117" s="256">
        <v>18.3218315400355</v>
      </c>
      <c r="D117" s="256">
        <v>-2.1739241730776002</v>
      </c>
    </row>
    <row r="118" spans="1:4" ht="27.75" customHeight="1">
      <c r="A118" s="7" t="s">
        <v>1064</v>
      </c>
      <c r="B118" s="8" t="s">
        <v>1065</v>
      </c>
      <c r="C118" s="256">
        <v>4.2371189777667624</v>
      </c>
      <c r="D118" s="256">
        <v>4.5453339090439249</v>
      </c>
    </row>
    <row r="119" spans="1:4" ht="27.75" customHeight="1">
      <c r="A119" s="7" t="s">
        <v>1066</v>
      </c>
      <c r="B119" s="8" t="s">
        <v>1067</v>
      </c>
      <c r="C119" s="256">
        <v>0.12278419052760774</v>
      </c>
      <c r="D119" s="256">
        <v>0.153958288855324</v>
      </c>
    </row>
    <row r="120" spans="1:4" ht="27.75" customHeight="1">
      <c r="A120" s="7" t="s">
        <v>1068</v>
      </c>
      <c r="B120" s="8" t="s">
        <v>1067</v>
      </c>
      <c r="C120" s="256">
        <v>-0.82178274029731802</v>
      </c>
      <c r="D120" s="256">
        <v>0.19576361653813029</v>
      </c>
    </row>
    <row r="121" spans="1:4" ht="27.75" customHeight="1">
      <c r="A121" s="7" t="s">
        <v>1069</v>
      </c>
      <c r="B121" s="8" t="s">
        <v>1070</v>
      </c>
      <c r="C121" s="256">
        <v>3.2996437821475895</v>
      </c>
      <c r="D121" s="256">
        <v>-1.6498218910738003</v>
      </c>
    </row>
    <row r="122" spans="1:4" ht="27.75" customHeight="1">
      <c r="A122" s="7" t="s">
        <v>1071</v>
      </c>
      <c r="B122" s="8" t="s">
        <v>1070</v>
      </c>
      <c r="C122" s="256">
        <v>3.6688800970758595</v>
      </c>
      <c r="D122" s="256">
        <v>-1.8489467322669755</v>
      </c>
    </row>
    <row r="123" spans="1:4" ht="27.75" customHeight="1">
      <c r="A123" s="7" t="s">
        <v>1072</v>
      </c>
      <c r="B123" s="8" t="s">
        <v>1073</v>
      </c>
      <c r="C123" s="256">
        <v>9.1881192989024907</v>
      </c>
      <c r="D123" s="256">
        <v>-4.5846818149765998</v>
      </c>
    </row>
    <row r="124" spans="1:4" ht="27.75" customHeight="1">
      <c r="A124" s="7" t="s">
        <v>1074</v>
      </c>
      <c r="B124" s="8" t="s">
        <v>1073</v>
      </c>
      <c r="C124" s="256">
        <v>9.2162164692569473</v>
      </c>
      <c r="D124" s="256">
        <v>-4.605472693117691</v>
      </c>
    </row>
    <row r="125" spans="1:4" ht="27.75" customHeight="1">
      <c r="A125" s="7" t="s">
        <v>1075</v>
      </c>
      <c r="B125" s="8" t="s">
        <v>1076</v>
      </c>
      <c r="C125" s="256">
        <v>4.6223142983655343</v>
      </c>
      <c r="D125" s="256">
        <v>-2.2971396171773137</v>
      </c>
    </row>
    <row r="126" spans="1:4" ht="27.75" customHeight="1">
      <c r="A126" s="7" t="s">
        <v>1077</v>
      </c>
      <c r="B126" s="8" t="s">
        <v>1076</v>
      </c>
      <c r="C126" s="256">
        <v>4.4685904734930215</v>
      </c>
      <c r="D126" s="256">
        <v>-2.2205122152522905</v>
      </c>
    </row>
    <row r="127" spans="1:4" ht="27.75" customHeight="1">
      <c r="A127" s="7" t="s">
        <v>1078</v>
      </c>
      <c r="B127" s="8" t="s">
        <v>1079</v>
      </c>
      <c r="C127" s="256">
        <v>5.5557066401813149</v>
      </c>
      <c r="D127" s="256">
        <v>-2.8081992461599947</v>
      </c>
    </row>
    <row r="128" spans="1:4" ht="27.75" customHeight="1">
      <c r="A128" s="7" t="s">
        <v>1080</v>
      </c>
      <c r="B128" s="8" t="s">
        <v>1081</v>
      </c>
      <c r="C128" s="256">
        <v>1.5627331049913429</v>
      </c>
      <c r="D128" s="256">
        <v>-0.73590290426361593</v>
      </c>
    </row>
    <row r="129" spans="1:4" ht="27.75" customHeight="1">
      <c r="A129" s="7" t="s">
        <v>1082</v>
      </c>
      <c r="B129" s="8" t="s">
        <v>1081</v>
      </c>
      <c r="C129" s="256">
        <v>0.23436096988228558</v>
      </c>
      <c r="D129" s="256">
        <v>-9.0410466090980662E-2</v>
      </c>
    </row>
    <row r="130" spans="1:4" ht="27.75" customHeight="1">
      <c r="A130" s="7" t="s">
        <v>1083</v>
      </c>
      <c r="B130" s="8" t="s">
        <v>1084</v>
      </c>
      <c r="C130" s="256">
        <v>2.6524650740499105</v>
      </c>
      <c r="D130" s="256">
        <v>-1.3272697720674438</v>
      </c>
    </row>
    <row r="131" spans="1:4" ht="27.75" customHeight="1">
      <c r="A131" s="7" t="s">
        <v>1085</v>
      </c>
      <c r="B131" s="8" t="s">
        <v>1084</v>
      </c>
      <c r="C131" s="256">
        <v>3.0256548079411481</v>
      </c>
      <c r="D131" s="256">
        <v>-1.5141241124044493</v>
      </c>
    </row>
    <row r="132" spans="1:4" ht="27.75" customHeight="1">
      <c r="A132" s="7" t="s">
        <v>1086</v>
      </c>
      <c r="B132" s="8" t="s">
        <v>1087</v>
      </c>
      <c r="C132" s="256">
        <v>1.1302176183034152</v>
      </c>
      <c r="D132" s="256">
        <v>1.9561398621519803</v>
      </c>
    </row>
    <row r="133" spans="1:4" ht="27.75" customHeight="1">
      <c r="A133" s="7" t="s">
        <v>1088</v>
      </c>
      <c r="B133" s="8" t="s">
        <v>1089</v>
      </c>
      <c r="C133" s="256">
        <v>-0.7805984190680596</v>
      </c>
      <c r="D133" s="256">
        <v>-4.1466915042428436E-2</v>
      </c>
    </row>
    <row r="134" spans="1:4" ht="27.75" customHeight="1">
      <c r="A134" s="7" t="s">
        <v>1090</v>
      </c>
      <c r="B134" s="8" t="s">
        <v>1091</v>
      </c>
      <c r="C134" s="256">
        <v>4.1562998579337433</v>
      </c>
      <c r="D134" s="256">
        <v>4.0788177989819445</v>
      </c>
    </row>
    <row r="135" spans="1:4" ht="27.75" customHeight="1">
      <c r="A135" s="7" t="s">
        <v>1092</v>
      </c>
      <c r="B135" s="8" t="s">
        <v>1093</v>
      </c>
      <c r="C135" s="256">
        <v>7.8410518218891587</v>
      </c>
      <c r="D135" s="256">
        <v>-3.9170632933183693</v>
      </c>
    </row>
    <row r="136" spans="1:4" ht="27.75" customHeight="1">
      <c r="A136" s="7" t="s">
        <v>1094</v>
      </c>
      <c r="B136" s="8" t="s">
        <v>1095</v>
      </c>
      <c r="C136" s="256">
        <v>0.96403702883865228</v>
      </c>
      <c r="D136" s="256">
        <v>0.8730109578345302</v>
      </c>
    </row>
    <row r="137" spans="1:4" ht="27.75" customHeight="1">
      <c r="A137" s="7" t="s">
        <v>1096</v>
      </c>
      <c r="B137" s="8" t="s">
        <v>1097</v>
      </c>
      <c r="C137" s="256">
        <v>-2.2511281285847344</v>
      </c>
      <c r="D137" s="256">
        <v>7.0210764410105817</v>
      </c>
    </row>
    <row r="138" spans="1:4" ht="27.75" customHeight="1">
      <c r="A138" s="7" t="s">
        <v>1098</v>
      </c>
      <c r="B138" s="8" t="s">
        <v>1099</v>
      </c>
      <c r="C138" s="256">
        <v>0.10007083104067627</v>
      </c>
      <c r="D138" s="256">
        <v>-0.28071827709331176</v>
      </c>
    </row>
    <row r="139" spans="1:4" ht="27.75" customHeight="1">
      <c r="A139" s="7" t="s">
        <v>1100</v>
      </c>
      <c r="B139" s="8" t="s">
        <v>1101</v>
      </c>
      <c r="C139" s="256">
        <v>6.4910034097401301E-2</v>
      </c>
      <c r="D139" s="256">
        <v>1.1894465055037693</v>
      </c>
    </row>
    <row r="140" spans="1:4" ht="27.75" customHeight="1">
      <c r="A140" s="7" t="s">
        <v>1102</v>
      </c>
      <c r="B140" s="8" t="s">
        <v>1103</v>
      </c>
      <c r="C140" s="256">
        <v>3.5834162606533396E-2</v>
      </c>
      <c r="D140" s="256">
        <v>8.6717785169653645</v>
      </c>
    </row>
    <row r="141" spans="1:4" ht="27.75" customHeight="1">
      <c r="A141" s="7" t="s">
        <v>1104</v>
      </c>
      <c r="B141" s="8" t="s">
        <v>1105</v>
      </c>
      <c r="C141" s="256">
        <v>3.195670504245109</v>
      </c>
      <c r="D141" s="256">
        <v>11.161687795472037</v>
      </c>
    </row>
    <row r="142" spans="1:4" ht="27.75" customHeight="1">
      <c r="A142" s="7" t="s">
        <v>1106</v>
      </c>
      <c r="B142" s="8" t="s">
        <v>1107</v>
      </c>
      <c r="C142" s="256">
        <v>8.3886671062079557E-4</v>
      </c>
      <c r="D142" s="256">
        <v>0.57760343805310221</v>
      </c>
    </row>
    <row r="143" spans="1:4" ht="27.75" customHeight="1">
      <c r="A143" s="7" t="s">
        <v>1108</v>
      </c>
      <c r="B143" s="8" t="s">
        <v>1109</v>
      </c>
      <c r="C143" s="256">
        <v>1.8528790802550363</v>
      </c>
      <c r="D143" s="256">
        <v>18.023600068848737</v>
      </c>
    </row>
    <row r="144" spans="1:4" ht="27.75" customHeight="1">
      <c r="A144" s="7" t="s">
        <v>1110</v>
      </c>
      <c r="B144" s="8" t="s">
        <v>1111</v>
      </c>
      <c r="C144" s="256">
        <v>7.7385694735840165</v>
      </c>
      <c r="D144" s="256">
        <v>-3.7020665649954547</v>
      </c>
    </row>
    <row r="145" spans="1:4" ht="27.75" customHeight="1">
      <c r="A145" s="7" t="s">
        <v>1112</v>
      </c>
      <c r="B145" s="8" t="s">
        <v>1113</v>
      </c>
      <c r="C145" s="256">
        <v>0</v>
      </c>
      <c r="D145" s="256">
        <v>1.5364823341231995</v>
      </c>
    </row>
    <row r="146" spans="1:4" ht="27.75" customHeight="1">
      <c r="A146" s="7" t="s">
        <v>1114</v>
      </c>
      <c r="B146" s="8" t="s">
        <v>1115</v>
      </c>
      <c r="C146" s="256">
        <v>-1.1423764742155316E-2</v>
      </c>
      <c r="D146" s="256">
        <v>1.3478377681154701</v>
      </c>
    </row>
    <row r="147" spans="1:4" ht="27.75" customHeight="1">
      <c r="A147" s="7" t="s">
        <v>1116</v>
      </c>
      <c r="B147" s="8" t="s">
        <v>1117</v>
      </c>
      <c r="C147" s="256">
        <v>2.9719133787088716</v>
      </c>
      <c r="D147" s="256">
        <v>-1.373307929619078</v>
      </c>
    </row>
    <row r="148" spans="1:4" ht="27.75" customHeight="1">
      <c r="A148" s="7" t="s">
        <v>1118</v>
      </c>
      <c r="B148" s="8" t="s">
        <v>1119</v>
      </c>
      <c r="C148" s="256">
        <v>0.78832411744672359</v>
      </c>
      <c r="D148" s="256">
        <v>7.1413835802348089</v>
      </c>
    </row>
    <row r="149" spans="1:4" ht="27.75" customHeight="1">
      <c r="A149" s="7" t="s">
        <v>1120</v>
      </c>
      <c r="B149" s="8" t="s">
        <v>1121</v>
      </c>
      <c r="C149" s="256">
        <v>0.17389374111030659</v>
      </c>
      <c r="D149" s="256">
        <v>1.5766097386901057</v>
      </c>
    </row>
    <row r="150" spans="1:4" ht="27.75" customHeight="1">
      <c r="A150" s="7" t="s">
        <v>1122</v>
      </c>
      <c r="B150" s="8" t="s">
        <v>1123</v>
      </c>
      <c r="C150" s="256">
        <v>0.377884761696612</v>
      </c>
      <c r="D150" s="256">
        <v>1.5469160445905621</v>
      </c>
    </row>
    <row r="151" spans="1:4" ht="27.75" customHeight="1">
      <c r="A151" s="7" t="s">
        <v>1124</v>
      </c>
      <c r="B151" s="8" t="s">
        <v>1125</v>
      </c>
      <c r="C151" s="256">
        <v>0.53585709298994177</v>
      </c>
      <c r="D151" s="256">
        <v>10.631385959560687</v>
      </c>
    </row>
    <row r="152" spans="1:4" ht="27.75" customHeight="1">
      <c r="A152" s="7" t="s">
        <v>1126</v>
      </c>
      <c r="B152" s="8" t="s">
        <v>1127</v>
      </c>
      <c r="C152" s="256">
        <v>0.5416010758170382</v>
      </c>
      <c r="D152" s="256">
        <v>1.1033001747919462</v>
      </c>
    </row>
    <row r="153" spans="1:4" ht="27.75" customHeight="1">
      <c r="A153" s="7" t="s">
        <v>1128</v>
      </c>
      <c r="B153" s="8" t="s">
        <v>1129</v>
      </c>
      <c r="C153" s="256">
        <v>0</v>
      </c>
      <c r="D153" s="256">
        <v>1.2899256129721419</v>
      </c>
    </row>
    <row r="154" spans="1:4" ht="27.75" customHeight="1">
      <c r="A154" s="7" t="s">
        <v>1130</v>
      </c>
      <c r="B154" s="8" t="s">
        <v>1131</v>
      </c>
      <c r="C154" s="256">
        <v>3.3333274398488752E-2</v>
      </c>
      <c r="D154" s="256">
        <v>4.3346494772362822</v>
      </c>
    </row>
    <row r="155" spans="1:4" ht="27.75" customHeight="1">
      <c r="A155" s="7" t="s">
        <v>1132</v>
      </c>
      <c r="B155" s="8" t="s">
        <v>1133</v>
      </c>
      <c r="C155" s="256">
        <v>1.1142657073544751</v>
      </c>
      <c r="D155" s="256">
        <v>-1.0569842381532655</v>
      </c>
    </row>
    <row r="156" spans="1:4" ht="27.75" customHeight="1">
      <c r="A156" s="7" t="s">
        <v>1134</v>
      </c>
      <c r="B156" s="8" t="s">
        <v>1135</v>
      </c>
      <c r="C156" s="256">
        <v>1.1511578982968</v>
      </c>
      <c r="D156" s="256">
        <v>17.406321435300356</v>
      </c>
    </row>
    <row r="157" spans="1:4" ht="27.75" customHeight="1">
      <c r="A157" s="7" t="s">
        <v>1136</v>
      </c>
      <c r="B157" s="8" t="s">
        <v>1137</v>
      </c>
      <c r="C157" s="256">
        <v>7.3143005473281004</v>
      </c>
      <c r="D157" s="256">
        <v>-4.1241268843806944</v>
      </c>
    </row>
    <row r="158" spans="1:4" ht="27.75" customHeight="1">
      <c r="A158" s="7" t="s">
        <v>1138</v>
      </c>
      <c r="B158" s="8" t="s">
        <v>1139</v>
      </c>
      <c r="C158" s="256">
        <v>2.2586326629057547</v>
      </c>
      <c r="D158" s="256">
        <v>3.2810800881090811</v>
      </c>
    </row>
    <row r="159" spans="1:4" ht="27.75" customHeight="1">
      <c r="A159" s="7" t="s">
        <v>1140</v>
      </c>
      <c r="B159" s="8" t="s">
        <v>1141</v>
      </c>
      <c r="C159" s="256">
        <v>0.25679538667129864</v>
      </c>
      <c r="D159" s="256">
        <v>0.48880798529174269</v>
      </c>
    </row>
    <row r="160" spans="1:4" ht="27.75" customHeight="1">
      <c r="A160" s="7" t="s">
        <v>1142</v>
      </c>
      <c r="B160" s="8" t="s">
        <v>1143</v>
      </c>
      <c r="C160" s="256">
        <v>2.713005286448158</v>
      </c>
      <c r="D160" s="256">
        <v>-0.98852808542249126</v>
      </c>
    </row>
    <row r="161" spans="1:4" ht="27.75" customHeight="1">
      <c r="A161" s="7" t="s">
        <v>1144</v>
      </c>
      <c r="B161" s="8" t="s">
        <v>1145</v>
      </c>
      <c r="C161" s="256">
        <v>0</v>
      </c>
      <c r="D161" s="256">
        <v>0.76973878890252034</v>
      </c>
    </row>
    <row r="162" spans="1:4" ht="27.75" customHeight="1">
      <c r="A162" s="7" t="s">
        <v>1146</v>
      </c>
      <c r="B162" s="8" t="s">
        <v>1145</v>
      </c>
      <c r="C162" s="256">
        <v>0</v>
      </c>
      <c r="D162" s="256">
        <v>2.8446985206572846</v>
      </c>
    </row>
    <row r="163" spans="1:4" ht="27.75" customHeight="1">
      <c r="A163" s="7" t="s">
        <v>1147</v>
      </c>
      <c r="B163" s="8" t="s">
        <v>1148</v>
      </c>
      <c r="C163" s="256">
        <v>-0.89304317835879399</v>
      </c>
      <c r="D163" s="256">
        <v>1.9242365383211399</v>
      </c>
    </row>
    <row r="164" spans="1:4" ht="27.75" customHeight="1">
      <c r="A164" s="7" t="s">
        <v>1149</v>
      </c>
      <c r="B164" s="8" t="s">
        <v>1150</v>
      </c>
      <c r="C164" s="256">
        <v>0.92342388689830779</v>
      </c>
      <c r="D164" s="256">
        <v>8.293574090914225</v>
      </c>
    </row>
    <row r="165" spans="1:4" ht="27.75" customHeight="1">
      <c r="A165" s="7" t="s">
        <v>1151</v>
      </c>
      <c r="B165" s="8" t="s">
        <v>1152</v>
      </c>
      <c r="C165" s="256">
        <v>1.9728582742158838</v>
      </c>
      <c r="D165" s="256">
        <v>13.647959593358106</v>
      </c>
    </row>
    <row r="166" spans="1:4" ht="27.75" customHeight="1">
      <c r="A166" s="7" t="s">
        <v>1153</v>
      </c>
      <c r="B166" s="8" t="s">
        <v>1154</v>
      </c>
      <c r="C166" s="256">
        <v>1.004209675700652</v>
      </c>
      <c r="D166" s="256">
        <v>14.179432920139771</v>
      </c>
    </row>
    <row r="167" spans="1:4" ht="27.75" customHeight="1">
      <c r="A167" s="7" t="s">
        <v>1155</v>
      </c>
      <c r="B167" s="8" t="s">
        <v>1156</v>
      </c>
      <c r="C167" s="256">
        <v>0.1551605807944457</v>
      </c>
      <c r="D167" s="256">
        <v>3.7558051632518121</v>
      </c>
    </row>
    <row r="168" spans="1:4" ht="27.75" customHeight="1">
      <c r="A168" s="7" t="s">
        <v>1157</v>
      </c>
      <c r="B168" s="8" t="s">
        <v>1158</v>
      </c>
      <c r="C168" s="256">
        <v>4.1217530596638996</v>
      </c>
      <c r="D168" s="256">
        <v>0.94976575183629997</v>
      </c>
    </row>
    <row r="169" spans="1:4" ht="27.75" customHeight="1">
      <c r="A169" s="7" t="s">
        <v>1159</v>
      </c>
      <c r="B169" s="8" t="s">
        <v>1160</v>
      </c>
      <c r="C169" s="256">
        <v>2.3262319854642145E-2</v>
      </c>
      <c r="D169" s="256">
        <v>4.5341578035698236</v>
      </c>
    </row>
    <row r="170" spans="1:4" ht="27.75" customHeight="1">
      <c r="A170" s="7" t="s">
        <v>1161</v>
      </c>
      <c r="B170" s="8" t="s">
        <v>1162</v>
      </c>
      <c r="C170" s="256">
        <v>1.7889077201049082</v>
      </c>
      <c r="D170" s="256">
        <v>-0.99537299007404456</v>
      </c>
    </row>
    <row r="171" spans="1:4" ht="27.75" customHeight="1">
      <c r="A171" s="7" t="s">
        <v>1163</v>
      </c>
      <c r="B171" s="8" t="s">
        <v>1164</v>
      </c>
      <c r="C171" s="256">
        <v>5.4694936510186025</v>
      </c>
      <c r="D171" s="256">
        <v>-3.2002067240725753</v>
      </c>
    </row>
    <row r="172" spans="1:4" ht="27.75" customHeight="1">
      <c r="A172" s="7" t="s">
        <v>1165</v>
      </c>
      <c r="B172" s="8" t="s">
        <v>1166</v>
      </c>
      <c r="C172" s="256">
        <v>2.0450800228357862</v>
      </c>
      <c r="D172" s="256">
        <v>10.213457631011702</v>
      </c>
    </row>
    <row r="173" spans="1:4" ht="27.75" customHeight="1">
      <c r="A173" s="7" t="s">
        <v>1167</v>
      </c>
      <c r="B173" s="8" t="s">
        <v>1168</v>
      </c>
      <c r="C173" s="256">
        <v>2.5038854572951879</v>
      </c>
      <c r="D173" s="256">
        <v>4.0525478485194784</v>
      </c>
    </row>
    <row r="174" spans="1:4" ht="27.75" customHeight="1">
      <c r="A174" s="7" t="s">
        <v>1169</v>
      </c>
      <c r="B174" s="8" t="s">
        <v>1170</v>
      </c>
      <c r="C174" s="256">
        <v>2.4809064751673096</v>
      </c>
      <c r="D174" s="256">
        <v>10.836212211622094</v>
      </c>
    </row>
    <row r="175" spans="1:4" ht="27.75" customHeight="1">
      <c r="A175" s="7" t="s">
        <v>1171</v>
      </c>
      <c r="B175" s="8" t="s">
        <v>1172</v>
      </c>
      <c r="C175" s="256">
        <v>2.9515798015135837</v>
      </c>
      <c r="D175" s="256">
        <v>16.054618207692585</v>
      </c>
    </row>
    <row r="176" spans="1:4" ht="27.75" customHeight="1">
      <c r="A176" s="7" t="s">
        <v>1173</v>
      </c>
      <c r="B176" s="8" t="s">
        <v>1174</v>
      </c>
      <c r="C176" s="256">
        <v>0.89758165879119722</v>
      </c>
      <c r="D176" s="256">
        <v>5.0456542327404206</v>
      </c>
    </row>
    <row r="177" spans="1:4" ht="27.75" customHeight="1">
      <c r="A177" s="7" t="s">
        <v>1175</v>
      </c>
      <c r="B177" s="8" t="s">
        <v>1176</v>
      </c>
      <c r="C177" s="256">
        <v>4.5248733221360844</v>
      </c>
      <c r="D177" s="256">
        <v>6.0095725331076917</v>
      </c>
    </row>
    <row r="178" spans="1:4" ht="27.75" customHeight="1">
      <c r="A178" s="7" t="s">
        <v>1177</v>
      </c>
      <c r="B178" s="8" t="s">
        <v>1176</v>
      </c>
      <c r="C178" s="256">
        <v>0.99277632731526233</v>
      </c>
      <c r="D178" s="256">
        <v>0.48820639515184955</v>
      </c>
    </row>
    <row r="179" spans="1:4" ht="27.75" customHeight="1">
      <c r="A179" s="7" t="s">
        <v>1178</v>
      </c>
      <c r="B179" s="8" t="s">
        <v>1179</v>
      </c>
      <c r="C179" s="256">
        <v>7.4979009966022589</v>
      </c>
      <c r="D179" s="256">
        <v>12.214032743460319</v>
      </c>
    </row>
    <row r="180" spans="1:4" ht="27.75" customHeight="1">
      <c r="A180" s="7" t="s">
        <v>1180</v>
      </c>
      <c r="B180" s="8" t="s">
        <v>1181</v>
      </c>
      <c r="C180" s="256">
        <v>3.238755493625324</v>
      </c>
      <c r="D180" s="256">
        <v>0.32355539376174519</v>
      </c>
    </row>
    <row r="181" spans="1:4" ht="27.75" customHeight="1">
      <c r="A181" s="7" t="s">
        <v>1182</v>
      </c>
      <c r="B181" s="8" t="s">
        <v>1183</v>
      </c>
      <c r="C181" s="256">
        <v>9.3642532835919088</v>
      </c>
      <c r="D181" s="256">
        <v>-0.64621851993110313</v>
      </c>
    </row>
    <row r="182" spans="1:4" ht="27.75" customHeight="1">
      <c r="A182" s="7" t="s">
        <v>1184</v>
      </c>
      <c r="B182" s="8" t="s">
        <v>1185</v>
      </c>
      <c r="C182" s="256">
        <v>1.7336628185735954</v>
      </c>
      <c r="D182" s="256">
        <v>33.564090441375427</v>
      </c>
    </row>
    <row r="183" spans="1:4" ht="27.75" customHeight="1">
      <c r="A183" s="7" t="s">
        <v>1186</v>
      </c>
      <c r="B183" s="8" t="s">
        <v>1187</v>
      </c>
      <c r="C183" s="256">
        <v>0.7793235766067359</v>
      </c>
      <c r="D183" s="256">
        <v>5.1545535961585927</v>
      </c>
    </row>
    <row r="184" spans="1:4" ht="27.75" customHeight="1">
      <c r="A184" s="7" t="s">
        <v>1188</v>
      </c>
      <c r="B184" s="8" t="s">
        <v>1189</v>
      </c>
      <c r="C184" s="256">
        <v>1.6397500566764092</v>
      </c>
      <c r="D184" s="256">
        <v>2.1617551898213549</v>
      </c>
    </row>
    <row r="185" spans="1:4" ht="27.75" customHeight="1">
      <c r="A185" s="7" t="s">
        <v>1190</v>
      </c>
      <c r="B185" s="8" t="s">
        <v>1191</v>
      </c>
      <c r="C185" s="256">
        <v>0.34352683437886256</v>
      </c>
      <c r="D185" s="256">
        <v>0.91721296505860794</v>
      </c>
    </row>
    <row r="186" spans="1:4" ht="27.75" customHeight="1">
      <c r="A186" s="7" t="s">
        <v>1192</v>
      </c>
      <c r="B186" s="8" t="s">
        <v>1193</v>
      </c>
      <c r="C186" s="256">
        <v>1.9421100307956711</v>
      </c>
      <c r="D186" s="256">
        <v>-0.51886544362495213</v>
      </c>
    </row>
    <row r="187" spans="1:4" ht="27.75" customHeight="1">
      <c r="A187" s="7" t="s">
        <v>1194</v>
      </c>
      <c r="B187" s="8" t="s">
        <v>1195</v>
      </c>
      <c r="C187" s="256">
        <v>5.4161423497403733</v>
      </c>
      <c r="D187" s="256">
        <v>1.103492031262802</v>
      </c>
    </row>
    <row r="188" spans="1:4" ht="27.75" customHeight="1">
      <c r="A188" s="7" t="s">
        <v>1196</v>
      </c>
      <c r="B188" s="8" t="s">
        <v>1197</v>
      </c>
      <c r="C188" s="256">
        <v>0</v>
      </c>
      <c r="D188" s="256">
        <v>12.06401624333229</v>
      </c>
    </row>
    <row r="189" spans="1:4" ht="27.75" customHeight="1">
      <c r="A189" s="7" t="s">
        <v>1198</v>
      </c>
      <c r="B189" s="8" t="s">
        <v>1199</v>
      </c>
      <c r="C189" s="256">
        <v>1.3582197262332658</v>
      </c>
      <c r="D189" s="256">
        <v>-0.26109054338359144</v>
      </c>
    </row>
    <row r="190" spans="1:4" ht="27.75" customHeight="1">
      <c r="A190" s="7" t="s">
        <v>1200</v>
      </c>
      <c r="B190" s="8" t="s">
        <v>1201</v>
      </c>
      <c r="C190" s="256">
        <v>6.3660437440459794E-2</v>
      </c>
      <c r="D190" s="256">
        <v>-0.8006282430346241</v>
      </c>
    </row>
    <row r="191" spans="1:4" ht="27.75" customHeight="1">
      <c r="A191" s="7" t="s">
        <v>1202</v>
      </c>
      <c r="B191" s="8" t="s">
        <v>1203</v>
      </c>
      <c r="C191" s="256">
        <v>0.89073786711828384</v>
      </c>
      <c r="D191" s="256">
        <v>21.359380874672556</v>
      </c>
    </row>
    <row r="192" spans="1:4" ht="27.75" customHeight="1">
      <c r="A192" s="7" t="s">
        <v>1204</v>
      </c>
      <c r="B192" s="8" t="s">
        <v>1205</v>
      </c>
      <c r="C192" s="256">
        <v>0.90825301889480636</v>
      </c>
      <c r="D192" s="256">
        <v>-0.29428600752462342</v>
      </c>
    </row>
    <row r="193" spans="1:4" ht="27.75" customHeight="1">
      <c r="A193" s="7" t="s">
        <v>1206</v>
      </c>
      <c r="B193" s="8" t="s">
        <v>1207</v>
      </c>
      <c r="C193" s="256">
        <v>-2.1946983007846468</v>
      </c>
      <c r="D193" s="256">
        <v>0.96225395958749549</v>
      </c>
    </row>
    <row r="194" spans="1:4" ht="27.75" customHeight="1">
      <c r="A194" s="7" t="s">
        <v>1208</v>
      </c>
      <c r="B194" s="8" t="s">
        <v>1209</v>
      </c>
      <c r="C194" s="256">
        <v>2.3652844473882211</v>
      </c>
      <c r="D194" s="256">
        <v>-1.563154083827847</v>
      </c>
    </row>
    <row r="195" spans="1:4" ht="27.75" customHeight="1">
      <c r="A195" s="7" t="s">
        <v>1210</v>
      </c>
      <c r="B195" s="8" t="s">
        <v>1211</v>
      </c>
      <c r="C195" s="256">
        <v>0.44485283607351667</v>
      </c>
      <c r="D195" s="256">
        <v>-0.96560485908023874</v>
      </c>
    </row>
    <row r="196" spans="1:4" ht="27.75" customHeight="1">
      <c r="A196" s="7" t="s">
        <v>1212</v>
      </c>
      <c r="B196" s="8" t="s">
        <v>1213</v>
      </c>
      <c r="C196" s="256">
        <v>5.013117650404129</v>
      </c>
      <c r="D196" s="256">
        <v>-2.5508574389965513</v>
      </c>
    </row>
    <row r="197" spans="1:4" ht="27.75" customHeight="1">
      <c r="A197" s="7" t="s">
        <v>1214</v>
      </c>
      <c r="B197" s="8" t="s">
        <v>1215</v>
      </c>
      <c r="C197" s="256">
        <v>5.0636286914167474</v>
      </c>
      <c r="D197" s="256">
        <v>17.199951233660993</v>
      </c>
    </row>
    <row r="198" spans="1:4" ht="27.75" customHeight="1">
      <c r="A198" s="7" t="s">
        <v>1216</v>
      </c>
      <c r="B198" s="8" t="s">
        <v>1217</v>
      </c>
      <c r="C198" s="256">
        <v>2.1171552002551759</v>
      </c>
      <c r="D198" s="256">
        <v>20.799022390734628</v>
      </c>
    </row>
    <row r="199" spans="1:4" ht="27.75" customHeight="1">
      <c r="A199" s="7" t="s">
        <v>1218</v>
      </c>
      <c r="B199" s="8" t="s">
        <v>1219</v>
      </c>
      <c r="C199" s="256">
        <v>0.71029116249979274</v>
      </c>
      <c r="D199" s="256">
        <v>-0.51283993747231738</v>
      </c>
    </row>
    <row r="200" spans="1:4" ht="27.75" customHeight="1">
      <c r="A200" s="7" t="s">
        <v>1220</v>
      </c>
      <c r="B200" s="8" t="s">
        <v>1219</v>
      </c>
      <c r="C200" s="256">
        <v>1.3744634056335761</v>
      </c>
      <c r="D200" s="256">
        <v>17.587607197251216</v>
      </c>
    </row>
    <row r="201" spans="1:4" ht="27.75" customHeight="1">
      <c r="A201" s="7" t="s">
        <v>1221</v>
      </c>
      <c r="B201" s="8" t="s">
        <v>1222</v>
      </c>
      <c r="C201" s="256">
        <v>8.3013234542740691E-2</v>
      </c>
      <c r="D201" s="256">
        <v>0.14365886398404765</v>
      </c>
    </row>
    <row r="202" spans="1:4" ht="27.75" customHeight="1">
      <c r="A202" s="7" t="s">
        <v>1223</v>
      </c>
      <c r="B202" s="8" t="s">
        <v>1224</v>
      </c>
      <c r="C202" s="256">
        <v>0</v>
      </c>
      <c r="D202" s="256">
        <v>0.96730044401926496</v>
      </c>
    </row>
    <row r="203" spans="1:4" ht="27.75" customHeight="1">
      <c r="A203" s="7" t="s">
        <v>1225</v>
      </c>
      <c r="B203" s="8" t="s">
        <v>1224</v>
      </c>
      <c r="C203" s="256">
        <v>0</v>
      </c>
      <c r="D203" s="256">
        <v>0.96687665158108282</v>
      </c>
    </row>
    <row r="204" spans="1:4" ht="27.75" customHeight="1">
      <c r="A204" s="7" t="s">
        <v>1226</v>
      </c>
      <c r="B204" s="8" t="s">
        <v>1227</v>
      </c>
      <c r="C204" s="256">
        <v>-2.4380327005158096</v>
      </c>
      <c r="D204" s="256">
        <v>1.1634586419775352</v>
      </c>
    </row>
    <row r="205" spans="1:4" ht="27.75" customHeight="1">
      <c r="A205" s="7" t="s">
        <v>1228</v>
      </c>
      <c r="B205" s="8" t="s">
        <v>1229</v>
      </c>
      <c r="C205" s="256">
        <v>-1.8631799427287838</v>
      </c>
      <c r="D205" s="256">
        <v>34.314093268873052</v>
      </c>
    </row>
    <row r="206" spans="1:4" ht="27.75" customHeight="1">
      <c r="A206" s="7" t="s">
        <v>1230</v>
      </c>
      <c r="B206" s="8" t="s">
        <v>1231</v>
      </c>
      <c r="C206" s="256">
        <v>0.60000819308582398</v>
      </c>
      <c r="D206" s="256">
        <v>1.860957747408241</v>
      </c>
    </row>
    <row r="207" spans="1:4" ht="27.75" customHeight="1">
      <c r="A207" s="7" t="s">
        <v>1232</v>
      </c>
      <c r="B207" s="8" t="s">
        <v>1233</v>
      </c>
      <c r="C207" s="256">
        <v>0.18261448397091459</v>
      </c>
      <c r="D207" s="256">
        <v>0.48706535776189325</v>
      </c>
    </row>
    <row r="208" spans="1:4" ht="27.75" customHeight="1">
      <c r="A208" s="7" t="s">
        <v>1234</v>
      </c>
      <c r="B208" s="8" t="s">
        <v>1235</v>
      </c>
      <c r="C208" s="256">
        <v>0.83316585959302325</v>
      </c>
      <c r="D208" s="256">
        <v>0.93583890527991731</v>
      </c>
    </row>
    <row r="209" spans="1:4" ht="27.75" customHeight="1">
      <c r="A209" s="7" t="s">
        <v>1236</v>
      </c>
      <c r="B209" s="8" t="s">
        <v>1237</v>
      </c>
      <c r="C209" s="256">
        <v>0</v>
      </c>
      <c r="D209" s="256">
        <v>-1.5713057024624499</v>
      </c>
    </row>
    <row r="210" spans="1:4" ht="27.75" customHeight="1">
      <c r="A210" s="7" t="s">
        <v>1238</v>
      </c>
      <c r="B210" s="8" t="s">
        <v>1239</v>
      </c>
      <c r="C210" s="256">
        <v>1.171732045088028</v>
      </c>
      <c r="D210" s="256">
        <v>14.377782853414809</v>
      </c>
    </row>
    <row r="211" spans="1:4" ht="27.75" customHeight="1">
      <c r="A211" s="7" t="s">
        <v>1240</v>
      </c>
      <c r="B211" s="8" t="s">
        <v>1241</v>
      </c>
      <c r="C211" s="256">
        <v>2.3051856740592021</v>
      </c>
      <c r="D211" s="256">
        <v>9.9080769442697978</v>
      </c>
    </row>
    <row r="212" spans="1:4" ht="27.75" customHeight="1">
      <c r="A212" s="7" t="s">
        <v>1242</v>
      </c>
      <c r="B212" s="8" t="s">
        <v>1243</v>
      </c>
      <c r="C212" s="256">
        <v>0</v>
      </c>
      <c r="D212" s="256">
        <v>4.6360617904226871</v>
      </c>
    </row>
    <row r="213" spans="1:4" ht="27.75" customHeight="1">
      <c r="A213" s="7" t="s">
        <v>1244</v>
      </c>
      <c r="B213" s="8" t="s">
        <v>1245</v>
      </c>
      <c r="C213" s="256">
        <v>1.9344581436488058</v>
      </c>
      <c r="D213" s="256">
        <v>1.2610285885084638</v>
      </c>
    </row>
    <row r="214" spans="1:4" ht="27.75" customHeight="1">
      <c r="A214" s="7" t="s">
        <v>1246</v>
      </c>
      <c r="B214" s="8" t="s">
        <v>1247</v>
      </c>
      <c r="C214" s="256">
        <v>9.6046171937631073E-3</v>
      </c>
      <c r="D214" s="256">
        <v>3.6058331809417177</v>
      </c>
    </row>
    <row r="215" spans="1:4" ht="27.75" customHeight="1">
      <c r="A215" s="7" t="s">
        <v>1248</v>
      </c>
      <c r="B215" s="8" t="s">
        <v>1249</v>
      </c>
      <c r="C215" s="256">
        <v>4.8438539291530573E-2</v>
      </c>
      <c r="D215" s="256">
        <v>11.65240016388409</v>
      </c>
    </row>
    <row r="216" spans="1:4" ht="27.75" customHeight="1">
      <c r="A216" s="7" t="s">
        <v>1250</v>
      </c>
      <c r="B216" s="8" t="s">
        <v>1251</v>
      </c>
      <c r="C216" s="256">
        <v>0.58447055736745679</v>
      </c>
      <c r="D216" s="256">
        <v>5.5462342895759864</v>
      </c>
    </row>
    <row r="217" spans="1:4" ht="27.75" customHeight="1">
      <c r="A217" s="7" t="s">
        <v>1252</v>
      </c>
      <c r="B217" s="8" t="s">
        <v>1253</v>
      </c>
      <c r="C217" s="256">
        <v>11.801285171067935</v>
      </c>
      <c r="D217" s="256">
        <v>-5.2259616510072933</v>
      </c>
    </row>
    <row r="218" spans="1:4" ht="27.75" customHeight="1">
      <c r="A218" s="7" t="s">
        <v>1254</v>
      </c>
      <c r="B218" s="8" t="s">
        <v>1255</v>
      </c>
      <c r="C218" s="256">
        <v>2.8862195699911237</v>
      </c>
      <c r="D218" s="256">
        <v>-0.87447495519223406</v>
      </c>
    </row>
    <row r="219" spans="1:4" ht="27.75" customHeight="1">
      <c r="A219" s="7" t="s">
        <v>1256</v>
      </c>
      <c r="B219" s="8" t="s">
        <v>1257</v>
      </c>
      <c r="C219" s="256">
        <v>2.4971183692897321</v>
      </c>
      <c r="D219" s="256">
        <v>-4.8120326948816414</v>
      </c>
    </row>
    <row r="220" spans="1:4" ht="27.75" customHeight="1">
      <c r="A220" s="7" t="s">
        <v>1258</v>
      </c>
      <c r="B220" s="8" t="s">
        <v>1259</v>
      </c>
      <c r="C220" s="256">
        <v>0.29467559774864055</v>
      </c>
      <c r="D220" s="256">
        <v>4.2359873739635763</v>
      </c>
    </row>
    <row r="221" spans="1:4" ht="27.75" customHeight="1">
      <c r="A221" s="7" t="s">
        <v>1260</v>
      </c>
      <c r="B221" s="8" t="s">
        <v>1261</v>
      </c>
      <c r="C221" s="256">
        <v>2.5806208442467899</v>
      </c>
      <c r="D221" s="256">
        <v>11.162277678491241</v>
      </c>
    </row>
    <row r="222" spans="1:4" ht="27.75" customHeight="1">
      <c r="A222" s="7" t="s">
        <v>1262</v>
      </c>
      <c r="B222" s="8" t="s">
        <v>1263</v>
      </c>
      <c r="C222" s="256">
        <v>2.538244609377442</v>
      </c>
      <c r="D222" s="256">
        <v>4.6372349443474929</v>
      </c>
    </row>
    <row r="223" spans="1:4" ht="27.75" customHeight="1">
      <c r="A223" s="7" t="s">
        <v>1264</v>
      </c>
      <c r="B223" s="8" t="s">
        <v>1265</v>
      </c>
      <c r="C223" s="256">
        <v>0.28131787121873669</v>
      </c>
      <c r="D223" s="256">
        <v>3.8115633307472399</v>
      </c>
    </row>
    <row r="224" spans="1:4" ht="27.75" customHeight="1">
      <c r="A224" s="7" t="s">
        <v>1266</v>
      </c>
      <c r="B224" s="8" t="s">
        <v>1267</v>
      </c>
      <c r="C224" s="256">
        <v>0</v>
      </c>
      <c r="D224" s="256">
        <v>0.10438957594397778</v>
      </c>
    </row>
    <row r="225" spans="1:4" ht="27.75" customHeight="1">
      <c r="A225" s="7" t="s">
        <v>1268</v>
      </c>
      <c r="B225" s="8" t="s">
        <v>1269</v>
      </c>
      <c r="C225" s="256">
        <v>4.6483918879093604</v>
      </c>
      <c r="D225" s="256">
        <v>-2.8278067359887613</v>
      </c>
    </row>
    <row r="226" spans="1:4" ht="27.75" customHeight="1">
      <c r="A226" s="7" t="s">
        <v>1270</v>
      </c>
      <c r="B226" s="8" t="s">
        <v>1271</v>
      </c>
      <c r="C226" s="256">
        <v>0.24193040415989508</v>
      </c>
      <c r="D226" s="256">
        <v>2.0983583813320479</v>
      </c>
    </row>
    <row r="227" spans="1:4" ht="27.75" customHeight="1">
      <c r="A227" s="7" t="s">
        <v>1272</v>
      </c>
      <c r="B227" s="8" t="s">
        <v>1273</v>
      </c>
      <c r="C227" s="256">
        <v>6.7153515755052393E-2</v>
      </c>
      <c r="D227" s="256">
        <v>9.6136158997886998</v>
      </c>
    </row>
    <row r="228" spans="1:4" ht="27.75" customHeight="1">
      <c r="A228" s="7" t="s">
        <v>1274</v>
      </c>
      <c r="B228" s="8" t="s">
        <v>1275</v>
      </c>
      <c r="C228" s="256">
        <v>0.19178035045047617</v>
      </c>
      <c r="D228" s="256">
        <v>14.655471019018837</v>
      </c>
    </row>
    <row r="229" spans="1:4" ht="27.75" customHeight="1">
      <c r="A229" s="7" t="s">
        <v>1276</v>
      </c>
      <c r="B229" s="8" t="s">
        <v>1277</v>
      </c>
      <c r="C229" s="256">
        <v>0</v>
      </c>
      <c r="D229" s="256">
        <v>-2.3130859385341158</v>
      </c>
    </row>
    <row r="230" spans="1:4" ht="27.75" customHeight="1">
      <c r="A230" s="7" t="s">
        <v>1278</v>
      </c>
      <c r="B230" s="8" t="s">
        <v>1279</v>
      </c>
      <c r="C230" s="256">
        <v>16.532707389716144</v>
      </c>
      <c r="D230" s="256">
        <v>-1.6887398917300527</v>
      </c>
    </row>
    <row r="231" spans="1:4" ht="27.75" customHeight="1">
      <c r="A231" s="7" t="s">
        <v>1280</v>
      </c>
      <c r="B231" s="8" t="s">
        <v>1281</v>
      </c>
      <c r="C231" s="256">
        <v>1.0398639188209777</v>
      </c>
      <c r="D231" s="256">
        <v>13.977569798486991</v>
      </c>
    </row>
    <row r="232" spans="1:4" ht="27.75" customHeight="1">
      <c r="A232" s="7" t="s">
        <v>1282</v>
      </c>
      <c r="B232" s="8" t="s">
        <v>1283</v>
      </c>
      <c r="C232" s="256">
        <v>9.9010435841754812E-2</v>
      </c>
      <c r="D232" s="256">
        <v>0.33335201202935122</v>
      </c>
    </row>
    <row r="233" spans="1:4" ht="27.75" customHeight="1">
      <c r="A233" s="7" t="s">
        <v>1284</v>
      </c>
      <c r="B233" s="8" t="s">
        <v>1285</v>
      </c>
      <c r="C233" s="256">
        <v>12.573325815831659</v>
      </c>
      <c r="D233" s="256">
        <v>-9.9854111320857726</v>
      </c>
    </row>
    <row r="234" spans="1:4" ht="27.75" customHeight="1">
      <c r="A234" s="7" t="s">
        <v>1286</v>
      </c>
      <c r="B234" s="8" t="s">
        <v>1287</v>
      </c>
      <c r="C234" s="256">
        <v>0.25252144870154847</v>
      </c>
      <c r="D234" s="256">
        <v>6.528645963943922</v>
      </c>
    </row>
    <row r="235" spans="1:4" ht="27.75" customHeight="1">
      <c r="A235" s="7" t="s">
        <v>1288</v>
      </c>
      <c r="B235" s="8" t="s">
        <v>1289</v>
      </c>
      <c r="C235" s="256">
        <v>2.0470664972845882</v>
      </c>
      <c r="D235" s="256">
        <v>6.2531784359439655</v>
      </c>
    </row>
    <row r="236" spans="1:4" ht="27.75" customHeight="1">
      <c r="A236" s="7" t="s">
        <v>1290</v>
      </c>
      <c r="B236" s="8" t="s">
        <v>1291</v>
      </c>
      <c r="C236" s="256">
        <v>0.93920055499380661</v>
      </c>
      <c r="D236" s="256">
        <v>-0.41047133532859953</v>
      </c>
    </row>
    <row r="237" spans="1:4" ht="27.75" customHeight="1">
      <c r="A237" s="7" t="s">
        <v>1292</v>
      </c>
      <c r="B237" s="8" t="s">
        <v>1293</v>
      </c>
      <c r="C237" s="256">
        <v>4.9704506826961445</v>
      </c>
      <c r="D237" s="256">
        <v>23.200041364792291</v>
      </c>
    </row>
    <row r="238" spans="1:4" ht="27.75" customHeight="1">
      <c r="A238" s="7" t="s">
        <v>1294</v>
      </c>
      <c r="B238" s="8" t="s">
        <v>1295</v>
      </c>
      <c r="C238" s="256">
        <v>0.78418428291854803</v>
      </c>
      <c r="D238" s="256">
        <v>1.377409918232587</v>
      </c>
    </row>
    <row r="239" spans="1:4" ht="27.75" customHeight="1">
      <c r="A239" s="7" t="s">
        <v>1296</v>
      </c>
      <c r="B239" s="8" t="s">
        <v>1297</v>
      </c>
      <c r="C239" s="256">
        <v>2.1888071404433203</v>
      </c>
      <c r="D239" s="256">
        <v>1.3179162495336592</v>
      </c>
    </row>
    <row r="240" spans="1:4" ht="27.75" customHeight="1">
      <c r="A240" s="7" t="s">
        <v>1298</v>
      </c>
      <c r="B240" s="8" t="s">
        <v>1299</v>
      </c>
      <c r="C240" s="256">
        <v>5.3863122640030292E-2</v>
      </c>
      <c r="D240" s="256">
        <v>-3.1315027332856507</v>
      </c>
    </row>
    <row r="241" spans="1:4" ht="27.75" customHeight="1">
      <c r="A241" s="7" t="s">
        <v>1300</v>
      </c>
      <c r="B241" s="8" t="s">
        <v>1301</v>
      </c>
      <c r="C241" s="256">
        <v>-5.899185105396775</v>
      </c>
      <c r="D241" s="256">
        <v>2.9506351358677785</v>
      </c>
    </row>
    <row r="242" spans="1:4" ht="27.75" customHeight="1">
      <c r="A242" s="7" t="s">
        <v>1302</v>
      </c>
      <c r="B242" s="8" t="s">
        <v>1299</v>
      </c>
      <c r="C242" s="256">
        <v>0.13542657610902215</v>
      </c>
      <c r="D242" s="256">
        <v>-3.2034638508670481</v>
      </c>
    </row>
    <row r="243" spans="1:4" ht="27.75" customHeight="1">
      <c r="A243" s="7" t="s">
        <v>1303</v>
      </c>
      <c r="B243" s="8" t="s">
        <v>1304</v>
      </c>
      <c r="C243" s="256">
        <v>1.0183742802953022</v>
      </c>
      <c r="D243" s="256">
        <v>3.3538802073717608</v>
      </c>
    </row>
    <row r="244" spans="1:4" ht="27.75" customHeight="1">
      <c r="A244" s="7" t="s">
        <v>1305</v>
      </c>
      <c r="B244" s="8" t="s">
        <v>1306</v>
      </c>
      <c r="C244" s="256">
        <v>0.37653029670505345</v>
      </c>
      <c r="D244" s="256">
        <v>0.79656607507680566</v>
      </c>
    </row>
    <row r="245" spans="1:4" ht="27.75" customHeight="1">
      <c r="A245" s="7" t="s">
        <v>1307</v>
      </c>
      <c r="B245" s="8" t="s">
        <v>1308</v>
      </c>
      <c r="C245" s="256">
        <v>2.633637654422921</v>
      </c>
      <c r="D245" s="256">
        <v>7.935546888144521</v>
      </c>
    </row>
    <row r="246" spans="1:4" ht="27.75" customHeight="1">
      <c r="A246" s="7" t="s">
        <v>1309</v>
      </c>
      <c r="B246" s="8" t="s">
        <v>1310</v>
      </c>
      <c r="C246" s="256">
        <v>4.8185395746834159</v>
      </c>
      <c r="D246" s="256">
        <v>3.0213942576609929</v>
      </c>
    </row>
    <row r="247" spans="1:4" ht="27.75" customHeight="1">
      <c r="A247" s="7" t="s">
        <v>1311</v>
      </c>
      <c r="B247" s="8" t="s">
        <v>1312</v>
      </c>
      <c r="C247" s="256">
        <v>15.4388424495913</v>
      </c>
      <c r="D247" s="256">
        <v>-9.2601836699759996</v>
      </c>
    </row>
    <row r="248" spans="1:4" ht="27.75" customHeight="1">
      <c r="A248" s="7" t="s">
        <v>1313</v>
      </c>
      <c r="B248" s="8" t="s">
        <v>1314</v>
      </c>
      <c r="C248" s="256">
        <v>7.9310193366430359E-2</v>
      </c>
      <c r="D248" s="256">
        <v>5.6041654056467962</v>
      </c>
    </row>
    <row r="249" spans="1:4" ht="27.75" customHeight="1">
      <c r="A249" s="7" t="s">
        <v>1315</v>
      </c>
      <c r="B249" s="8" t="s">
        <v>1316</v>
      </c>
      <c r="C249" s="256">
        <v>0.17259210586912305</v>
      </c>
      <c r="D249" s="256">
        <v>1.577163148917984</v>
      </c>
    </row>
    <row r="250" spans="1:4" ht="27.75" customHeight="1">
      <c r="A250" s="7" t="s">
        <v>1317</v>
      </c>
      <c r="B250" s="8" t="s">
        <v>1316</v>
      </c>
      <c r="C250" s="256">
        <v>0.31832427259524637</v>
      </c>
      <c r="D250" s="256">
        <v>2.6256377578945358</v>
      </c>
    </row>
    <row r="251" spans="1:4" ht="27.75" customHeight="1">
      <c r="A251" s="7" t="s">
        <v>1318</v>
      </c>
      <c r="B251" s="8" t="s">
        <v>1319</v>
      </c>
      <c r="C251" s="256">
        <v>2.0927276134979964</v>
      </c>
      <c r="D251" s="256">
        <v>0.67146290168654632</v>
      </c>
    </row>
    <row r="252" spans="1:4" ht="27.75" customHeight="1">
      <c r="A252" s="7" t="s">
        <v>1320</v>
      </c>
      <c r="B252" s="8" t="s">
        <v>1321</v>
      </c>
      <c r="C252" s="256">
        <v>4.1087811954178202</v>
      </c>
      <c r="D252" s="256">
        <v>1.8781971392529138</v>
      </c>
    </row>
    <row r="253" spans="1:4" ht="27.75" customHeight="1">
      <c r="A253" s="7" t="s">
        <v>1322</v>
      </c>
      <c r="B253" s="8" t="s">
        <v>1323</v>
      </c>
      <c r="C253" s="256">
        <v>2.1783553210966895</v>
      </c>
      <c r="D253" s="256">
        <v>1.7760692099228408</v>
      </c>
    </row>
    <row r="254" spans="1:4" ht="27.75" customHeight="1">
      <c r="A254" s="7" t="s">
        <v>1324</v>
      </c>
      <c r="B254" s="8" t="s">
        <v>1325</v>
      </c>
      <c r="C254" s="256">
        <v>1.2727575122167802</v>
      </c>
      <c r="D254" s="256">
        <v>-0.31242653227345218</v>
      </c>
    </row>
    <row r="255" spans="1:4" ht="27.75" customHeight="1">
      <c r="A255" s="7" t="s">
        <v>1326</v>
      </c>
      <c r="B255" s="8" t="s">
        <v>1327</v>
      </c>
      <c r="C255" s="256">
        <v>0.24506395191856256</v>
      </c>
      <c r="D255" s="256">
        <v>0.83349195011200772</v>
      </c>
    </row>
    <row r="256" spans="1:4" ht="27.75" customHeight="1">
      <c r="A256" s="7" t="s">
        <v>1328</v>
      </c>
      <c r="B256" s="8" t="s">
        <v>1329</v>
      </c>
      <c r="C256" s="256">
        <v>2.5339448687073145</v>
      </c>
      <c r="D256" s="256">
        <v>12.41043867499304</v>
      </c>
    </row>
    <row r="257" spans="1:4" ht="27.75" customHeight="1">
      <c r="A257" s="7" t="s">
        <v>1330</v>
      </c>
      <c r="B257" s="8" t="s">
        <v>1331</v>
      </c>
      <c r="C257" s="256">
        <v>4.2310469137385045</v>
      </c>
      <c r="D257" s="256">
        <v>18.317139943379043</v>
      </c>
    </row>
    <row r="258" spans="1:4" ht="27.75" customHeight="1">
      <c r="A258" s="7" t="s">
        <v>1332</v>
      </c>
      <c r="B258" s="8" t="s">
        <v>1333</v>
      </c>
      <c r="C258" s="256">
        <v>2.0343042976152743</v>
      </c>
      <c r="D258" s="256">
        <v>-1.9944884941225109</v>
      </c>
    </row>
    <row r="259" spans="1:4" ht="27.75" customHeight="1">
      <c r="A259" s="7" t="s">
        <v>1334</v>
      </c>
      <c r="B259" s="8" t="s">
        <v>1335</v>
      </c>
      <c r="C259" s="256">
        <v>4.8693051326237175E-6</v>
      </c>
      <c r="D259" s="256">
        <v>5.8685805420110233</v>
      </c>
    </row>
    <row r="260" spans="1:4" ht="27.75" customHeight="1">
      <c r="A260" s="7" t="s">
        <v>1336</v>
      </c>
      <c r="B260" s="8" t="s">
        <v>1337</v>
      </c>
      <c r="C260" s="256">
        <v>4.8858132259360287</v>
      </c>
      <c r="D260" s="256">
        <v>25.467676057701013</v>
      </c>
    </row>
    <row r="261" spans="1:4" ht="27.75" customHeight="1">
      <c r="A261" s="7" t="s">
        <v>1338</v>
      </c>
      <c r="B261" s="8" t="s">
        <v>1337</v>
      </c>
      <c r="C261" s="256">
        <v>1.3390213294701692</v>
      </c>
      <c r="D261" s="256">
        <v>10.196424941095234</v>
      </c>
    </row>
    <row r="262" spans="1:4" ht="27.75" customHeight="1">
      <c r="A262" s="7" t="s">
        <v>1339</v>
      </c>
      <c r="B262" s="8" t="s">
        <v>1340</v>
      </c>
      <c r="C262" s="256">
        <v>3.2438600168501845</v>
      </c>
      <c r="D262" s="256">
        <v>-0.25371871934448892</v>
      </c>
    </row>
    <row r="263" spans="1:4" ht="27.75" customHeight="1">
      <c r="A263" s="7" t="s">
        <v>1341</v>
      </c>
      <c r="B263" s="8" t="s">
        <v>1342</v>
      </c>
      <c r="C263" s="256">
        <v>8.2168844042679758</v>
      </c>
      <c r="D263" s="256">
        <v>11.798415461374068</v>
      </c>
    </row>
    <row r="264" spans="1:4" ht="27.75" customHeight="1">
      <c r="A264" s="7" t="s">
        <v>1343</v>
      </c>
      <c r="B264" s="8" t="s">
        <v>1344</v>
      </c>
      <c r="C264" s="256">
        <v>1.9912288819610566</v>
      </c>
      <c r="D264" s="256">
        <v>9.3344567061534338</v>
      </c>
    </row>
    <row r="265" spans="1:4" ht="27.75" customHeight="1">
      <c r="A265" s="7" t="s">
        <v>1345</v>
      </c>
      <c r="B265" s="8" t="s">
        <v>1346</v>
      </c>
      <c r="C265" s="256">
        <v>-0.35685247146438803</v>
      </c>
      <c r="D265" s="256">
        <v>4.6679083894704423</v>
      </c>
    </row>
    <row r="266" spans="1:4" ht="27.75" customHeight="1">
      <c r="A266" s="7" t="s">
        <v>1347</v>
      </c>
      <c r="B266" s="8" t="s">
        <v>1348</v>
      </c>
      <c r="C266" s="256">
        <v>5.1626357506552444E-2</v>
      </c>
      <c r="D266" s="256">
        <v>12.007893360511886</v>
      </c>
    </row>
    <row r="267" spans="1:4" ht="27.75" customHeight="1">
      <c r="A267" s="7" t="s">
        <v>1349</v>
      </c>
      <c r="B267" s="8" t="s">
        <v>1350</v>
      </c>
      <c r="C267" s="256">
        <v>0.4020113041776408</v>
      </c>
      <c r="D267" s="256">
        <v>-0.28923545356531533</v>
      </c>
    </row>
    <row r="268" spans="1:4" ht="27.75" customHeight="1">
      <c r="A268" s="7" t="s">
        <v>1351</v>
      </c>
      <c r="B268" s="8" t="s">
        <v>1352</v>
      </c>
      <c r="C268" s="256">
        <v>-0.74358069509569469</v>
      </c>
      <c r="D268" s="256">
        <v>0.28766124809420601</v>
      </c>
    </row>
    <row r="269" spans="1:4" ht="27.75" customHeight="1">
      <c r="A269" s="7" t="s">
        <v>1353</v>
      </c>
      <c r="B269" s="8" t="s">
        <v>1354</v>
      </c>
      <c r="C269" s="256">
        <v>2.472252720636666</v>
      </c>
      <c r="D269" s="256">
        <v>3.28841758940841</v>
      </c>
    </row>
    <row r="270" spans="1:4" ht="27.75" customHeight="1">
      <c r="A270" s="7" t="s">
        <v>1355</v>
      </c>
      <c r="B270" s="8" t="s">
        <v>1356</v>
      </c>
      <c r="C270" s="256">
        <v>3.7979910994389687</v>
      </c>
      <c r="D270" s="256">
        <v>5.2176787262983302</v>
      </c>
    </row>
    <row r="271" spans="1:4" ht="27.75" customHeight="1">
      <c r="A271" s="7" t="s">
        <v>1357</v>
      </c>
      <c r="B271" s="8" t="s">
        <v>1356</v>
      </c>
      <c r="C271" s="256">
        <v>7.5881251934512728E-2</v>
      </c>
      <c r="D271" s="256">
        <v>8.0607020105951026</v>
      </c>
    </row>
    <row r="272" spans="1:4" ht="27.75" customHeight="1">
      <c r="A272" s="7" t="s">
        <v>1358</v>
      </c>
      <c r="B272" s="8" t="s">
        <v>1359</v>
      </c>
      <c r="C272" s="256">
        <v>2.4091741448507729</v>
      </c>
      <c r="D272" s="256">
        <v>14.445605489426276</v>
      </c>
    </row>
    <row r="273" spans="1:4" ht="27.75" customHeight="1">
      <c r="A273" s="7" t="s">
        <v>1360</v>
      </c>
      <c r="B273" s="8" t="s">
        <v>1359</v>
      </c>
      <c r="C273" s="256">
        <v>1.2093760131345113</v>
      </c>
      <c r="D273" s="256">
        <v>10.446849476301512</v>
      </c>
    </row>
    <row r="274" spans="1:4" ht="27.75" customHeight="1">
      <c r="A274" s="7" t="s">
        <v>1361</v>
      </c>
      <c r="B274" s="8" t="s">
        <v>1362</v>
      </c>
      <c r="C274" s="256">
        <v>6.9256942058654944</v>
      </c>
      <c r="D274" s="256">
        <v>6.7599258476788648</v>
      </c>
    </row>
    <row r="275" spans="1:4" ht="27.75" customHeight="1">
      <c r="A275" s="7" t="s">
        <v>1363</v>
      </c>
      <c r="B275" s="8" t="s">
        <v>1364</v>
      </c>
      <c r="C275" s="256">
        <v>0</v>
      </c>
      <c r="D275" s="256">
        <v>0</v>
      </c>
    </row>
    <row r="276" spans="1:4" ht="27.75" customHeight="1">
      <c r="A276" s="7" t="s">
        <v>1365</v>
      </c>
      <c r="B276" s="8" t="s">
        <v>1366</v>
      </c>
      <c r="C276" s="256">
        <v>-3.6066873100408854</v>
      </c>
      <c r="D276" s="256">
        <v>3.7456094258588255</v>
      </c>
    </row>
    <row r="277" spans="1:4" ht="27.75" customHeight="1">
      <c r="A277" s="7" t="s">
        <v>1367</v>
      </c>
      <c r="B277" s="8" t="s">
        <v>1366</v>
      </c>
      <c r="C277" s="256">
        <v>5.3755535949180198</v>
      </c>
      <c r="D277" s="256">
        <v>1.73181423199845</v>
      </c>
    </row>
    <row r="278" spans="1:4" ht="27.75" customHeight="1">
      <c r="A278" s="7" t="s">
        <v>1368</v>
      </c>
      <c r="B278" s="8" t="s">
        <v>1369</v>
      </c>
      <c r="C278" s="256">
        <v>9.6168055600225663E-2</v>
      </c>
      <c r="D278" s="256">
        <v>-0.18712635442766923</v>
      </c>
    </row>
    <row r="279" spans="1:4" ht="27.75" customHeight="1">
      <c r="A279" s="7" t="s">
        <v>1370</v>
      </c>
      <c r="B279" s="8" t="s">
        <v>1371</v>
      </c>
      <c r="C279" s="256">
        <v>-2.0687502503707079E-2</v>
      </c>
      <c r="D279" s="256">
        <v>14.582192258543872</v>
      </c>
    </row>
    <row r="280" spans="1:4" ht="27.75" customHeight="1">
      <c r="A280" s="7" t="s">
        <v>1372</v>
      </c>
      <c r="B280" s="8" t="s">
        <v>1373</v>
      </c>
      <c r="C280" s="256">
        <v>0.34368891392325873</v>
      </c>
      <c r="D280" s="256">
        <v>1.5993201997262592</v>
      </c>
    </row>
    <row r="281" spans="1:4" ht="27.75" customHeight="1">
      <c r="A281" s="7" t="s">
        <v>1374</v>
      </c>
      <c r="B281" s="8" t="s">
        <v>1375</v>
      </c>
      <c r="C281" s="256">
        <v>0.99238949853895275</v>
      </c>
      <c r="D281" s="256">
        <v>1.2538175170317316</v>
      </c>
    </row>
    <row r="282" spans="1:4" ht="27.75" customHeight="1">
      <c r="A282" s="7" t="s">
        <v>1376</v>
      </c>
      <c r="B282" s="8" t="s">
        <v>1377</v>
      </c>
      <c r="C282" s="256">
        <v>0.41277677887678998</v>
      </c>
      <c r="D282" s="256">
        <v>1.1671099666700773</v>
      </c>
    </row>
    <row r="283" spans="1:4" ht="27.75" customHeight="1">
      <c r="A283" s="7" t="s">
        <v>1378</v>
      </c>
      <c r="B283" s="8" t="s">
        <v>1379</v>
      </c>
      <c r="C283" s="256">
        <v>1.2181542185541248</v>
      </c>
      <c r="D283" s="256">
        <v>4.218038713350353</v>
      </c>
    </row>
    <row r="284" spans="1:4" ht="27.75" customHeight="1">
      <c r="A284" s="7" t="s">
        <v>1380</v>
      </c>
      <c r="B284" s="8" t="s">
        <v>1381</v>
      </c>
      <c r="C284" s="256">
        <v>2.3471741588965415E-2</v>
      </c>
      <c r="D284" s="256">
        <v>6.0166889272659132</v>
      </c>
    </row>
    <row r="285" spans="1:4" ht="27.75" customHeight="1">
      <c r="A285" s="7" t="s">
        <v>1382</v>
      </c>
      <c r="B285" s="8" t="s">
        <v>1383</v>
      </c>
      <c r="C285" s="256">
        <v>2.3319976273137368</v>
      </c>
      <c r="D285" s="256">
        <v>-0.29583233793226926</v>
      </c>
    </row>
    <row r="286" spans="1:4" ht="27.75" customHeight="1">
      <c r="A286" s="7" t="s">
        <v>1384</v>
      </c>
      <c r="B286" s="8" t="s">
        <v>1385</v>
      </c>
      <c r="C286" s="256">
        <v>2.3095508138446426</v>
      </c>
      <c r="D286" s="256">
        <v>-0.31932105729659999</v>
      </c>
    </row>
    <row r="287" spans="1:4" ht="27.75" customHeight="1">
      <c r="A287" s="7" t="s">
        <v>1386</v>
      </c>
      <c r="B287" s="8" t="s">
        <v>1387</v>
      </c>
      <c r="C287" s="256">
        <v>0</v>
      </c>
      <c r="D287" s="256">
        <v>7.5355289447480835</v>
      </c>
    </row>
    <row r="288" spans="1:4" ht="27.75" customHeight="1">
      <c r="A288" s="7" t="s">
        <v>1388</v>
      </c>
      <c r="B288" s="8" t="s">
        <v>1389</v>
      </c>
      <c r="C288" s="256">
        <v>7.4214628752329514E-3</v>
      </c>
      <c r="D288" s="256">
        <v>7.2796625559181178</v>
      </c>
    </row>
    <row r="289" spans="1:4" ht="27.75" customHeight="1">
      <c r="A289" s="7" t="s">
        <v>1390</v>
      </c>
      <c r="B289" s="8" t="s">
        <v>1391</v>
      </c>
      <c r="C289" s="256">
        <v>0.89205973251774051</v>
      </c>
      <c r="D289" s="256">
        <v>7.8851918899536226</v>
      </c>
    </row>
    <row r="290" spans="1:4" ht="27.75" customHeight="1">
      <c r="A290" s="7" t="s">
        <v>1392</v>
      </c>
      <c r="B290" s="8" t="s">
        <v>1393</v>
      </c>
      <c r="C290" s="256">
        <v>0.25302308643595339</v>
      </c>
      <c r="D290" s="256">
        <v>2.1764430446792278</v>
      </c>
    </row>
    <row r="291" spans="1:4" ht="27.75" customHeight="1">
      <c r="A291" s="7" t="s">
        <v>1394</v>
      </c>
      <c r="B291" s="8" t="s">
        <v>1395</v>
      </c>
      <c r="C291" s="256">
        <v>0.15565201689093403</v>
      </c>
      <c r="D291" s="256">
        <v>3.6606578088088741</v>
      </c>
    </row>
    <row r="292" spans="1:4" ht="27.75" customHeight="1">
      <c r="A292" s="7" t="s">
        <v>1396</v>
      </c>
      <c r="B292" s="8" t="s">
        <v>1397</v>
      </c>
      <c r="C292" s="256">
        <v>2.0218484432677704</v>
      </c>
      <c r="D292" s="256">
        <v>6.2852275393116797</v>
      </c>
    </row>
    <row r="293" spans="1:4" ht="27.75" customHeight="1">
      <c r="A293" s="7" t="s">
        <v>1398</v>
      </c>
      <c r="B293" s="8" t="s">
        <v>1399</v>
      </c>
      <c r="C293" s="256">
        <v>7.6138935969922201</v>
      </c>
      <c r="D293" s="256">
        <v>-4.2461160431641582</v>
      </c>
    </row>
    <row r="294" spans="1:4" ht="27.75" customHeight="1">
      <c r="A294" s="7" t="s">
        <v>1400</v>
      </c>
      <c r="B294" s="8" t="s">
        <v>1401</v>
      </c>
      <c r="C294" s="256">
        <v>1.4905029757923878</v>
      </c>
      <c r="D294" s="256">
        <v>11.524709728492235</v>
      </c>
    </row>
    <row r="295" spans="1:4" ht="27.75" customHeight="1">
      <c r="A295" s="7" t="s">
        <v>1402</v>
      </c>
      <c r="B295" s="8" t="s">
        <v>1403</v>
      </c>
      <c r="C295" s="256">
        <v>5.2526148411883478</v>
      </c>
      <c r="D295" s="256">
        <v>5.1106678822241163</v>
      </c>
    </row>
    <row r="296" spans="1:4" ht="27.75" customHeight="1">
      <c r="A296" s="7" t="s">
        <v>1404</v>
      </c>
      <c r="B296" s="8" t="s">
        <v>1405</v>
      </c>
      <c r="C296" s="256">
        <v>0.680533030073732</v>
      </c>
      <c r="D296" s="256">
        <v>6.4393869470757528</v>
      </c>
    </row>
    <row r="297" spans="1:4" ht="27.75" customHeight="1">
      <c r="A297" s="7" t="s">
        <v>1406</v>
      </c>
      <c r="B297" s="8" t="s">
        <v>1407</v>
      </c>
      <c r="C297" s="256">
        <v>0.8048027318426153</v>
      </c>
      <c r="D297" s="256">
        <v>0.11203377049805148</v>
      </c>
    </row>
    <row r="298" spans="1:4" ht="27.75" customHeight="1">
      <c r="A298" s="7" t="s">
        <v>1408</v>
      </c>
      <c r="B298" s="8" t="s">
        <v>1407</v>
      </c>
      <c r="C298" s="256">
        <v>0.62807990272233072</v>
      </c>
      <c r="D298" s="256">
        <v>0.15175436273519496</v>
      </c>
    </row>
    <row r="299" spans="1:4" ht="27.75" customHeight="1">
      <c r="A299" s="7" t="s">
        <v>1409</v>
      </c>
      <c r="B299" s="8" t="s">
        <v>1407</v>
      </c>
      <c r="C299" s="256">
        <v>0.62808281476310879</v>
      </c>
      <c r="D299" s="256">
        <v>0.15175439171987279</v>
      </c>
    </row>
    <row r="300" spans="1:4" ht="27.75" customHeight="1">
      <c r="A300" s="7" t="s">
        <v>1410</v>
      </c>
      <c r="B300" s="8" t="s">
        <v>1411</v>
      </c>
      <c r="C300" s="256">
        <v>5.8761563298474393E-4</v>
      </c>
      <c r="D300" s="256">
        <v>2.1661416524629265E-3</v>
      </c>
    </row>
    <row r="301" spans="1:4" ht="27.75" customHeight="1">
      <c r="A301" s="7" t="s">
        <v>1412</v>
      </c>
      <c r="B301" s="8" t="s">
        <v>1413</v>
      </c>
      <c r="C301" s="256">
        <v>2.2229422866599737</v>
      </c>
      <c r="D301" s="256">
        <v>3.2554818427122245</v>
      </c>
    </row>
    <row r="302" spans="1:4" ht="27.75" customHeight="1">
      <c r="A302" s="7" t="s">
        <v>1414</v>
      </c>
      <c r="B302" s="8" t="s">
        <v>1413</v>
      </c>
      <c r="C302" s="256">
        <v>2.2240553015230993</v>
      </c>
      <c r="D302" s="256">
        <v>3.2550212264830543</v>
      </c>
    </row>
    <row r="303" spans="1:4" ht="27.75" customHeight="1">
      <c r="A303" s="7" t="s">
        <v>1415</v>
      </c>
      <c r="B303" s="8" t="s">
        <v>1416</v>
      </c>
      <c r="C303" s="256">
        <v>0</v>
      </c>
      <c r="D303" s="256">
        <v>5.3647915897483776</v>
      </c>
    </row>
    <row r="304" spans="1:4" ht="27.75" customHeight="1">
      <c r="A304" s="7" t="s">
        <v>1417</v>
      </c>
      <c r="B304" s="8" t="s">
        <v>1418</v>
      </c>
      <c r="C304" s="256">
        <v>1.1039611452012468</v>
      </c>
      <c r="D304" s="256">
        <v>6.0335367670135067</v>
      </c>
    </row>
    <row r="305" spans="1:4" ht="27.75" customHeight="1">
      <c r="A305" s="7" t="s">
        <v>1419</v>
      </c>
      <c r="B305" s="8" t="s">
        <v>1420</v>
      </c>
      <c r="C305" s="256">
        <v>0.5071958577069523</v>
      </c>
      <c r="D305" s="256">
        <v>-0.52339016632919189</v>
      </c>
    </row>
    <row r="306" spans="1:4" ht="27.75" customHeight="1">
      <c r="A306" s="7" t="s">
        <v>1419</v>
      </c>
      <c r="B306" s="8" t="s">
        <v>1420</v>
      </c>
      <c r="C306" s="256">
        <v>0.5071958577069523</v>
      </c>
      <c r="D306" s="256">
        <v>-0.52339016632919189</v>
      </c>
    </row>
    <row r="307" spans="1:4" ht="27.75" customHeight="1">
      <c r="A307" s="7" t="s">
        <v>1421</v>
      </c>
      <c r="B307" s="8" t="s">
        <v>1422</v>
      </c>
      <c r="C307" s="256">
        <v>-1.9456279411024624E-2</v>
      </c>
      <c r="D307" s="256">
        <v>5.8711285785267346</v>
      </c>
    </row>
    <row r="308" spans="1:4" ht="27.75" customHeight="1">
      <c r="A308" s="7" t="s">
        <v>1423</v>
      </c>
      <c r="B308" s="8" t="s">
        <v>1424</v>
      </c>
      <c r="C308" s="256">
        <v>0.9380394980767276</v>
      </c>
      <c r="D308" s="256">
        <v>4.5727966738646604</v>
      </c>
    </row>
    <row r="309" spans="1:4" ht="27.75" customHeight="1">
      <c r="A309" s="7" t="s">
        <v>1425</v>
      </c>
      <c r="B309" s="8" t="s">
        <v>1426</v>
      </c>
      <c r="C309" s="256">
        <v>1.9153656025711399</v>
      </c>
      <c r="D309" s="256">
        <v>-3.7703831385063302</v>
      </c>
    </row>
    <row r="310" spans="1:4" ht="27.75" customHeight="1">
      <c r="A310" s="7" t="s">
        <v>1427</v>
      </c>
      <c r="B310" s="8" t="s">
        <v>1428</v>
      </c>
      <c r="C310" s="256">
        <v>1.9495180504802236E-2</v>
      </c>
      <c r="D310" s="256">
        <v>39.480329085471126</v>
      </c>
    </row>
    <row r="311" spans="1:4" ht="27.75" customHeight="1">
      <c r="A311" s="7" t="s">
        <v>1429</v>
      </c>
      <c r="B311" s="8" t="s">
        <v>1430</v>
      </c>
      <c r="C311" s="256">
        <v>6.2208278203429632</v>
      </c>
      <c r="D311" s="256">
        <v>-3.5995316221240898</v>
      </c>
    </row>
    <row r="312" spans="1:4" ht="27.75" customHeight="1">
      <c r="A312" s="7" t="s">
        <v>1431</v>
      </c>
      <c r="B312" s="8" t="s">
        <v>1432</v>
      </c>
      <c r="C312" s="256">
        <v>4.2764095193213745</v>
      </c>
      <c r="D312" s="256">
        <v>-0.9552893921677077</v>
      </c>
    </row>
    <row r="313" spans="1:4" ht="27.75" customHeight="1">
      <c r="A313" s="7" t="s">
        <v>1433</v>
      </c>
      <c r="B313" s="8" t="s">
        <v>1434</v>
      </c>
      <c r="C313" s="256">
        <v>12.361669136662178</v>
      </c>
      <c r="D313" s="256">
        <v>-4.4621234583853253</v>
      </c>
    </row>
    <row r="314" spans="1:4" ht="27.75" customHeight="1">
      <c r="A314" s="7" t="s">
        <v>1435</v>
      </c>
      <c r="B314" s="8" t="s">
        <v>1436</v>
      </c>
      <c r="C314" s="256">
        <v>0.96399033477343288</v>
      </c>
      <c r="D314" s="256">
        <v>0.87424003438424402</v>
      </c>
    </row>
    <row r="315" spans="1:4" ht="27.75" customHeight="1">
      <c r="A315" s="7" t="s">
        <v>1437</v>
      </c>
      <c r="B315" s="8" t="s">
        <v>1438</v>
      </c>
      <c r="C315" s="256">
        <v>0.71523628968484021</v>
      </c>
      <c r="D315" s="256">
        <v>11.135945112993722</v>
      </c>
    </row>
    <row r="316" spans="1:4" ht="27.75" customHeight="1">
      <c r="A316" s="7" t="s">
        <v>1439</v>
      </c>
      <c r="B316" s="8" t="s">
        <v>1440</v>
      </c>
      <c r="C316" s="256">
        <v>1.4938116557631802</v>
      </c>
      <c r="D316" s="256">
        <v>26.078298264618756</v>
      </c>
    </row>
    <row r="317" spans="1:4" ht="27.75" customHeight="1">
      <c r="A317" s="7" t="s">
        <v>1441</v>
      </c>
      <c r="B317" s="8" t="s">
        <v>1442</v>
      </c>
      <c r="C317" s="256">
        <v>20.900553911899301</v>
      </c>
      <c r="D317" s="256">
        <v>-7.5970439724367997</v>
      </c>
    </row>
    <row r="318" spans="1:4" ht="27.75" customHeight="1">
      <c r="A318" s="7" t="s">
        <v>1443</v>
      </c>
      <c r="B318" s="8" t="s">
        <v>1444</v>
      </c>
      <c r="C318" s="256">
        <v>0.86410718887716975</v>
      </c>
      <c r="D318" s="256">
        <v>7.5861201368287565</v>
      </c>
    </row>
    <row r="319" spans="1:4" ht="27.75" customHeight="1">
      <c r="A319" s="7" t="s">
        <v>1445</v>
      </c>
      <c r="B319" s="8" t="s">
        <v>1446</v>
      </c>
      <c r="C319" s="256">
        <v>3.1183614458969502</v>
      </c>
      <c r="D319" s="256">
        <v>20.099604810214863</v>
      </c>
    </row>
    <row r="320" spans="1:4" ht="27.75" customHeight="1">
      <c r="A320" s="7" t="s">
        <v>1447</v>
      </c>
      <c r="B320" s="8" t="s">
        <v>1448</v>
      </c>
      <c r="C320" s="256">
        <v>0.87899551154712108</v>
      </c>
      <c r="D320" s="256">
        <v>9.1300079390543409</v>
      </c>
    </row>
    <row r="321" spans="1:4" ht="27.75" customHeight="1">
      <c r="A321" s="7" t="s">
        <v>1449</v>
      </c>
      <c r="B321" s="8" t="s">
        <v>1450</v>
      </c>
      <c r="C321" s="256">
        <v>0.99878260053971035</v>
      </c>
      <c r="D321" s="256">
        <v>-0.26157879908993725</v>
      </c>
    </row>
    <row r="322" spans="1:4" ht="27.75" customHeight="1">
      <c r="A322" s="7" t="s">
        <v>1451</v>
      </c>
      <c r="B322" s="8" t="s">
        <v>1452</v>
      </c>
      <c r="C322" s="256">
        <v>0</v>
      </c>
      <c r="D322" s="256">
        <v>0</v>
      </c>
    </row>
    <row r="323" spans="1:4" ht="27.75" customHeight="1">
      <c r="A323" s="7" t="s">
        <v>1453</v>
      </c>
      <c r="B323" s="8" t="s">
        <v>1454</v>
      </c>
      <c r="C323" s="256">
        <v>13.163437900439034</v>
      </c>
      <c r="D323" s="256">
        <v>3.1124909896172701</v>
      </c>
    </row>
    <row r="324" spans="1:4" ht="27.75" customHeight="1">
      <c r="A324" s="7" t="s">
        <v>1455</v>
      </c>
      <c r="B324" s="8" t="s">
        <v>1456</v>
      </c>
      <c r="C324" s="256">
        <v>0.19535832469808176</v>
      </c>
      <c r="D324" s="256">
        <v>25.881170525853296</v>
      </c>
    </row>
    <row r="325" spans="1:4" ht="27.75" customHeight="1">
      <c r="A325" s="7" t="s">
        <v>1457</v>
      </c>
      <c r="B325" s="8" t="s">
        <v>1458</v>
      </c>
      <c r="C325" s="256">
        <v>1.0110304398377776</v>
      </c>
      <c r="D325" s="256">
        <v>1.6078040102585471</v>
      </c>
    </row>
    <row r="326" spans="1:4" ht="27.75" customHeight="1">
      <c r="A326" s="7" t="s">
        <v>1459</v>
      </c>
      <c r="B326" s="8" t="s">
        <v>1460</v>
      </c>
      <c r="C326" s="256">
        <v>6.7241906659596109E-3</v>
      </c>
      <c r="D326" s="256">
        <v>-5.9665145425391889E-3</v>
      </c>
    </row>
    <row r="327" spans="1:4" ht="27.75" customHeight="1">
      <c r="A327" s="7" t="s">
        <v>1461</v>
      </c>
      <c r="B327" s="8" t="s">
        <v>1462</v>
      </c>
      <c r="C327" s="256">
        <v>0</v>
      </c>
      <c r="D327" s="256">
        <v>29.792152661203446</v>
      </c>
    </row>
    <row r="328" spans="1:4" ht="27.75" customHeight="1">
      <c r="A328" s="7" t="s">
        <v>1463</v>
      </c>
      <c r="B328" s="8" t="s">
        <v>1462</v>
      </c>
      <c r="C328" s="256">
        <v>-0.64437493223127085</v>
      </c>
      <c r="D328" s="256">
        <v>52.007718898866273</v>
      </c>
    </row>
    <row r="329" spans="1:4" ht="27.75" customHeight="1">
      <c r="A329" s="7" t="s">
        <v>1464</v>
      </c>
      <c r="B329" s="8" t="s">
        <v>1465</v>
      </c>
      <c r="C329" s="256">
        <v>1.7563682168613499E-2</v>
      </c>
      <c r="D329" s="256">
        <v>0.9245998679420776</v>
      </c>
    </row>
    <row r="330" spans="1:4" ht="27.75" customHeight="1">
      <c r="A330" s="7" t="s">
        <v>1466</v>
      </c>
      <c r="B330" s="8" t="s">
        <v>1465</v>
      </c>
      <c r="C330" s="256">
        <v>1.7563682168613499E-2</v>
      </c>
      <c r="D330" s="256">
        <v>0.9245998679420776</v>
      </c>
    </row>
    <row r="331" spans="1:4" ht="27.75" customHeight="1">
      <c r="A331" s="7" t="s">
        <v>1467</v>
      </c>
      <c r="B331" s="8" t="s">
        <v>1468</v>
      </c>
      <c r="C331" s="256">
        <v>3.9112060096243577</v>
      </c>
      <c r="D331" s="256">
        <v>33.559193662317043</v>
      </c>
    </row>
    <row r="332" spans="1:4" ht="27.75" customHeight="1">
      <c r="A332" s="7" t="s">
        <v>1469</v>
      </c>
      <c r="B332" s="8" t="s">
        <v>1470</v>
      </c>
      <c r="C332" s="256">
        <v>8.7657419771037723</v>
      </c>
      <c r="D332" s="256">
        <v>4.6510477525912064</v>
      </c>
    </row>
    <row r="333" spans="1:4" ht="27.75" customHeight="1">
      <c r="A333" s="7" t="s">
        <v>1471</v>
      </c>
      <c r="B333" s="8" t="s">
        <v>1472</v>
      </c>
      <c r="C333" s="256">
        <v>24.681090001446066</v>
      </c>
      <c r="D333" s="256">
        <v>-11.848703738275526</v>
      </c>
    </row>
    <row r="334" spans="1:4" ht="27.75" customHeight="1">
      <c r="A334" s="7" t="s">
        <v>1473</v>
      </c>
      <c r="B334" s="8" t="s">
        <v>1474</v>
      </c>
      <c r="C334" s="256">
        <v>0.61808637774437902</v>
      </c>
      <c r="D334" s="256">
        <v>5.0549213453039518E-2</v>
      </c>
    </row>
    <row r="335" spans="1:4" ht="27.75" customHeight="1">
      <c r="A335" s="7" t="s">
        <v>1475</v>
      </c>
      <c r="B335" s="8" t="s">
        <v>1476</v>
      </c>
      <c r="C335" s="256">
        <v>0.36528221710472486</v>
      </c>
      <c r="D335" s="256">
        <v>3.1631666541396717</v>
      </c>
    </row>
    <row r="336" spans="1:4" ht="27.75" customHeight="1">
      <c r="A336" s="7" t="s">
        <v>1477</v>
      </c>
      <c r="B336" s="8" t="s">
        <v>1478</v>
      </c>
      <c r="C336" s="256">
        <v>0.62119476332855583</v>
      </c>
      <c r="D336" s="256">
        <v>-3.3304392186608607</v>
      </c>
    </row>
    <row r="337" spans="1:4" ht="27.75" customHeight="1">
      <c r="A337" s="7" t="s">
        <v>1479</v>
      </c>
      <c r="B337" s="8" t="s">
        <v>1480</v>
      </c>
      <c r="C337" s="256">
        <v>-1.4740569434059345</v>
      </c>
      <c r="D337" s="256">
        <v>2.5193553228804868</v>
      </c>
    </row>
    <row r="338" spans="1:4" ht="27.75" customHeight="1">
      <c r="A338" s="7" t="s">
        <v>1481</v>
      </c>
      <c r="B338" s="8" t="s">
        <v>1482</v>
      </c>
      <c r="C338" s="256">
        <v>-1.3456360586459014E-2</v>
      </c>
      <c r="D338" s="256">
        <v>-0.25294633264425598</v>
      </c>
    </row>
    <row r="339" spans="1:4" ht="27.75" customHeight="1">
      <c r="A339" s="7" t="s">
        <v>1483</v>
      </c>
      <c r="B339" s="8" t="s">
        <v>1484</v>
      </c>
      <c r="C339" s="256">
        <v>1.2006099250033413</v>
      </c>
      <c r="D339" s="256">
        <v>4.5264046453464326</v>
      </c>
    </row>
    <row r="340" spans="1:4" ht="27.75" customHeight="1">
      <c r="A340" s="7" t="s">
        <v>1485</v>
      </c>
      <c r="B340" s="8" t="s">
        <v>1486</v>
      </c>
      <c r="C340" s="256">
        <v>6.6642270479794777E-2</v>
      </c>
      <c r="D340" s="256">
        <v>0.23119921178859557</v>
      </c>
    </row>
    <row r="341" spans="1:4" ht="27.75" customHeight="1">
      <c r="A341" s="7" t="s">
        <v>1487</v>
      </c>
      <c r="B341" s="8" t="s">
        <v>1488</v>
      </c>
      <c r="C341" s="256">
        <v>4.9868023585533647</v>
      </c>
      <c r="D341" s="256">
        <v>1.4526391673963228</v>
      </c>
    </row>
    <row r="342" spans="1:4" ht="27.75" customHeight="1">
      <c r="A342" s="7" t="s">
        <v>1489</v>
      </c>
      <c r="B342" s="8" t="s">
        <v>1490</v>
      </c>
      <c r="C342" s="256">
        <v>1.5218750197498931</v>
      </c>
      <c r="D342" s="256">
        <v>-0.56207188491020887</v>
      </c>
    </row>
    <row r="343" spans="1:4" ht="27.75" customHeight="1">
      <c r="A343" s="7" t="s">
        <v>1491</v>
      </c>
      <c r="B343" s="8" t="s">
        <v>1490</v>
      </c>
      <c r="C343" s="256">
        <v>0.23687020545716267</v>
      </c>
      <c r="D343" s="256">
        <v>0.25190158660289952</v>
      </c>
    </row>
    <row r="344" spans="1:4" ht="27.75" customHeight="1">
      <c r="A344" s="7" t="s">
        <v>1492</v>
      </c>
      <c r="B344" s="8" t="s">
        <v>1493</v>
      </c>
      <c r="C344" s="256">
        <v>0</v>
      </c>
      <c r="D344" s="256">
        <v>0</v>
      </c>
    </row>
    <row r="345" spans="1:4" ht="27.75" customHeight="1">
      <c r="A345" s="7" t="s">
        <v>1494</v>
      </c>
      <c r="B345" s="8" t="s">
        <v>1495</v>
      </c>
      <c r="C345" s="256">
        <v>6.377432345900884E-3</v>
      </c>
      <c r="D345" s="256">
        <v>15.482242890112918</v>
      </c>
    </row>
    <row r="346" spans="1:4" ht="27.75" customHeight="1">
      <c r="A346" s="7" t="s">
        <v>1496</v>
      </c>
      <c r="B346" s="8" t="s">
        <v>1497</v>
      </c>
      <c r="C346" s="256">
        <v>0.58650252567516958</v>
      </c>
      <c r="D346" s="256">
        <v>27.028090173997967</v>
      </c>
    </row>
    <row r="347" spans="1:4" ht="27.75" customHeight="1">
      <c r="A347" s="7" t="s">
        <v>1498</v>
      </c>
      <c r="B347" s="8" t="s">
        <v>1499</v>
      </c>
      <c r="C347" s="256">
        <v>2.0488308030898743</v>
      </c>
      <c r="D347" s="256">
        <v>1.7800470696593202</v>
      </c>
    </row>
    <row r="348" spans="1:4" ht="27.75" customHeight="1">
      <c r="A348" s="7" t="s">
        <v>1500</v>
      </c>
      <c r="B348" s="8" t="s">
        <v>1501</v>
      </c>
      <c r="C348" s="256">
        <v>3.6090610765004203</v>
      </c>
      <c r="D348" s="256">
        <v>29.528301514916873</v>
      </c>
    </row>
    <row r="349" spans="1:4" ht="27.75" customHeight="1">
      <c r="A349" s="7" t="s">
        <v>1502</v>
      </c>
      <c r="B349" s="8" t="s">
        <v>1503</v>
      </c>
      <c r="C349" s="256">
        <v>5.728200650692588</v>
      </c>
      <c r="D349" s="256">
        <v>11.74556033357014</v>
      </c>
    </row>
    <row r="350" spans="1:4" ht="27.75" customHeight="1">
      <c r="A350" s="7" t="s">
        <v>1504</v>
      </c>
      <c r="B350" s="8" t="s">
        <v>1505</v>
      </c>
      <c r="C350" s="256">
        <v>1.5364082063602575</v>
      </c>
      <c r="D350" s="256">
        <v>-0.60529161917362861</v>
      </c>
    </row>
    <row r="351" spans="1:4" ht="27.75" customHeight="1">
      <c r="A351" s="7" t="s">
        <v>1506</v>
      </c>
      <c r="B351" s="8" t="s">
        <v>1507</v>
      </c>
      <c r="C351" s="256">
        <v>-2.2738138221613396E-2</v>
      </c>
      <c r="D351" s="256">
        <v>11.752680998142086</v>
      </c>
    </row>
    <row r="352" spans="1:4" ht="27.75" customHeight="1">
      <c r="A352" s="7" t="s">
        <v>1508</v>
      </c>
      <c r="B352" s="8" t="s">
        <v>1509</v>
      </c>
      <c r="C352" s="256">
        <v>5.858622124400747</v>
      </c>
      <c r="D352" s="256">
        <v>-2.9242438599734735</v>
      </c>
    </row>
    <row r="353" spans="1:4" ht="27.75" customHeight="1">
      <c r="A353" s="7" t="s">
        <v>1510</v>
      </c>
      <c r="B353" s="8" t="s">
        <v>1511</v>
      </c>
      <c r="C353" s="256">
        <v>7.6420144575106628</v>
      </c>
      <c r="D353" s="256">
        <v>-0.53085798065900214</v>
      </c>
    </row>
    <row r="354" spans="1:4" ht="27.75" customHeight="1">
      <c r="A354" s="7" t="s">
        <v>1512</v>
      </c>
      <c r="B354" s="8" t="s">
        <v>1513</v>
      </c>
      <c r="C354" s="256">
        <v>0.26000677590550714</v>
      </c>
      <c r="D354" s="256">
        <v>15.089030221173587</v>
      </c>
    </row>
    <row r="355" spans="1:4" ht="27.75" customHeight="1">
      <c r="A355" s="7" t="s">
        <v>1514</v>
      </c>
      <c r="B355" s="8" t="s">
        <v>1515</v>
      </c>
      <c r="C355" s="256">
        <v>0</v>
      </c>
      <c r="D355" s="256">
        <v>0.8293452709236534</v>
      </c>
    </row>
    <row r="356" spans="1:4" ht="27.75" customHeight="1">
      <c r="A356" s="7" t="s">
        <v>1516</v>
      </c>
      <c r="B356" s="8" t="s">
        <v>1517</v>
      </c>
      <c r="C356" s="256">
        <v>0.3568419269638744</v>
      </c>
      <c r="D356" s="256">
        <v>0.67916518121593905</v>
      </c>
    </row>
    <row r="357" spans="1:4" ht="27.75" customHeight="1">
      <c r="A357" s="7" t="s">
        <v>1518</v>
      </c>
      <c r="B357" s="8" t="s">
        <v>1517</v>
      </c>
      <c r="C357" s="256">
        <v>0.1048770091313293</v>
      </c>
      <c r="D357" s="256">
        <v>0.80432054423282917</v>
      </c>
    </row>
    <row r="358" spans="1:4" ht="27.75" customHeight="1">
      <c r="A358" s="7" t="s">
        <v>1519</v>
      </c>
      <c r="B358" s="8" t="s">
        <v>1520</v>
      </c>
      <c r="C358" s="256">
        <v>0.15965106741512761</v>
      </c>
      <c r="D358" s="256">
        <v>6.1816938475995871</v>
      </c>
    </row>
    <row r="359" spans="1:4" ht="27.75" customHeight="1">
      <c r="A359" s="7" t="s">
        <v>1521</v>
      </c>
      <c r="B359" s="8" t="s">
        <v>1522</v>
      </c>
      <c r="C359" s="256">
        <v>1.3467941686585172</v>
      </c>
      <c r="D359" s="256">
        <v>2.100190742955919</v>
      </c>
    </row>
    <row r="360" spans="1:4" ht="27.75" customHeight="1">
      <c r="A360" s="7" t="s">
        <v>1523</v>
      </c>
      <c r="B360" s="8" t="s">
        <v>1524</v>
      </c>
      <c r="C360" s="256">
        <v>0.2201945306565061</v>
      </c>
      <c r="D360" s="256">
        <v>0.50817235109867631</v>
      </c>
    </row>
    <row r="361" spans="1:4" ht="27.75" customHeight="1">
      <c r="A361" s="7" t="s">
        <v>1525</v>
      </c>
      <c r="B361" s="8" t="s">
        <v>1524</v>
      </c>
      <c r="C361" s="256">
        <v>0.16024990859253649</v>
      </c>
      <c r="D361" s="256">
        <v>0.52118781181007323</v>
      </c>
    </row>
    <row r="362" spans="1:4" ht="27.75" customHeight="1">
      <c r="A362" s="7" t="s">
        <v>1526</v>
      </c>
      <c r="B362" s="8" t="s">
        <v>1527</v>
      </c>
      <c r="C362" s="256">
        <v>23.885475524575284</v>
      </c>
      <c r="D362" s="256">
        <v>-11.981303308856607</v>
      </c>
    </row>
    <row r="363" spans="1:4" ht="27.75" customHeight="1">
      <c r="A363" s="7" t="s">
        <v>1528</v>
      </c>
      <c r="B363" s="8" t="s">
        <v>1529</v>
      </c>
      <c r="C363" s="256">
        <v>0</v>
      </c>
      <c r="D363" s="256">
        <v>3.3979936902208929</v>
      </c>
    </row>
    <row r="364" spans="1:4" ht="27.75" customHeight="1">
      <c r="A364" s="7" t="s">
        <v>1530</v>
      </c>
      <c r="B364" s="8" t="s">
        <v>1531</v>
      </c>
      <c r="C364" s="256">
        <v>7.549366993828277E-2</v>
      </c>
      <c r="D364" s="256">
        <v>3.7756043032827007</v>
      </c>
    </row>
    <row r="365" spans="1:4" ht="27.75" customHeight="1">
      <c r="A365" s="7" t="s">
        <v>1532</v>
      </c>
      <c r="B365" s="8" t="s">
        <v>1533</v>
      </c>
      <c r="C365" s="256">
        <v>-0.13588188810766</v>
      </c>
      <c r="D365" s="256">
        <v>2.6772739429309005</v>
      </c>
    </row>
    <row r="366" spans="1:4" ht="27.75" customHeight="1">
      <c r="A366" s="7" t="s">
        <v>1534</v>
      </c>
      <c r="B366" s="8" t="s">
        <v>1535</v>
      </c>
      <c r="C366" s="256">
        <v>0.30492044803104562</v>
      </c>
      <c r="D366" s="256">
        <v>2.5799861179612518</v>
      </c>
    </row>
    <row r="367" spans="1:4" ht="27.75" customHeight="1">
      <c r="A367" s="7" t="s">
        <v>1536</v>
      </c>
      <c r="B367" s="8" t="s">
        <v>1537</v>
      </c>
      <c r="C367" s="256">
        <v>0.49761243921867776</v>
      </c>
      <c r="D367" s="256">
        <v>0.12374564641537956</v>
      </c>
    </row>
    <row r="368" spans="1:4" ht="27.75" customHeight="1">
      <c r="A368" s="7" t="s">
        <v>1538</v>
      </c>
      <c r="B368" s="8" t="s">
        <v>1539</v>
      </c>
      <c r="C368" s="256">
        <v>4.1485733985290913</v>
      </c>
      <c r="D368" s="256">
        <v>45.395348113574954</v>
      </c>
    </row>
    <row r="369" spans="1:4" ht="27.75" customHeight="1">
      <c r="A369" s="7" t="s">
        <v>1540</v>
      </c>
      <c r="B369" s="8" t="s">
        <v>1541</v>
      </c>
      <c r="C369" s="256">
        <v>1.1231130954866164</v>
      </c>
      <c r="D369" s="256">
        <v>8.9679757470965047</v>
      </c>
    </row>
    <row r="370" spans="1:4" ht="27.75" customHeight="1">
      <c r="A370" s="7" t="s">
        <v>1542</v>
      </c>
      <c r="B370" s="8" t="s">
        <v>1543</v>
      </c>
      <c r="C370" s="256">
        <v>0.4058471326891267</v>
      </c>
      <c r="D370" s="256">
        <v>-1.7431571539670926E-2</v>
      </c>
    </row>
    <row r="371" spans="1:4" ht="27.75" customHeight="1">
      <c r="A371" s="7" t="s">
        <v>1544</v>
      </c>
      <c r="B371" s="8" t="s">
        <v>1545</v>
      </c>
      <c r="C371" s="256">
        <v>1.9494470744273646E-2</v>
      </c>
      <c r="D371" s="256">
        <v>13.414753290135261</v>
      </c>
    </row>
    <row r="372" spans="1:4" ht="27.75" customHeight="1">
      <c r="A372" s="7" t="s">
        <v>1546</v>
      </c>
      <c r="B372" s="8" t="s">
        <v>1547</v>
      </c>
      <c r="C372" s="256">
        <v>1.0160941011617755</v>
      </c>
      <c r="D372" s="256">
        <v>7.7447566281321887</v>
      </c>
    </row>
    <row r="373" spans="1:4" ht="27.75" customHeight="1">
      <c r="A373" s="7" t="s">
        <v>1548</v>
      </c>
      <c r="B373" s="8" t="s">
        <v>1549</v>
      </c>
      <c r="C373" s="256">
        <v>0.79206883047854237</v>
      </c>
      <c r="D373" s="256">
        <v>10.929143083218822</v>
      </c>
    </row>
    <row r="374" spans="1:4" ht="27.75" customHeight="1">
      <c r="A374" s="7" t="s">
        <v>1550</v>
      </c>
      <c r="B374" s="8" t="s">
        <v>1551</v>
      </c>
      <c r="C374" s="256">
        <v>0.41984587293645437</v>
      </c>
      <c r="D374" s="256">
        <v>-7.8342670125660763E-2</v>
      </c>
    </row>
    <row r="375" spans="1:4" ht="27.75" customHeight="1">
      <c r="A375" s="7" t="s">
        <v>1552</v>
      </c>
      <c r="B375" s="8" t="s">
        <v>1553</v>
      </c>
      <c r="C375" s="256">
        <v>0.39228707218105607</v>
      </c>
      <c r="D375" s="256">
        <v>0.7328791072577745</v>
      </c>
    </row>
    <row r="376" spans="1:4" ht="27.75" customHeight="1">
      <c r="A376" s="7" t="s">
        <v>1554</v>
      </c>
      <c r="B376" s="8" t="s">
        <v>1555</v>
      </c>
      <c r="C376" s="256">
        <v>0.4089154946622825</v>
      </c>
      <c r="D376" s="256">
        <v>20.348638146022687</v>
      </c>
    </row>
    <row r="377" spans="1:4" ht="27.75" customHeight="1">
      <c r="A377" s="7" t="s">
        <v>1556</v>
      </c>
      <c r="B377" s="8" t="s">
        <v>1557</v>
      </c>
      <c r="C377" s="256">
        <v>4.9603339861768321</v>
      </c>
      <c r="D377" s="256">
        <v>8.2737802758766854</v>
      </c>
    </row>
    <row r="378" spans="1:4" ht="27.75" customHeight="1">
      <c r="A378" s="7" t="s">
        <v>1558</v>
      </c>
      <c r="B378" s="8" t="s">
        <v>1559</v>
      </c>
      <c r="C378" s="256">
        <v>-8.3740831879512093E-3</v>
      </c>
      <c r="D378" s="256">
        <v>0.574169894300956</v>
      </c>
    </row>
    <row r="379" spans="1:4" ht="27.75" customHeight="1">
      <c r="A379" s="7" t="s">
        <v>1560</v>
      </c>
      <c r="B379" s="8" t="s">
        <v>1559</v>
      </c>
      <c r="C379" s="256">
        <v>0</v>
      </c>
      <c r="D379" s="256">
        <v>0.85671373955097152</v>
      </c>
    </row>
    <row r="380" spans="1:4" ht="27.75" customHeight="1">
      <c r="A380" s="7" t="s">
        <v>1561</v>
      </c>
      <c r="B380" s="8" t="s">
        <v>1562</v>
      </c>
      <c r="C380" s="256">
        <v>2.0874068491028841</v>
      </c>
      <c r="D380" s="256">
        <v>1.1462206575320824</v>
      </c>
    </row>
    <row r="381" spans="1:4" ht="27.75" customHeight="1">
      <c r="A381" s="7" t="s">
        <v>1563</v>
      </c>
      <c r="B381" s="8" t="s">
        <v>1564</v>
      </c>
      <c r="C381" s="256">
        <v>0.82448815454426205</v>
      </c>
      <c r="D381" s="256">
        <v>2.8284961277384895</v>
      </c>
    </row>
    <row r="382" spans="1:4" ht="27.75" customHeight="1">
      <c r="A382" s="7" t="s">
        <v>1565</v>
      </c>
      <c r="B382" s="8" t="s">
        <v>1566</v>
      </c>
      <c r="C382" s="256">
        <v>10.859135441632727</v>
      </c>
      <c r="D382" s="256">
        <v>5.8751854487893951</v>
      </c>
    </row>
    <row r="383" spans="1:4" ht="27.75" customHeight="1">
      <c r="A383" s="7" t="s">
        <v>1567</v>
      </c>
      <c r="B383" s="8" t="s">
        <v>1568</v>
      </c>
      <c r="C383" s="256">
        <v>2.8436926344870441</v>
      </c>
      <c r="D383" s="256">
        <v>9.708284055626228</v>
      </c>
    </row>
    <row r="384" spans="1:4" ht="27.75" customHeight="1">
      <c r="A384" s="7" t="s">
        <v>1569</v>
      </c>
      <c r="B384" s="8" t="s">
        <v>1570</v>
      </c>
      <c r="C384" s="256">
        <v>-0.8329646954590072</v>
      </c>
      <c r="D384" s="256">
        <v>1.8999585192534063</v>
      </c>
    </row>
    <row r="385" spans="1:4" ht="27.75" customHeight="1">
      <c r="A385" s="7" t="s">
        <v>1571</v>
      </c>
      <c r="B385" s="8" t="s">
        <v>1572</v>
      </c>
      <c r="C385" s="256">
        <v>10.482191037580547</v>
      </c>
      <c r="D385" s="256">
        <v>-6.7045138599387712</v>
      </c>
    </row>
    <row r="386" spans="1:4" ht="27.75" customHeight="1">
      <c r="A386" s="7" t="s">
        <v>1573</v>
      </c>
      <c r="B386" s="8" t="s">
        <v>1574</v>
      </c>
      <c r="C386" s="256">
        <v>0</v>
      </c>
      <c r="D386" s="256">
        <v>4.5801688321598206</v>
      </c>
    </row>
    <row r="387" spans="1:4" ht="27.75" customHeight="1">
      <c r="A387" s="7" t="s">
        <v>1575</v>
      </c>
      <c r="B387" s="8" t="s">
        <v>1576</v>
      </c>
      <c r="C387" s="256">
        <v>0.23241559795091385</v>
      </c>
      <c r="D387" s="256">
        <v>20.525638838630119</v>
      </c>
    </row>
    <row r="388" spans="1:4" ht="27.75" customHeight="1">
      <c r="A388" s="7" t="s">
        <v>1577</v>
      </c>
      <c r="B388" s="8" t="s">
        <v>1578</v>
      </c>
      <c r="C388" s="256">
        <v>0.76639169542568752</v>
      </c>
      <c r="D388" s="256">
        <v>16.567700674340749</v>
      </c>
    </row>
    <row r="389" spans="1:4" ht="27.75" customHeight="1">
      <c r="A389" s="7" t="s">
        <v>1579</v>
      </c>
      <c r="B389" s="8" t="s">
        <v>1580</v>
      </c>
      <c r="C389" s="256">
        <v>-0.22600412273932538</v>
      </c>
      <c r="D389" s="256">
        <v>0.34279924377132426</v>
      </c>
    </row>
    <row r="390" spans="1:4" ht="27.75" customHeight="1">
      <c r="A390" s="7" t="s">
        <v>1581</v>
      </c>
      <c r="B390" s="8" t="s">
        <v>1580</v>
      </c>
      <c r="C390" s="256">
        <v>-0.22173933227301482</v>
      </c>
      <c r="D390" s="256">
        <v>0.51352841108810554</v>
      </c>
    </row>
    <row r="391" spans="1:4" ht="27.75" customHeight="1">
      <c r="A391" s="7" t="s">
        <v>1582</v>
      </c>
      <c r="B391" s="8" t="s">
        <v>1583</v>
      </c>
      <c r="C391" s="256">
        <v>0.88628657947363965</v>
      </c>
      <c r="D391" s="256">
        <v>5.875248025471979E-2</v>
      </c>
    </row>
    <row r="392" spans="1:4" ht="27.75" customHeight="1">
      <c r="A392" s="7" t="s">
        <v>1584</v>
      </c>
      <c r="B392" s="8" t="s">
        <v>1585</v>
      </c>
      <c r="C392" s="256">
        <v>0.63808065802858438</v>
      </c>
      <c r="D392" s="256">
        <v>2.0508518321380702</v>
      </c>
    </row>
    <row r="393" spans="1:4" ht="27.75" customHeight="1">
      <c r="A393" s="7" t="s">
        <v>1586</v>
      </c>
      <c r="B393" s="8" t="s">
        <v>1587</v>
      </c>
      <c r="C393" s="256">
        <v>0.98650854511734232</v>
      </c>
      <c r="D393" s="256">
        <v>2.7418762243545847</v>
      </c>
    </row>
    <row r="394" spans="1:4" ht="27.75" customHeight="1">
      <c r="A394" s="7" t="s">
        <v>1588</v>
      </c>
      <c r="B394" s="8" t="s">
        <v>1587</v>
      </c>
      <c r="C394" s="256">
        <v>0.98248503227534478</v>
      </c>
      <c r="D394" s="256">
        <v>-0.26321589245302363</v>
      </c>
    </row>
    <row r="395" spans="1:4" ht="27.75" customHeight="1">
      <c r="A395" s="7" t="s">
        <v>1589</v>
      </c>
      <c r="B395" s="8" t="s">
        <v>1590</v>
      </c>
      <c r="C395" s="256">
        <v>3.0666456439024024</v>
      </c>
      <c r="D395" s="256">
        <v>2.1160437103176535</v>
      </c>
    </row>
    <row r="396" spans="1:4" ht="27.75" customHeight="1">
      <c r="A396" s="7" t="s">
        <v>1591</v>
      </c>
      <c r="B396" s="8" t="s">
        <v>1590</v>
      </c>
      <c r="C396" s="256">
        <v>0.46482271096102201</v>
      </c>
      <c r="D396" s="256">
        <v>2.2052345810378875</v>
      </c>
    </row>
    <row r="397" spans="1:4" ht="27.75" customHeight="1">
      <c r="A397" s="7" t="s">
        <v>1592</v>
      </c>
      <c r="B397" s="8" t="s">
        <v>1593</v>
      </c>
      <c r="C397" s="256">
        <v>0.13025338393842231</v>
      </c>
      <c r="D397" s="256">
        <v>-4.0735495036637231E-2</v>
      </c>
    </row>
    <row r="398" spans="1:4" ht="27.75" customHeight="1">
      <c r="A398" s="7" t="s">
        <v>1594</v>
      </c>
      <c r="B398" s="8" t="s">
        <v>1595</v>
      </c>
      <c r="C398" s="256">
        <v>0</v>
      </c>
      <c r="D398" s="256">
        <v>1.9739829679702444E-2</v>
      </c>
    </row>
    <row r="399" spans="1:4" ht="27.75" customHeight="1">
      <c r="A399" s="7" t="s">
        <v>1596</v>
      </c>
      <c r="B399" s="8" t="s">
        <v>1595</v>
      </c>
      <c r="C399" s="256">
        <v>0</v>
      </c>
      <c r="D399" s="256">
        <v>2.363370839366043E-2</v>
      </c>
    </row>
    <row r="400" spans="1:4" ht="27.75" customHeight="1">
      <c r="A400" s="7" t="s">
        <v>1597</v>
      </c>
      <c r="B400" s="8" t="s">
        <v>1598</v>
      </c>
      <c r="C400" s="256">
        <v>0.23819068217853123</v>
      </c>
      <c r="D400" s="256">
        <v>5.3981082514119016</v>
      </c>
    </row>
    <row r="401" spans="1:4" ht="27.75" customHeight="1">
      <c r="A401" s="7" t="s">
        <v>1599</v>
      </c>
      <c r="B401" s="8" t="s">
        <v>1598</v>
      </c>
      <c r="C401" s="256">
        <v>0.23806978427656364</v>
      </c>
      <c r="D401" s="256">
        <v>5.3986784160805081</v>
      </c>
    </row>
    <row r="402" spans="1:4" ht="27.75" customHeight="1">
      <c r="A402" s="7" t="s">
        <v>1600</v>
      </c>
      <c r="B402" s="8" t="s">
        <v>1601</v>
      </c>
      <c r="C402" s="256">
        <v>6.8877951915150407E-2</v>
      </c>
      <c r="D402" s="256">
        <v>0.36166812278842098</v>
      </c>
    </row>
    <row r="403" spans="1:4" ht="27.75" customHeight="1">
      <c r="A403" s="7" t="s">
        <v>1602</v>
      </c>
      <c r="B403" s="8" t="s">
        <v>1603</v>
      </c>
      <c r="C403" s="256">
        <v>1.9865503837738494</v>
      </c>
      <c r="D403" s="256">
        <v>-4.8479252989218381E-2</v>
      </c>
    </row>
    <row r="404" spans="1:4" ht="27.75" customHeight="1">
      <c r="A404" s="7" t="s">
        <v>1604</v>
      </c>
      <c r="B404" s="8" t="s">
        <v>1605</v>
      </c>
      <c r="C404" s="256">
        <v>1.6898048564784947</v>
      </c>
      <c r="D404" s="256">
        <v>-4.2001101108556123</v>
      </c>
    </row>
    <row r="405" spans="1:4" ht="27.75" customHeight="1">
      <c r="A405" s="7" t="s">
        <v>1606</v>
      </c>
      <c r="B405" s="8" t="s">
        <v>1607</v>
      </c>
      <c r="C405" s="256">
        <v>1.2610670674105509</v>
      </c>
      <c r="D405" s="256">
        <v>-0.64310538250344707</v>
      </c>
    </row>
    <row r="406" spans="1:4" ht="27.75" customHeight="1">
      <c r="A406" s="7" t="s">
        <v>1608</v>
      </c>
      <c r="B406" s="8" t="s">
        <v>1609</v>
      </c>
      <c r="C406" s="256">
        <v>0.6419733019289573</v>
      </c>
      <c r="D406" s="256">
        <v>-0.27828496716255968</v>
      </c>
    </row>
    <row r="407" spans="1:4" ht="27.75" customHeight="1">
      <c r="A407" s="7" t="s">
        <v>1610</v>
      </c>
      <c r="B407" s="8" t="s">
        <v>1611</v>
      </c>
      <c r="C407" s="256">
        <v>0.90825315265973416</v>
      </c>
      <c r="D407" s="256">
        <v>-0.29428600127681681</v>
      </c>
    </row>
    <row r="408" spans="1:4" ht="27.75" customHeight="1">
      <c r="A408" s="7" t="s">
        <v>1612</v>
      </c>
      <c r="B408" s="8" t="s">
        <v>1613</v>
      </c>
      <c r="C408" s="256">
        <v>0.85912108873247195</v>
      </c>
      <c r="D408" s="256">
        <v>-0.2775396061938738</v>
      </c>
    </row>
    <row r="409" spans="1:4" ht="27.75" customHeight="1">
      <c r="A409" s="7" t="s">
        <v>1614</v>
      </c>
      <c r="B409" s="8" t="s">
        <v>1615</v>
      </c>
      <c r="C409" s="256">
        <v>1.1870627166018834</v>
      </c>
      <c r="D409" s="256">
        <v>4.2923634921869027</v>
      </c>
    </row>
    <row r="410" spans="1:4" ht="27.75" customHeight="1">
      <c r="A410" s="7" t="s">
        <v>1616</v>
      </c>
      <c r="B410" s="8" t="s">
        <v>1617</v>
      </c>
      <c r="C410" s="256">
        <v>-1.5348045116226085E-2</v>
      </c>
      <c r="D410" s="256">
        <v>2.208033105354323</v>
      </c>
    </row>
    <row r="411" spans="1:4" ht="27.75" customHeight="1">
      <c r="A411" s="7" t="s">
        <v>1618</v>
      </c>
      <c r="B411" s="8" t="s">
        <v>1619</v>
      </c>
      <c r="C411" s="256">
        <v>2.4018462034033043</v>
      </c>
      <c r="D411" s="256">
        <v>7.5500146824975403</v>
      </c>
    </row>
    <row r="412" spans="1:4" ht="27.75" customHeight="1">
      <c r="A412" s="7" t="s">
        <v>1620</v>
      </c>
      <c r="B412" s="8" t="s">
        <v>1621</v>
      </c>
      <c r="C412" s="256">
        <v>0</v>
      </c>
      <c r="D412" s="256">
        <v>8.5598411789719897</v>
      </c>
    </row>
    <row r="413" spans="1:4" ht="27.75" customHeight="1">
      <c r="A413" s="7" t="s">
        <v>1622</v>
      </c>
      <c r="B413" s="8" t="s">
        <v>1623</v>
      </c>
      <c r="C413" s="256">
        <v>4.5738471489964168</v>
      </c>
      <c r="D413" s="256">
        <v>4.9237974606972168</v>
      </c>
    </row>
    <row r="414" spans="1:4" ht="27.75" customHeight="1">
      <c r="A414" s="7" t="s">
        <v>1624</v>
      </c>
      <c r="B414" s="8" t="s">
        <v>1625</v>
      </c>
      <c r="C414" s="256">
        <v>1.1593052958183783</v>
      </c>
      <c r="D414" s="256">
        <v>1.7069098618668788</v>
      </c>
    </row>
    <row r="415" spans="1:4" ht="27.75" customHeight="1">
      <c r="A415" s="7" t="s">
        <v>1626</v>
      </c>
      <c r="B415" s="8" t="s">
        <v>1627</v>
      </c>
      <c r="C415" s="256">
        <v>3.0019898981643882</v>
      </c>
      <c r="D415" s="256">
        <v>1.9409223818416323</v>
      </c>
    </row>
    <row r="416" spans="1:4" ht="27.75" customHeight="1">
      <c r="A416" s="7" t="s">
        <v>1628</v>
      </c>
      <c r="B416" s="8" t="s">
        <v>1629</v>
      </c>
      <c r="C416" s="256">
        <v>0.11529301981218279</v>
      </c>
      <c r="D416" s="256">
        <v>-5.764650990609118E-2</v>
      </c>
    </row>
    <row r="417" spans="1:4" ht="27.75" customHeight="1">
      <c r="A417" s="7" t="s">
        <v>1630</v>
      </c>
      <c r="B417" s="8" t="s">
        <v>1631</v>
      </c>
      <c r="C417" s="256">
        <v>0.40792199691136244</v>
      </c>
      <c r="D417" s="256">
        <v>14.542797443782813</v>
      </c>
    </row>
    <row r="418" spans="1:4" ht="27.75" customHeight="1">
      <c r="A418" s="7" t="s">
        <v>1632</v>
      </c>
      <c r="B418" s="8" t="s">
        <v>1633</v>
      </c>
      <c r="C418" s="256">
        <v>3.6020189361897401</v>
      </c>
      <c r="D418" s="256">
        <v>1.7994198970429862</v>
      </c>
    </row>
    <row r="419" spans="1:4" ht="27.75" customHeight="1">
      <c r="A419" s="7" t="s">
        <v>1634</v>
      </c>
      <c r="B419" s="8" t="s">
        <v>1635</v>
      </c>
      <c r="C419" s="256">
        <v>2.9200407271243678E-2</v>
      </c>
      <c r="D419" s="256">
        <v>6.8848784695022216</v>
      </c>
    </row>
    <row r="420" spans="1:4" ht="27.75" customHeight="1">
      <c r="A420" s="7" t="s">
        <v>1636</v>
      </c>
      <c r="B420" s="8" t="s">
        <v>1635</v>
      </c>
      <c r="C420" s="256">
        <v>1.7351522419684694E-2</v>
      </c>
      <c r="D420" s="256">
        <v>6.8837264940023468</v>
      </c>
    </row>
    <row r="421" spans="1:4" ht="27.75" customHeight="1">
      <c r="A421" s="7" t="s">
        <v>1637</v>
      </c>
      <c r="B421" s="8" t="s">
        <v>1638</v>
      </c>
      <c r="C421" s="256">
        <v>0.21978228349770623</v>
      </c>
      <c r="D421" s="256">
        <v>13.328495741407451</v>
      </c>
    </row>
    <row r="422" spans="1:4" ht="27.75" customHeight="1">
      <c r="A422" s="7" t="s">
        <v>1639</v>
      </c>
      <c r="B422" s="8" t="s">
        <v>1640</v>
      </c>
      <c r="C422" s="256">
        <v>4.5939948808753108</v>
      </c>
      <c r="D422" s="256">
        <v>4.4405290985358032</v>
      </c>
    </row>
    <row r="423" spans="1:4" ht="27.75" customHeight="1">
      <c r="A423" s="7" t="s">
        <v>1641</v>
      </c>
      <c r="B423" s="8" t="s">
        <v>1642</v>
      </c>
      <c r="C423" s="256">
        <v>2.2841953617372814</v>
      </c>
      <c r="D423" s="256">
        <v>-1.0359018798602817</v>
      </c>
    </row>
    <row r="424" spans="1:4" ht="27.75" customHeight="1">
      <c r="A424" s="7" t="s">
        <v>1643</v>
      </c>
      <c r="B424" s="8" t="s">
        <v>1642</v>
      </c>
      <c r="C424" s="256">
        <v>0.11099970047717318</v>
      </c>
      <c r="D424" s="256">
        <v>0.42446723493987593</v>
      </c>
    </row>
    <row r="425" spans="1:4" ht="27.75" customHeight="1">
      <c r="A425" s="7" t="s">
        <v>1644</v>
      </c>
      <c r="B425" s="8" t="s">
        <v>1645</v>
      </c>
      <c r="C425" s="256">
        <v>-1.0698984696318974</v>
      </c>
      <c r="D425" s="256">
        <v>0.84761281944742817</v>
      </c>
    </row>
    <row r="426" spans="1:4" ht="27.75" customHeight="1">
      <c r="A426" s="7" t="s">
        <v>1646</v>
      </c>
      <c r="B426" s="8" t="s">
        <v>1647</v>
      </c>
      <c r="C426" s="256">
        <v>2.2793123021536332</v>
      </c>
      <c r="D426" s="256">
        <v>4.5016783320208349</v>
      </c>
    </row>
    <row r="427" spans="1:4" ht="27.75" customHeight="1">
      <c r="A427" s="7" t="s">
        <v>1648</v>
      </c>
      <c r="B427" s="8" t="s">
        <v>1649</v>
      </c>
      <c r="C427" s="256">
        <v>1.0827001032869534</v>
      </c>
      <c r="D427" s="256">
        <v>0.94980703124267551</v>
      </c>
    </row>
    <row r="428" spans="1:4" ht="27.75" customHeight="1">
      <c r="A428" s="7" t="s">
        <v>1650</v>
      </c>
      <c r="B428" s="8" t="s">
        <v>1651</v>
      </c>
      <c r="C428" s="256">
        <v>33.286425810743495</v>
      </c>
      <c r="D428" s="256">
        <v>-12.914722180478943</v>
      </c>
    </row>
    <row r="429" spans="1:4" ht="27.75" customHeight="1">
      <c r="A429" s="7" t="s">
        <v>1652</v>
      </c>
      <c r="B429" s="8" t="s">
        <v>1653</v>
      </c>
      <c r="C429" s="256">
        <v>9.6931879787320874</v>
      </c>
      <c r="D429" s="256">
        <v>-4.7293941989833979</v>
      </c>
    </row>
    <row r="430" spans="1:4" ht="27.75" customHeight="1">
      <c r="A430" s="7" t="s">
        <v>1654</v>
      </c>
      <c r="B430" s="8" t="s">
        <v>1655</v>
      </c>
      <c r="C430" s="256">
        <v>1.3859588613617293</v>
      </c>
      <c r="D430" s="256">
        <v>13.836657039840871</v>
      </c>
    </row>
    <row r="431" spans="1:4" ht="27.75" customHeight="1">
      <c r="A431" s="7" t="s">
        <v>1656</v>
      </c>
      <c r="B431" s="8" t="s">
        <v>1657</v>
      </c>
      <c r="C431" s="256">
        <v>8.8754086717209439</v>
      </c>
      <c r="D431" s="256">
        <v>-8.0828978986646369</v>
      </c>
    </row>
    <row r="432" spans="1:4" ht="27.75" customHeight="1">
      <c r="A432" s="7" t="s">
        <v>1658</v>
      </c>
      <c r="B432" s="8" t="s">
        <v>1659</v>
      </c>
      <c r="C432" s="256">
        <v>1.5176639322168057</v>
      </c>
      <c r="D432" s="256">
        <v>16.120213747975161</v>
      </c>
    </row>
    <row r="433" spans="1:4" ht="27.75" customHeight="1">
      <c r="A433" s="7" t="s">
        <v>1660</v>
      </c>
      <c r="B433" s="8" t="s">
        <v>1661</v>
      </c>
      <c r="C433" s="256">
        <v>2.0564919375925585</v>
      </c>
      <c r="D433" s="256">
        <v>2.9151018859961635</v>
      </c>
    </row>
    <row r="434" spans="1:4" ht="27.75" customHeight="1">
      <c r="A434" s="7" t="s">
        <v>1662</v>
      </c>
      <c r="B434" s="8" t="s">
        <v>1663</v>
      </c>
      <c r="C434" s="256">
        <v>3.6472214261649207</v>
      </c>
      <c r="D434" s="256">
        <v>14.123580880969424</v>
      </c>
    </row>
    <row r="435" spans="1:4" ht="27.75" customHeight="1">
      <c r="A435" s="7" t="s">
        <v>1664</v>
      </c>
      <c r="B435" s="8" t="s">
        <v>1665</v>
      </c>
      <c r="C435" s="256">
        <v>-1.1734177221605984</v>
      </c>
      <c r="D435" s="256">
        <v>6.0750549557637568</v>
      </c>
    </row>
    <row r="436" spans="1:4" ht="27.75" customHeight="1">
      <c r="A436" s="7" t="s">
        <v>1666</v>
      </c>
      <c r="B436" s="8" t="s">
        <v>1667</v>
      </c>
      <c r="C436" s="256">
        <v>2.9772134542488446</v>
      </c>
      <c r="D436" s="256">
        <v>-0.30836069222886425</v>
      </c>
    </row>
    <row r="437" spans="1:4" ht="27.75" customHeight="1">
      <c r="A437" s="7" t="s">
        <v>1668</v>
      </c>
      <c r="B437" s="8" t="s">
        <v>1669</v>
      </c>
      <c r="C437" s="256">
        <v>1.5922449162614252</v>
      </c>
      <c r="D437" s="256">
        <v>5.6653780735845229</v>
      </c>
    </row>
    <row r="438" spans="1:4" ht="27.75" customHeight="1">
      <c r="A438" s="7" t="s">
        <v>1670</v>
      </c>
      <c r="B438" s="8" t="s">
        <v>1671</v>
      </c>
      <c r="C438" s="256">
        <v>0.45</v>
      </c>
      <c r="D438" s="256">
        <v>0</v>
      </c>
    </row>
    <row r="439" spans="1:4" ht="27.75" customHeight="1">
      <c r="A439" s="7" t="s">
        <v>1672</v>
      </c>
      <c r="B439" s="8" t="s">
        <v>1673</v>
      </c>
      <c r="C439" s="256">
        <v>-1.2817671096169103E-2</v>
      </c>
      <c r="D439" s="256">
        <v>6.4088355480845299E-3</v>
      </c>
    </row>
    <row r="440" spans="1:4" ht="27.75" customHeight="1">
      <c r="A440" s="7" t="s">
        <v>1674</v>
      </c>
      <c r="B440" s="8" t="s">
        <v>1675</v>
      </c>
      <c r="C440" s="256">
        <v>0.3136454343673164</v>
      </c>
      <c r="D440" s="256">
        <v>0.14927284007573602</v>
      </c>
    </row>
    <row r="441" spans="1:4" ht="27.75" customHeight="1">
      <c r="A441" s="7" t="s">
        <v>1676</v>
      </c>
      <c r="B441" s="8" t="s">
        <v>1677</v>
      </c>
      <c r="C441" s="256">
        <v>-1.6549745660504294E-3</v>
      </c>
      <c r="D441" s="256">
        <v>6.3262790158392779</v>
      </c>
    </row>
    <row r="442" spans="1:4" ht="27.75" customHeight="1">
      <c r="A442" s="7" t="s">
        <v>1678</v>
      </c>
      <c r="B442" s="8" t="s">
        <v>1679</v>
      </c>
      <c r="C442" s="256">
        <v>7.8809592838402311</v>
      </c>
      <c r="D442" s="256">
        <v>5.5870209735092402</v>
      </c>
    </row>
    <row r="443" spans="1:4" ht="27.75" customHeight="1">
      <c r="A443" s="7" t="s">
        <v>1680</v>
      </c>
      <c r="B443" s="8" t="s">
        <v>1681</v>
      </c>
      <c r="C443" s="256">
        <v>1.9059247202899652</v>
      </c>
      <c r="D443" s="256">
        <v>10.191950067009735</v>
      </c>
    </row>
    <row r="444" spans="1:4" ht="27.75" customHeight="1">
      <c r="A444" s="7" t="s">
        <v>1682</v>
      </c>
      <c r="B444" s="8" t="s">
        <v>1683</v>
      </c>
      <c r="C444" s="256">
        <v>2.243219438365037</v>
      </c>
      <c r="D444" s="256">
        <v>5.1309641055924242</v>
      </c>
    </row>
    <row r="445" spans="1:4" ht="27.75" customHeight="1">
      <c r="A445" s="7" t="s">
        <v>1684</v>
      </c>
      <c r="B445" s="8" t="s">
        <v>1685</v>
      </c>
      <c r="C445" s="256">
        <v>-3.271480976957316E-2</v>
      </c>
      <c r="D445" s="256">
        <v>2.229338935047109E-2</v>
      </c>
    </row>
    <row r="446" spans="1:4" ht="27.75" customHeight="1">
      <c r="A446" s="7" t="s">
        <v>1686</v>
      </c>
      <c r="B446" s="8" t="s">
        <v>1687</v>
      </c>
      <c r="C446" s="256">
        <v>7.274934561847872E-2</v>
      </c>
      <c r="D446" s="256">
        <v>1.041102855025589</v>
      </c>
    </row>
    <row r="447" spans="1:4" ht="27.75" customHeight="1">
      <c r="A447" s="7" t="s">
        <v>1688</v>
      </c>
      <c r="B447" s="8" t="s">
        <v>1689</v>
      </c>
      <c r="C447" s="256">
        <v>4.1915875987299662</v>
      </c>
      <c r="D447" s="256">
        <v>-4.2609085059833882</v>
      </c>
    </row>
    <row r="448" spans="1:4" ht="27.75" customHeight="1">
      <c r="A448" s="7" t="s">
        <v>1690</v>
      </c>
      <c r="B448" s="8" t="s">
        <v>1691</v>
      </c>
      <c r="C448" s="256">
        <v>0.18350147352639595</v>
      </c>
      <c r="D448" s="256">
        <v>1.8009634300803135</v>
      </c>
    </row>
    <row r="449" spans="1:4" ht="27.75" customHeight="1">
      <c r="A449" s="7" t="s">
        <v>1692</v>
      </c>
      <c r="B449" s="8" t="s">
        <v>1693</v>
      </c>
      <c r="C449" s="256">
        <v>0</v>
      </c>
      <c r="D449" s="256">
        <v>4.5536429758372829</v>
      </c>
    </row>
    <row r="450" spans="1:4" ht="27.75" customHeight="1">
      <c r="A450" s="7" t="s">
        <v>1694</v>
      </c>
      <c r="B450" s="8" t="s">
        <v>1695</v>
      </c>
      <c r="C450" s="256">
        <v>0.82263839060983157</v>
      </c>
      <c r="D450" s="256">
        <v>-0.74712319529091775</v>
      </c>
    </row>
    <row r="451" spans="1:4" ht="27.75" customHeight="1">
      <c r="A451" s="7" t="s">
        <v>1696</v>
      </c>
      <c r="B451" s="8" t="s">
        <v>1697</v>
      </c>
      <c r="C451" s="256">
        <v>2.0267874805000172</v>
      </c>
      <c r="D451" s="256">
        <v>10.637871161785691</v>
      </c>
    </row>
    <row r="452" spans="1:4" ht="27.75" customHeight="1">
      <c r="A452" s="7" t="s">
        <v>1698</v>
      </c>
      <c r="B452" s="8" t="s">
        <v>1699</v>
      </c>
      <c r="C452" s="256">
        <v>2.3245213692066229</v>
      </c>
      <c r="D452" s="256">
        <v>17.618185080123688</v>
      </c>
    </row>
    <row r="453" spans="1:4" ht="27.75" customHeight="1">
      <c r="A453" s="7" t="s">
        <v>1700</v>
      </c>
      <c r="B453" s="8" t="s">
        <v>1701</v>
      </c>
      <c r="C453" s="256">
        <v>0.57304890591359459</v>
      </c>
      <c r="D453" s="256">
        <v>-0.78688534518588038</v>
      </c>
    </row>
    <row r="454" spans="1:4" ht="27.75" customHeight="1">
      <c r="A454" s="7" t="s">
        <v>1702</v>
      </c>
      <c r="B454" s="8" t="s">
        <v>1703</v>
      </c>
      <c r="C454" s="256">
        <v>0.14196677148518813</v>
      </c>
      <c r="D454" s="256">
        <v>12.918543585371378</v>
      </c>
    </row>
    <row r="455" spans="1:4" ht="27.75" customHeight="1">
      <c r="A455" s="7" t="s">
        <v>1704</v>
      </c>
      <c r="B455" s="8" t="s">
        <v>1705</v>
      </c>
      <c r="C455" s="256">
        <v>1.4621486770546559</v>
      </c>
      <c r="D455" s="256">
        <v>-1.511427106095887</v>
      </c>
    </row>
    <row r="456" spans="1:4" ht="27.75" customHeight="1">
      <c r="A456" s="7" t="s">
        <v>1704</v>
      </c>
      <c r="B456" s="8" t="s">
        <v>1706</v>
      </c>
      <c r="C456" s="256">
        <v>1.4621486770546559</v>
      </c>
      <c r="D456" s="256">
        <v>-1.511427106095887</v>
      </c>
    </row>
    <row r="457" spans="1:4" ht="27.75" customHeight="1">
      <c r="A457" s="7" t="s">
        <v>1707</v>
      </c>
      <c r="B457" s="8" t="s">
        <v>1706</v>
      </c>
      <c r="C457" s="256">
        <v>0.36881974989317307</v>
      </c>
      <c r="D457" s="256">
        <v>0.50498968313074832</v>
      </c>
    </row>
    <row r="458" spans="1:4" ht="27.75" customHeight="1">
      <c r="A458" s="7" t="s">
        <v>1708</v>
      </c>
      <c r="B458" s="8" t="s">
        <v>1709</v>
      </c>
      <c r="C458" s="256">
        <v>10.657509209671293</v>
      </c>
      <c r="D458" s="256">
        <v>-4.9621766456083423</v>
      </c>
    </row>
    <row r="459" spans="1:4" ht="27.75" customHeight="1">
      <c r="A459" s="7" t="s">
        <v>1710</v>
      </c>
      <c r="B459" s="8" t="s">
        <v>1711</v>
      </c>
      <c r="C459" s="256">
        <v>1.4366525647830015</v>
      </c>
      <c r="D459" s="256">
        <v>19.712197811550514</v>
      </c>
    </row>
    <row r="460" spans="1:4" ht="27.75" customHeight="1">
      <c r="A460" s="7" t="s">
        <v>1712</v>
      </c>
      <c r="B460" s="8" t="s">
        <v>1713</v>
      </c>
      <c r="C460" s="256">
        <v>16.367879047467586</v>
      </c>
      <c r="D460" s="256">
        <v>-6.739308357974342</v>
      </c>
    </row>
    <row r="461" spans="1:4" ht="27.75" customHeight="1">
      <c r="A461" s="7" t="s">
        <v>1714</v>
      </c>
      <c r="B461" s="8" t="s">
        <v>1715</v>
      </c>
      <c r="C461" s="256">
        <v>0</v>
      </c>
      <c r="D461" s="256">
        <v>5.1772204084542833E-2</v>
      </c>
    </row>
    <row r="462" spans="1:4" ht="27.75" customHeight="1">
      <c r="A462" s="7" t="s">
        <v>1716</v>
      </c>
      <c r="B462" s="8" t="s">
        <v>1717</v>
      </c>
      <c r="C462" s="256">
        <v>3.8024641283744813</v>
      </c>
      <c r="D462" s="256">
        <v>10.187253495502134</v>
      </c>
    </row>
    <row r="463" spans="1:4" ht="27.75" customHeight="1">
      <c r="A463" s="7" t="s">
        <v>1718</v>
      </c>
      <c r="B463" s="8" t="s">
        <v>1719</v>
      </c>
      <c r="C463" s="256">
        <v>4.6857067317589034E-2</v>
      </c>
      <c r="D463" s="256">
        <v>40.985998882338471</v>
      </c>
    </row>
    <row r="464" spans="1:4" ht="27.75" customHeight="1">
      <c r="A464" s="7" t="s">
        <v>1720</v>
      </c>
      <c r="B464" s="8" t="s">
        <v>1721</v>
      </c>
      <c r="C464" s="256">
        <v>5.3058967565745094</v>
      </c>
      <c r="D464" s="256">
        <v>-2.3097819881535613</v>
      </c>
    </row>
    <row r="465" spans="1:4" ht="27.75" customHeight="1">
      <c r="A465" s="7" t="s">
        <v>1722</v>
      </c>
      <c r="B465" s="8" t="s">
        <v>1723</v>
      </c>
      <c r="C465" s="256">
        <v>0.32874034571006133</v>
      </c>
      <c r="D465" s="256">
        <v>4.9629403712523473E-2</v>
      </c>
    </row>
    <row r="466" spans="1:4" ht="27.75" customHeight="1">
      <c r="A466" s="7" t="s">
        <v>1724</v>
      </c>
      <c r="B466" s="8" t="s">
        <v>1723</v>
      </c>
      <c r="C466" s="256">
        <v>-0.36240713650320266</v>
      </c>
      <c r="D466" s="256">
        <v>0.36471357896106965</v>
      </c>
    </row>
    <row r="467" spans="1:4" ht="27.75" customHeight="1">
      <c r="A467" s="7" t="s">
        <v>1725</v>
      </c>
      <c r="B467" s="8" t="s">
        <v>1723</v>
      </c>
      <c r="C467" s="256">
        <v>-0.36240523768525673</v>
      </c>
      <c r="D467" s="256">
        <v>0.36471262955209699</v>
      </c>
    </row>
    <row r="468" spans="1:4" ht="27.75" customHeight="1">
      <c r="A468" s="7" t="s">
        <v>1726</v>
      </c>
      <c r="B468" s="8" t="s">
        <v>1727</v>
      </c>
      <c r="C468" s="256">
        <v>0</v>
      </c>
      <c r="D468" s="256">
        <v>-0.78921893924533382</v>
      </c>
    </row>
    <row r="469" spans="1:4" ht="27.75" customHeight="1">
      <c r="A469" s="7" t="s">
        <v>1728</v>
      </c>
      <c r="B469" s="8" t="s">
        <v>1729</v>
      </c>
      <c r="C469" s="256">
        <v>2.3450984580038258E-2</v>
      </c>
      <c r="D469" s="256">
        <v>2.2249396869566413</v>
      </c>
    </row>
    <row r="470" spans="1:4" ht="27.75" customHeight="1">
      <c r="A470" s="7" t="s">
        <v>1730</v>
      </c>
      <c r="B470" s="8" t="s">
        <v>1731</v>
      </c>
      <c r="C470" s="256">
        <v>1.9064688621919277</v>
      </c>
      <c r="D470" s="256">
        <v>-0.42882050964736412</v>
      </c>
    </row>
    <row r="471" spans="1:4" ht="27.75" customHeight="1">
      <c r="A471" s="7" t="s">
        <v>1732</v>
      </c>
      <c r="B471" s="8" t="s">
        <v>1733</v>
      </c>
      <c r="C471" s="256">
        <v>1.1380111072712982</v>
      </c>
      <c r="D471" s="256">
        <v>16.038117411145318</v>
      </c>
    </row>
    <row r="472" spans="1:4" ht="27.75" customHeight="1">
      <c r="A472" s="7" t="s">
        <v>1734</v>
      </c>
      <c r="B472" s="257" t="s">
        <v>1735</v>
      </c>
      <c r="C472" s="256">
        <v>0.13532962584883149</v>
      </c>
      <c r="D472" s="256">
        <v>-0.2135002708014121</v>
      </c>
    </row>
    <row r="473" spans="1:4" ht="27.75" customHeight="1">
      <c r="A473" s="7" t="s">
        <v>1736</v>
      </c>
      <c r="B473" s="257" t="s">
        <v>1737</v>
      </c>
      <c r="C473" s="256">
        <v>0.48958059876028248</v>
      </c>
      <c r="D473" s="256">
        <v>2.6848566124604454</v>
      </c>
    </row>
    <row r="474" spans="1:4" ht="27.75" customHeight="1">
      <c r="A474" s="7" t="s">
        <v>1738</v>
      </c>
      <c r="B474" s="8" t="s">
        <v>1737</v>
      </c>
      <c r="C474" s="256">
        <v>4.9829238126972264</v>
      </c>
      <c r="D474" s="256">
        <v>-1.808486601476498</v>
      </c>
    </row>
    <row r="475" spans="1:4" ht="27.75" customHeight="1">
      <c r="A475" s="7" t="s">
        <v>1739</v>
      </c>
      <c r="B475" s="8" t="s">
        <v>1740</v>
      </c>
      <c r="C475" s="256">
        <v>2.0267619714669345</v>
      </c>
      <c r="D475" s="256">
        <v>10.637731998461586</v>
      </c>
    </row>
    <row r="476" spans="1:4" ht="27.75" customHeight="1">
      <c r="A476" s="7" t="s">
        <v>1741</v>
      </c>
      <c r="B476" s="8" t="s">
        <v>1742</v>
      </c>
      <c r="C476" s="256">
        <v>0.59356880308538462</v>
      </c>
      <c r="D476" s="256">
        <v>4.5847047359481428</v>
      </c>
    </row>
    <row r="477" spans="1:4" ht="27.75" customHeight="1">
      <c r="A477" s="7" t="s">
        <v>1743</v>
      </c>
      <c r="B477" s="8" t="s">
        <v>1744</v>
      </c>
      <c r="C477" s="256">
        <v>1.7335709939112665</v>
      </c>
      <c r="D477" s="256">
        <v>0.74163344720376623</v>
      </c>
    </row>
    <row r="478" spans="1:4" ht="27.75" customHeight="1">
      <c r="A478" s="7" t="s">
        <v>1745</v>
      </c>
      <c r="B478" s="8" t="s">
        <v>1746</v>
      </c>
      <c r="C478" s="256">
        <v>2.0123896929098651E-2</v>
      </c>
      <c r="D478" s="256">
        <v>5.2704922896997815</v>
      </c>
    </row>
    <row r="479" spans="1:4" ht="27.75" customHeight="1">
      <c r="A479" s="7" t="s">
        <v>1747</v>
      </c>
      <c r="B479" s="8" t="s">
        <v>1748</v>
      </c>
      <c r="C479" s="256">
        <v>-2.8926409224200804</v>
      </c>
      <c r="D479" s="256">
        <v>0.96647942828014322</v>
      </c>
    </row>
    <row r="480" spans="1:4" ht="27.75" customHeight="1">
      <c r="A480" s="7" t="s">
        <v>1749</v>
      </c>
      <c r="B480" s="8" t="s">
        <v>1750</v>
      </c>
      <c r="C480" s="256">
        <v>0.15006276121220538</v>
      </c>
      <c r="D480" s="256">
        <v>3.3311593484510875</v>
      </c>
    </row>
    <row r="481" spans="1:4" ht="27.75" customHeight="1">
      <c r="A481" s="7" t="s">
        <v>1751</v>
      </c>
      <c r="B481" s="8" t="s">
        <v>1752</v>
      </c>
      <c r="C481" s="256">
        <v>0</v>
      </c>
      <c r="D481" s="256">
        <v>-1.6190779912192983E-2</v>
      </c>
    </row>
    <row r="482" spans="1:4" ht="27.75" customHeight="1">
      <c r="A482" s="7" t="s">
        <v>1753</v>
      </c>
      <c r="B482" s="8" t="s">
        <v>1752</v>
      </c>
      <c r="C482" s="256">
        <v>-5.250295179886616E-2</v>
      </c>
      <c r="D482" s="256">
        <v>5.7631150957003253E-2</v>
      </c>
    </row>
    <row r="483" spans="1:4" ht="27.75" customHeight="1">
      <c r="A483" s="7" t="s">
        <v>1754</v>
      </c>
      <c r="B483" s="8" t="s">
        <v>1755</v>
      </c>
      <c r="C483" s="256">
        <v>2.7041791789734106</v>
      </c>
      <c r="D483" s="256">
        <v>11.542743553379186</v>
      </c>
    </row>
    <row r="484" spans="1:4" ht="27.75" customHeight="1">
      <c r="A484" s="7" t="s">
        <v>1756</v>
      </c>
      <c r="B484" s="8" t="s">
        <v>1757</v>
      </c>
      <c r="C484" s="256">
        <v>2.2076336057744981</v>
      </c>
      <c r="D484" s="256">
        <v>8.0095393772214543</v>
      </c>
    </row>
    <row r="485" spans="1:4" ht="27.75" customHeight="1">
      <c r="A485" s="7" t="s">
        <v>1758</v>
      </c>
      <c r="B485" s="8" t="s">
        <v>1759</v>
      </c>
      <c r="C485" s="256">
        <v>9.9038904931529441E-4</v>
      </c>
      <c r="D485" s="256">
        <v>0.56160871279292968</v>
      </c>
    </row>
    <row r="486" spans="1:4" ht="27.75" customHeight="1">
      <c r="A486" s="7" t="s">
        <v>1760</v>
      </c>
      <c r="B486" s="8" t="s">
        <v>1761</v>
      </c>
      <c r="C486" s="256">
        <v>1.2909251403197972</v>
      </c>
      <c r="D486" s="256">
        <v>3.9582037443531508</v>
      </c>
    </row>
    <row r="487" spans="1:4" ht="27.75" customHeight="1">
      <c r="A487" s="7" t="s">
        <v>1762</v>
      </c>
      <c r="B487" s="8" t="s">
        <v>1763</v>
      </c>
      <c r="C487" s="256">
        <v>-7.3675413306076445</v>
      </c>
      <c r="D487" s="256">
        <v>4.0946512976458989</v>
      </c>
    </row>
    <row r="488" spans="1:4" ht="27.75" customHeight="1">
      <c r="A488" s="7" t="s">
        <v>1764</v>
      </c>
      <c r="B488" s="8" t="s">
        <v>1763</v>
      </c>
      <c r="C488" s="256">
        <v>-7.39790242957584</v>
      </c>
      <c r="D488" s="256">
        <v>4.1097300031278152</v>
      </c>
    </row>
    <row r="489" spans="1:4" ht="27.75" customHeight="1">
      <c r="A489" s="7" t="s">
        <v>1765</v>
      </c>
      <c r="B489" s="8" t="s">
        <v>1766</v>
      </c>
      <c r="C489" s="256">
        <v>0.12849001991843034</v>
      </c>
      <c r="D489" s="256">
        <v>1.5482634828225692</v>
      </c>
    </row>
    <row r="490" spans="1:4" ht="27.75" customHeight="1">
      <c r="A490" s="7" t="s">
        <v>1767</v>
      </c>
      <c r="B490" s="8" t="s">
        <v>1768</v>
      </c>
      <c r="C490" s="256">
        <v>34.084139956393614</v>
      </c>
      <c r="D490" s="256">
        <v>-11.108982179873562</v>
      </c>
    </row>
    <row r="491" spans="1:4" ht="27.75" customHeight="1">
      <c r="A491" s="7" t="s">
        <v>1769</v>
      </c>
      <c r="B491" s="8" t="s">
        <v>1770</v>
      </c>
      <c r="C491" s="256">
        <v>1.0586601071217534</v>
      </c>
      <c r="D491" s="256">
        <v>9.1594472257439783</v>
      </c>
    </row>
    <row r="492" spans="1:4" ht="27.75" customHeight="1">
      <c r="A492" s="7" t="s">
        <v>1771</v>
      </c>
      <c r="B492" s="8" t="s">
        <v>1772</v>
      </c>
      <c r="C492" s="256">
        <v>3.0716587911108411</v>
      </c>
      <c r="D492" s="256">
        <v>2.2662310435218647</v>
      </c>
    </row>
    <row r="493" spans="1:4" ht="27.75" customHeight="1">
      <c r="A493" s="7" t="s">
        <v>1773</v>
      </c>
      <c r="B493" s="8" t="s">
        <v>1774</v>
      </c>
      <c r="C493" s="256">
        <v>-1.0428568807829702E-2</v>
      </c>
      <c r="D493" s="256">
        <v>2.2493605129148233</v>
      </c>
    </row>
    <row r="494" spans="1:4" ht="27.75" customHeight="1">
      <c r="A494" s="7" t="s">
        <v>1775</v>
      </c>
      <c r="B494" s="8" t="s">
        <v>1776</v>
      </c>
      <c r="C494" s="256">
        <v>0.79768385015179799</v>
      </c>
      <c r="D494" s="256">
        <v>0.51130618181054066</v>
      </c>
    </row>
    <row r="495" spans="1:4" ht="27.75" customHeight="1">
      <c r="A495" s="7" t="s">
        <v>1777</v>
      </c>
      <c r="B495" s="8" t="s">
        <v>1778</v>
      </c>
      <c r="C495" s="256">
        <v>0.3094745864046794</v>
      </c>
      <c r="D495" s="256">
        <v>7.3637814885291197E-2</v>
      </c>
    </row>
    <row r="496" spans="1:4" ht="27.75" customHeight="1">
      <c r="A496" s="7" t="s">
        <v>1779</v>
      </c>
      <c r="B496" s="8" t="s">
        <v>1778</v>
      </c>
      <c r="C496" s="256">
        <v>0.2846266432896285</v>
      </c>
      <c r="D496" s="256">
        <v>0.23102980296278844</v>
      </c>
    </row>
    <row r="497" spans="1:4" ht="27.75" customHeight="1">
      <c r="A497" s="7" t="s">
        <v>1780</v>
      </c>
      <c r="B497" s="8" t="s">
        <v>1781</v>
      </c>
      <c r="C497" s="256">
        <v>0.49673190868581757</v>
      </c>
      <c r="D497" s="256">
        <v>0.12369377644836213</v>
      </c>
    </row>
    <row r="498" spans="1:4" ht="27.75" customHeight="1">
      <c r="A498" s="7" t="s">
        <v>1782</v>
      </c>
      <c r="B498" s="8" t="s">
        <v>1783</v>
      </c>
      <c r="C498" s="256">
        <v>2.2996924109839738</v>
      </c>
      <c r="D498" s="256">
        <v>3.168747263720356</v>
      </c>
    </row>
    <row r="499" spans="1:4" ht="27.75" customHeight="1">
      <c r="A499" s="7" t="s">
        <v>1784</v>
      </c>
      <c r="B499" s="8" t="s">
        <v>1783</v>
      </c>
      <c r="C499" s="256">
        <v>-4.3724826166904171E-3</v>
      </c>
      <c r="D499" s="256">
        <v>8.0587749319318132</v>
      </c>
    </row>
    <row r="500" spans="1:4" ht="27.75" customHeight="1">
      <c r="A500" s="7" t="s">
        <v>1785</v>
      </c>
      <c r="B500" s="8" t="s">
        <v>1786</v>
      </c>
      <c r="C500" s="256">
        <v>8.265095628475011E-2</v>
      </c>
      <c r="D500" s="256">
        <v>1.0019815738681752</v>
      </c>
    </row>
    <row r="501" spans="1:4" ht="27.75" customHeight="1">
      <c r="A501" s="7" t="s">
        <v>1787</v>
      </c>
      <c r="B501" s="8" t="s">
        <v>1788</v>
      </c>
      <c r="C501" s="256">
        <v>2.2535249880663111</v>
      </c>
      <c r="D501" s="256">
        <v>8.2163275253544032</v>
      </c>
    </row>
    <row r="502" spans="1:4" ht="27.75" customHeight="1">
      <c r="A502" s="7" t="s">
        <v>1789</v>
      </c>
      <c r="B502" s="8" t="s">
        <v>1790</v>
      </c>
      <c r="C502" s="256">
        <v>2.2841305443386166</v>
      </c>
      <c r="D502" s="256">
        <v>-1.0357155152419897</v>
      </c>
    </row>
    <row r="503" spans="1:4" ht="27.75" customHeight="1">
      <c r="A503" s="7" t="s">
        <v>1791</v>
      </c>
      <c r="B503" s="8" t="s">
        <v>1790</v>
      </c>
      <c r="C503" s="256">
        <v>2.284489616461534</v>
      </c>
      <c r="D503" s="256">
        <v>-1.0358893963032074</v>
      </c>
    </row>
    <row r="504" spans="1:4" ht="27.75" customHeight="1">
      <c r="A504" s="7" t="s">
        <v>1792</v>
      </c>
      <c r="B504" s="8" t="s">
        <v>1793</v>
      </c>
      <c r="C504" s="256">
        <v>0.72653768206397196</v>
      </c>
      <c r="D504" s="256">
        <v>11.284445722733555</v>
      </c>
    </row>
    <row r="505" spans="1:4" ht="27.75" customHeight="1">
      <c r="A505" s="7" t="s">
        <v>1794</v>
      </c>
      <c r="B505" s="8" t="s">
        <v>1795</v>
      </c>
      <c r="C505" s="256">
        <v>-2.0508040595107843E-2</v>
      </c>
      <c r="D505" s="256">
        <v>11.219656236052156</v>
      </c>
    </row>
    <row r="506" spans="1:4" ht="27.75" customHeight="1">
      <c r="A506" s="7" t="s">
        <v>1796</v>
      </c>
      <c r="B506" s="8" t="s">
        <v>1797</v>
      </c>
      <c r="C506" s="256">
        <v>0.25787387748900259</v>
      </c>
      <c r="D506" s="256">
        <v>0.80539173804397179</v>
      </c>
    </row>
    <row r="507" spans="1:4" ht="27.75" customHeight="1">
      <c r="A507" s="7" t="s">
        <v>1798</v>
      </c>
      <c r="B507" s="8" t="s">
        <v>1799</v>
      </c>
      <c r="C507" s="256">
        <v>4.94014928666118</v>
      </c>
      <c r="D507" s="256">
        <v>3.8287871954754733</v>
      </c>
    </row>
    <row r="508" spans="1:4" ht="27.75" customHeight="1">
      <c r="A508" s="7" t="s">
        <v>1800</v>
      </c>
      <c r="B508" s="8" t="s">
        <v>1801</v>
      </c>
      <c r="C508" s="256">
        <v>3.6605630195574808</v>
      </c>
      <c r="D508" s="256">
        <v>3.1906142014186636</v>
      </c>
    </row>
    <row r="509" spans="1:4" ht="27.75" customHeight="1">
      <c r="A509" s="7" t="s">
        <v>1802</v>
      </c>
      <c r="B509" s="8" t="s">
        <v>1803</v>
      </c>
      <c r="C509" s="256">
        <v>2.9861991432055723</v>
      </c>
      <c r="D509" s="256">
        <v>11.305602432433387</v>
      </c>
    </row>
    <row r="510" spans="1:4" ht="27.75" customHeight="1">
      <c r="A510" s="7" t="s">
        <v>1804</v>
      </c>
      <c r="B510" s="8" t="s">
        <v>1805</v>
      </c>
      <c r="C510" s="256">
        <v>0</v>
      </c>
      <c r="D510" s="256">
        <v>6.5442848080512636E-2</v>
      </c>
    </row>
    <row r="511" spans="1:4" ht="27.75" customHeight="1">
      <c r="A511" s="7" t="s">
        <v>1806</v>
      </c>
      <c r="B511" s="8" t="s">
        <v>1807</v>
      </c>
      <c r="C511" s="256">
        <v>1.3819755599127719</v>
      </c>
      <c r="D511" s="256">
        <v>7.3009607651073942</v>
      </c>
    </row>
    <row r="512" spans="1:4" ht="27.75" customHeight="1">
      <c r="A512" s="7" t="s">
        <v>1808</v>
      </c>
      <c r="B512" s="8" t="s">
        <v>1809</v>
      </c>
      <c r="C512" s="256">
        <v>0.39885657955241327</v>
      </c>
      <c r="D512" s="256">
        <v>-0.17039969558252091</v>
      </c>
    </row>
    <row r="513" spans="1:4" ht="27.75" customHeight="1">
      <c r="A513" s="7" t="s">
        <v>1810</v>
      </c>
      <c r="B513" s="8" t="s">
        <v>1811</v>
      </c>
      <c r="C513" s="256">
        <v>1.6120332649186966</v>
      </c>
      <c r="D513" s="256">
        <v>21.078161715838327</v>
      </c>
    </row>
    <row r="514" spans="1:4" ht="27.75" customHeight="1">
      <c r="A514" s="7" t="s">
        <v>1812</v>
      </c>
      <c r="B514" s="8" t="s">
        <v>1813</v>
      </c>
      <c r="C514" s="256">
        <v>2.3309082204052225</v>
      </c>
      <c r="D514" s="256">
        <v>1.5040560766955036</v>
      </c>
    </row>
    <row r="515" spans="1:4" ht="27.75" customHeight="1">
      <c r="A515" s="7" t="s">
        <v>1814</v>
      </c>
      <c r="B515" s="8" t="s">
        <v>1815</v>
      </c>
      <c r="C515" s="256">
        <v>13.282640294077101</v>
      </c>
      <c r="D515" s="256">
        <v>15.316254832261622</v>
      </c>
    </row>
    <row r="516" spans="1:4" ht="27.75" customHeight="1">
      <c r="A516" s="7" t="s">
        <v>1816</v>
      </c>
      <c r="B516" s="8" t="s">
        <v>1817</v>
      </c>
      <c r="C516" s="256">
        <v>2.2969493229402693</v>
      </c>
      <c r="D516" s="256">
        <v>7.6936847453742665</v>
      </c>
    </row>
    <row r="517" spans="1:4" ht="27.75" customHeight="1">
      <c r="A517" s="7" t="s">
        <v>1818</v>
      </c>
      <c r="B517" s="8" t="s">
        <v>1819</v>
      </c>
      <c r="C517" s="256">
        <v>0.57066190590989585</v>
      </c>
      <c r="D517" s="256">
        <v>-2.167849127726293</v>
      </c>
    </row>
    <row r="518" spans="1:4" ht="27.75" customHeight="1">
      <c r="A518" s="7" t="s">
        <v>1820</v>
      </c>
      <c r="B518" s="8" t="s">
        <v>1821</v>
      </c>
      <c r="C518" s="256">
        <v>0.2373553621372429</v>
      </c>
      <c r="D518" s="256">
        <v>15.13058192653302</v>
      </c>
    </row>
    <row r="519" spans="1:4" ht="27.75" customHeight="1">
      <c r="A519" s="7" t="s">
        <v>1822</v>
      </c>
      <c r="B519" s="8" t="s">
        <v>1823</v>
      </c>
      <c r="C519" s="256">
        <v>1.2708212005888748</v>
      </c>
      <c r="D519" s="256">
        <v>-0.53841810338814189</v>
      </c>
    </row>
    <row r="520" spans="1:4" ht="27.75" customHeight="1">
      <c r="A520" s="7" t="s">
        <v>1824</v>
      </c>
      <c r="B520" s="8" t="s">
        <v>1825</v>
      </c>
      <c r="C520" s="256">
        <v>5.6284676012499926</v>
      </c>
      <c r="D520" s="256">
        <v>11.254989187516104</v>
      </c>
    </row>
    <row r="521" spans="1:4" ht="27.75" customHeight="1">
      <c r="A521" s="7" t="s">
        <v>1826</v>
      </c>
      <c r="B521" s="8" t="s">
        <v>1827</v>
      </c>
      <c r="C521" s="256">
        <v>1.5731773484127072</v>
      </c>
      <c r="D521" s="256">
        <v>3.7510559789665381</v>
      </c>
    </row>
    <row r="522" spans="1:4" ht="27.75" customHeight="1">
      <c r="A522" s="7" t="s">
        <v>1828</v>
      </c>
      <c r="B522" s="8" t="s">
        <v>1829</v>
      </c>
      <c r="C522" s="256">
        <v>12.345090047250915</v>
      </c>
      <c r="D522" s="256">
        <v>-6.1643270920366202</v>
      </c>
    </row>
    <row r="523" spans="1:4" ht="27.75" customHeight="1">
      <c r="A523" s="7" t="s">
        <v>1830</v>
      </c>
      <c r="B523" s="8" t="s">
        <v>1831</v>
      </c>
      <c r="C523" s="256">
        <v>1.8734565692851421</v>
      </c>
      <c r="D523" s="256">
        <v>-2.770592971813628</v>
      </c>
    </row>
    <row r="524" spans="1:4" ht="27.75" customHeight="1">
      <c r="A524" s="7" t="s">
        <v>1832</v>
      </c>
      <c r="B524" s="8" t="s">
        <v>1833</v>
      </c>
      <c r="C524" s="256">
        <v>4.793396543850216</v>
      </c>
      <c r="D524" s="256">
        <v>-3.0015785019691616</v>
      </c>
    </row>
    <row r="525" spans="1:4" ht="27.75" customHeight="1">
      <c r="A525" s="7" t="s">
        <v>1834</v>
      </c>
      <c r="B525" s="8" t="s">
        <v>1835</v>
      </c>
      <c r="C525" s="256">
        <v>3.8859522131574935</v>
      </c>
      <c r="D525" s="256">
        <v>3.6299780052717496</v>
      </c>
    </row>
    <row r="526" spans="1:4" ht="27.75" customHeight="1">
      <c r="A526" s="7" t="s">
        <v>1836</v>
      </c>
      <c r="B526" s="8" t="s">
        <v>1837</v>
      </c>
      <c r="C526" s="256">
        <v>4.1652118900064687</v>
      </c>
      <c r="D526" s="256">
        <v>1.4787727836214519</v>
      </c>
    </row>
    <row r="527" spans="1:4" ht="27.75" customHeight="1">
      <c r="A527" s="7" t="s">
        <v>1838</v>
      </c>
      <c r="B527" s="8" t="s">
        <v>1839</v>
      </c>
      <c r="C527" s="256">
        <v>1.6285753295007968</v>
      </c>
      <c r="D527" s="256">
        <v>9.7998020453411634</v>
      </c>
    </row>
    <row r="528" spans="1:4" ht="27.75" customHeight="1">
      <c r="A528" s="7" t="s">
        <v>1840</v>
      </c>
      <c r="B528" s="8" t="s">
        <v>1841</v>
      </c>
      <c r="C528" s="256">
        <v>2.3419517094118363</v>
      </c>
      <c r="D528" s="256">
        <v>8.7432735502765162</v>
      </c>
    </row>
    <row r="529" spans="1:4" ht="27.75" customHeight="1">
      <c r="A529" s="7" t="s">
        <v>1842</v>
      </c>
      <c r="B529" s="8" t="s">
        <v>1843</v>
      </c>
      <c r="C529" s="256">
        <v>28.568893931423812</v>
      </c>
      <c r="D529" s="256">
        <v>-14.147324169210533</v>
      </c>
    </row>
    <row r="530" spans="1:4" ht="27.75" customHeight="1">
      <c r="A530" s="7" t="s">
        <v>1844</v>
      </c>
      <c r="B530" s="8" t="s">
        <v>1845</v>
      </c>
      <c r="C530" s="256">
        <v>16.672281353942999</v>
      </c>
      <c r="D530" s="256">
        <v>-5.0247426719282</v>
      </c>
    </row>
    <row r="531" spans="1:4" ht="27.75" customHeight="1">
      <c r="A531" s="7" t="s">
        <v>1846</v>
      </c>
      <c r="B531" s="8" t="s">
        <v>899</v>
      </c>
      <c r="C531" s="256">
        <v>0.15151173181875632</v>
      </c>
      <c r="D531" s="256">
        <v>-6.1315624426940593E-2</v>
      </c>
    </row>
    <row r="532" spans="1:4" ht="27.75" customHeight="1">
      <c r="A532" s="7" t="s">
        <v>1847</v>
      </c>
      <c r="B532" s="8" t="s">
        <v>1848</v>
      </c>
      <c r="C532" s="256">
        <v>2.7140988411758804</v>
      </c>
      <c r="D532" s="256">
        <v>-4.5956198963242265</v>
      </c>
    </row>
    <row r="533" spans="1:4" ht="27.75" customHeight="1">
      <c r="A533" s="7" t="s">
        <v>1849</v>
      </c>
      <c r="B533" s="8" t="s">
        <v>1850</v>
      </c>
      <c r="C533" s="256">
        <v>0</v>
      </c>
      <c r="D533" s="256">
        <v>0.63517965594687198</v>
      </c>
    </row>
    <row r="534" spans="1:4" ht="27.75" customHeight="1">
      <c r="A534" s="7" t="s">
        <v>1851</v>
      </c>
      <c r="B534" s="8" t="s">
        <v>1852</v>
      </c>
      <c r="C534" s="256">
        <v>2.0176497077506119</v>
      </c>
      <c r="D534" s="256">
        <v>2.3960710682068505</v>
      </c>
    </row>
    <row r="535" spans="1:4" ht="27.75" customHeight="1">
      <c r="A535" s="7" t="s">
        <v>1853</v>
      </c>
      <c r="B535" s="8" t="s">
        <v>1854</v>
      </c>
      <c r="C535" s="256">
        <v>0.23405491274138637</v>
      </c>
      <c r="D535" s="256">
        <v>0.13655082213287933</v>
      </c>
    </row>
    <row r="536" spans="1:4" ht="27.75" customHeight="1">
      <c r="A536" s="7" t="s">
        <v>1855</v>
      </c>
      <c r="B536" s="8" t="s">
        <v>1856</v>
      </c>
      <c r="C536" s="256">
        <v>2.2979183982462112</v>
      </c>
      <c r="D536" s="256">
        <v>15.755278965876053</v>
      </c>
    </row>
    <row r="537" spans="1:4" ht="27.75" customHeight="1">
      <c r="A537" s="7" t="s">
        <v>1857</v>
      </c>
      <c r="B537" s="8" t="s">
        <v>1858</v>
      </c>
      <c r="C537" s="256">
        <v>-4.3607340533586152</v>
      </c>
      <c r="D537" s="256">
        <v>2.1343518756107809</v>
      </c>
    </row>
    <row r="538" spans="1:4" ht="27.75" customHeight="1">
      <c r="A538" s="7" t="s">
        <v>1859</v>
      </c>
      <c r="B538" s="8" t="s">
        <v>1860</v>
      </c>
      <c r="C538" s="256">
        <v>-0.53137723233855549</v>
      </c>
      <c r="D538" s="256">
        <v>6.7596203630550686</v>
      </c>
    </row>
    <row r="539" spans="1:4" ht="27.75" customHeight="1">
      <c r="A539" s="7" t="s">
        <v>1861</v>
      </c>
      <c r="B539" s="8" t="s">
        <v>1860</v>
      </c>
      <c r="C539" s="256">
        <v>1.1906309091535248</v>
      </c>
      <c r="D539" s="256">
        <v>7.586771761271824</v>
      </c>
    </row>
    <row r="540" spans="1:4" ht="27.75" customHeight="1">
      <c r="A540" s="7" t="s">
        <v>1862</v>
      </c>
      <c r="B540" s="8" t="s">
        <v>1863</v>
      </c>
      <c r="C540" s="256">
        <v>0.43716930158376294</v>
      </c>
      <c r="D540" s="256">
        <v>6.8036063396437303</v>
      </c>
    </row>
    <row r="541" spans="1:4" ht="27.75" customHeight="1">
      <c r="A541" s="7" t="s">
        <v>1864</v>
      </c>
      <c r="B541" s="8" t="s">
        <v>1865</v>
      </c>
      <c r="C541" s="256">
        <v>0.71756936617472533</v>
      </c>
      <c r="D541" s="256">
        <v>3.0816861343916</v>
      </c>
    </row>
    <row r="542" spans="1:4" ht="27.75" customHeight="1">
      <c r="A542" s="7" t="s">
        <v>1866</v>
      </c>
      <c r="B542" s="8" t="s">
        <v>1867</v>
      </c>
      <c r="C542" s="256">
        <v>0.71756962493716969</v>
      </c>
      <c r="D542" s="256">
        <v>3.0816859894238231</v>
      </c>
    </row>
    <row r="543" spans="1:4" ht="27.75" customHeight="1">
      <c r="A543" s="7" t="s">
        <v>1868</v>
      </c>
      <c r="B543" s="8" t="s">
        <v>1869</v>
      </c>
      <c r="C543" s="256">
        <v>3.1367237813198914</v>
      </c>
      <c r="D543" s="256">
        <v>4.2895685575748663</v>
      </c>
    </row>
    <row r="544" spans="1:4" ht="27.75" customHeight="1">
      <c r="A544" s="7" t="s">
        <v>1870</v>
      </c>
      <c r="B544" s="8" t="s">
        <v>1871</v>
      </c>
      <c r="C544" s="256">
        <v>0.3761927952158588</v>
      </c>
      <c r="D544" s="256">
        <v>18.249949580473107</v>
      </c>
    </row>
    <row r="545" spans="1:4" ht="27.75" customHeight="1">
      <c r="A545" s="7" t="s">
        <v>1872</v>
      </c>
      <c r="B545" s="8" t="s">
        <v>1873</v>
      </c>
      <c r="C545" s="256">
        <v>0.39304684970858028</v>
      </c>
      <c r="D545" s="256">
        <v>2.6140201197366562</v>
      </c>
    </row>
    <row r="546" spans="1:4" ht="27.75" customHeight="1">
      <c r="A546" s="7" t="s">
        <v>1874</v>
      </c>
      <c r="B546" s="8" t="s">
        <v>1875</v>
      </c>
      <c r="C546" s="256">
        <v>0.18592805481509198</v>
      </c>
      <c r="D546" s="256">
        <v>0.82695765376287089</v>
      </c>
    </row>
    <row r="547" spans="1:4" ht="27.75" customHeight="1">
      <c r="A547" s="7" t="s">
        <v>1876</v>
      </c>
      <c r="B547" s="8" t="s">
        <v>1877</v>
      </c>
      <c r="C547" s="256">
        <v>0.1824972464419222</v>
      </c>
      <c r="D547" s="256">
        <v>1.2677744442608743</v>
      </c>
    </row>
    <row r="548" spans="1:4" ht="27.75" customHeight="1">
      <c r="A548" s="7" t="s">
        <v>1878</v>
      </c>
      <c r="B548" s="8" t="s">
        <v>1879</v>
      </c>
      <c r="C548" s="256">
        <v>1.6987243499898146</v>
      </c>
      <c r="D548" s="256">
        <v>3.8024088591051144</v>
      </c>
    </row>
    <row r="549" spans="1:4" ht="27.75" customHeight="1">
      <c r="A549" s="7" t="s">
        <v>1880</v>
      </c>
      <c r="B549" s="8" t="s">
        <v>1881</v>
      </c>
      <c r="C549" s="256">
        <v>0</v>
      </c>
      <c r="D549" s="256">
        <v>1.003565324158842</v>
      </c>
    </row>
    <row r="550" spans="1:4" ht="27.75" customHeight="1">
      <c r="A550" s="7" t="s">
        <v>1882</v>
      </c>
      <c r="B550" s="8" t="s">
        <v>1883</v>
      </c>
      <c r="C550" s="256">
        <v>0</v>
      </c>
      <c r="D550" s="256">
        <v>8.0497256140804492</v>
      </c>
    </row>
    <row r="551" spans="1:4" ht="27.75" customHeight="1">
      <c r="A551" s="7" t="s">
        <v>1884</v>
      </c>
      <c r="B551" s="8" t="s">
        <v>1885</v>
      </c>
      <c r="C551" s="256">
        <v>0.55704237900895837</v>
      </c>
      <c r="D551" s="256">
        <v>14.37655075003701</v>
      </c>
    </row>
    <row r="552" spans="1:4" ht="27.75" customHeight="1">
      <c r="A552" s="7" t="s">
        <v>1886</v>
      </c>
      <c r="B552" s="8" t="s">
        <v>1887</v>
      </c>
      <c r="C552" s="256">
        <v>2.47724747743389</v>
      </c>
      <c r="D552" s="256">
        <v>14.947352008313763</v>
      </c>
    </row>
    <row r="553" spans="1:4" ht="27.75" customHeight="1">
      <c r="A553" s="7" t="s">
        <v>1888</v>
      </c>
      <c r="B553" s="8" t="s">
        <v>1889</v>
      </c>
      <c r="C553" s="256">
        <v>3.5231246930942528</v>
      </c>
      <c r="D553" s="256">
        <v>-1.5162207646355197</v>
      </c>
    </row>
    <row r="554" spans="1:4" ht="27.75" customHeight="1">
      <c r="A554" s="7" t="s">
        <v>1890</v>
      </c>
      <c r="B554" s="8" t="s">
        <v>1891</v>
      </c>
      <c r="C554" s="256">
        <v>0.45321661437765431</v>
      </c>
      <c r="D554" s="256">
        <v>3.508039047126172</v>
      </c>
    </row>
    <row r="555" spans="1:4" ht="27.75" customHeight="1">
      <c r="A555" s="7" t="s">
        <v>1892</v>
      </c>
      <c r="B555" s="8" t="s">
        <v>1893</v>
      </c>
      <c r="C555" s="256">
        <v>1.0862259751344545</v>
      </c>
      <c r="D555" s="256">
        <v>3.9099533722285509</v>
      </c>
    </row>
    <row r="556" spans="1:4" ht="27.75" customHeight="1">
      <c r="A556" s="7" t="s">
        <v>1894</v>
      </c>
      <c r="B556" s="8" t="s">
        <v>1893</v>
      </c>
      <c r="C556" s="256">
        <v>0.15144897216296935</v>
      </c>
      <c r="D556" s="256">
        <v>7.4605082266933405</v>
      </c>
    </row>
    <row r="557" spans="1:4" ht="27.75" customHeight="1">
      <c r="A557" s="7" t="s">
        <v>1895</v>
      </c>
      <c r="B557" s="8" t="s">
        <v>1896</v>
      </c>
      <c r="C557" s="256">
        <v>1.7952690836358813</v>
      </c>
      <c r="D557" s="256">
        <v>10.133293055182637</v>
      </c>
    </row>
    <row r="558" spans="1:4" ht="27.75" customHeight="1">
      <c r="A558" s="7" t="s">
        <v>1897</v>
      </c>
      <c r="B558" s="8" t="s">
        <v>1898</v>
      </c>
      <c r="C558" s="256">
        <v>3.8590745064081933</v>
      </c>
      <c r="D558" s="256">
        <v>5.7973652174215102</v>
      </c>
    </row>
    <row r="559" spans="1:4" ht="27.75" customHeight="1">
      <c r="A559" s="7" t="s">
        <v>1899</v>
      </c>
      <c r="B559" s="8" t="s">
        <v>1900</v>
      </c>
      <c r="C559" s="256">
        <v>5.7027220232448839</v>
      </c>
      <c r="D559" s="256">
        <v>6.7829891650831264</v>
      </c>
    </row>
    <row r="560" spans="1:4" ht="27.75" customHeight="1">
      <c r="A560" s="7" t="s">
        <v>1901</v>
      </c>
      <c r="B560" s="8" t="s">
        <v>1902</v>
      </c>
      <c r="C560" s="256">
        <v>22.698951308948434</v>
      </c>
      <c r="D560" s="256">
        <v>-11.393051938881486</v>
      </c>
    </row>
    <row r="561" spans="1:4" ht="27.75" customHeight="1">
      <c r="A561" s="7" t="s">
        <v>1903</v>
      </c>
      <c r="B561" s="8" t="s">
        <v>1904</v>
      </c>
      <c r="C561" s="256">
        <v>0</v>
      </c>
      <c r="D561" s="256">
        <v>4.5801688321598206</v>
      </c>
    </row>
    <row r="562" spans="1:4" ht="27.75" customHeight="1">
      <c r="A562" s="7" t="s">
        <v>1905</v>
      </c>
      <c r="B562" s="8" t="s">
        <v>1906</v>
      </c>
      <c r="C562" s="256">
        <v>-0.57311093916318223</v>
      </c>
      <c r="D562" s="256">
        <v>4.0382662410705787</v>
      </c>
    </row>
    <row r="563" spans="1:4" ht="27.75" customHeight="1">
      <c r="A563" s="7" t="s">
        <v>1907</v>
      </c>
      <c r="B563" s="8" t="s">
        <v>1908</v>
      </c>
      <c r="C563" s="256">
        <v>4.0851807754174324E-2</v>
      </c>
      <c r="D563" s="256">
        <v>0.40705787626729467</v>
      </c>
    </row>
    <row r="564" spans="1:4" ht="27.75" customHeight="1">
      <c r="A564" s="7" t="s">
        <v>1909</v>
      </c>
      <c r="B564" s="8" t="s">
        <v>1910</v>
      </c>
      <c r="C564" s="256">
        <v>0.40708624145402328</v>
      </c>
      <c r="D564" s="256">
        <v>-5.6575636260577392E-2</v>
      </c>
    </row>
    <row r="565" spans="1:4" ht="27.75" customHeight="1">
      <c r="A565" s="7" t="s">
        <v>1911</v>
      </c>
      <c r="B565" s="8" t="s">
        <v>1912</v>
      </c>
      <c r="C565" s="256">
        <v>1.1732981829467755</v>
      </c>
      <c r="D565" s="256">
        <v>2.448699385967593</v>
      </c>
    </row>
    <row r="566" spans="1:4" ht="27.75" customHeight="1">
      <c r="A566" s="7" t="s">
        <v>1913</v>
      </c>
      <c r="B566" s="8" t="s">
        <v>1914</v>
      </c>
      <c r="C566" s="256">
        <v>0</v>
      </c>
      <c r="D566" s="256">
        <v>0.13866912896575509</v>
      </c>
    </row>
    <row r="567" spans="1:4" ht="27.75" customHeight="1">
      <c r="A567" s="7" t="s">
        <v>1915</v>
      </c>
      <c r="B567" s="8" t="s">
        <v>1914</v>
      </c>
      <c r="C567" s="256">
        <v>0</v>
      </c>
      <c r="D567" s="256">
        <v>0.13867104853336923</v>
      </c>
    </row>
    <row r="568" spans="1:4" ht="27.75" customHeight="1">
      <c r="A568" s="7" t="s">
        <v>1916</v>
      </c>
      <c r="B568" s="8" t="s">
        <v>1917</v>
      </c>
      <c r="C568" s="256">
        <v>0.11336172942309557</v>
      </c>
      <c r="D568" s="256">
        <v>8.3024731585574703</v>
      </c>
    </row>
    <row r="569" spans="1:4" ht="27.75" customHeight="1">
      <c r="A569" s="7" t="s">
        <v>1918</v>
      </c>
      <c r="B569" s="8" t="s">
        <v>1919</v>
      </c>
      <c r="C569" s="256">
        <v>0.82652634142288672</v>
      </c>
      <c r="D569" s="256">
        <v>12.301359159089563</v>
      </c>
    </row>
    <row r="570" spans="1:4" ht="27.75" customHeight="1">
      <c r="A570" s="7" t="s">
        <v>1920</v>
      </c>
      <c r="B570" s="8" t="s">
        <v>1921</v>
      </c>
      <c r="C570" s="256">
        <v>9.2904413757837983</v>
      </c>
      <c r="D570" s="256">
        <v>-4.6459574845056784</v>
      </c>
    </row>
    <row r="571" spans="1:4" ht="27.75" customHeight="1">
      <c r="A571" s="7" t="s">
        <v>1922</v>
      </c>
      <c r="B571" s="8" t="s">
        <v>1923</v>
      </c>
      <c r="C571" s="256">
        <v>2.2693034106587096</v>
      </c>
      <c r="D571" s="256">
        <v>1.6377394514920265</v>
      </c>
    </row>
    <row r="572" spans="1:4" ht="27.75" customHeight="1">
      <c r="A572" s="7" t="s">
        <v>1924</v>
      </c>
      <c r="B572" s="8" t="s">
        <v>1925</v>
      </c>
      <c r="C572" s="256">
        <v>7.0181103388460677</v>
      </c>
      <c r="D572" s="256">
        <v>6.8821979996065803</v>
      </c>
    </row>
    <row r="573" spans="1:4" ht="27.75" customHeight="1">
      <c r="A573" s="7" t="s">
        <v>1926</v>
      </c>
      <c r="B573" s="8" t="s">
        <v>1927</v>
      </c>
      <c r="C573" s="256">
        <v>9.9423150513540524</v>
      </c>
      <c r="D573" s="256">
        <v>-1.3857314992659631</v>
      </c>
    </row>
    <row r="574" spans="1:4" ht="27.75" customHeight="1">
      <c r="A574" s="7" t="s">
        <v>1928</v>
      </c>
      <c r="B574" s="8" t="s">
        <v>1927</v>
      </c>
      <c r="C574" s="256">
        <v>0.26915589364247156</v>
      </c>
      <c r="D574" s="256">
        <v>7.172013555952363</v>
      </c>
    </row>
    <row r="575" spans="1:4" ht="27.75" customHeight="1">
      <c r="A575" s="7" t="s">
        <v>1929</v>
      </c>
      <c r="B575" s="8" t="s">
        <v>1927</v>
      </c>
      <c r="C575" s="256">
        <v>0.10579286442336158</v>
      </c>
      <c r="D575" s="256">
        <v>0.71095988362400508</v>
      </c>
    </row>
    <row r="576" spans="1:4" ht="27.75" customHeight="1">
      <c r="A576" s="7" t="s">
        <v>1930</v>
      </c>
      <c r="B576" s="8" t="s">
        <v>1931</v>
      </c>
      <c r="C576" s="256">
        <v>2.4727336324561686</v>
      </c>
      <c r="D576" s="256">
        <v>27.082939393454467</v>
      </c>
    </row>
    <row r="577" spans="1:4" ht="27.75" customHeight="1">
      <c r="A577" s="7" t="s">
        <v>1932</v>
      </c>
      <c r="B577" s="8" t="s">
        <v>1933</v>
      </c>
      <c r="C577" s="256">
        <v>2.5725865606028231</v>
      </c>
      <c r="D577" s="256">
        <v>9.2524775800824752</v>
      </c>
    </row>
    <row r="578" spans="1:4" ht="27.75" customHeight="1">
      <c r="A578" s="7" t="s">
        <v>1934</v>
      </c>
      <c r="B578" s="8" t="s">
        <v>1935</v>
      </c>
      <c r="C578" s="256">
        <v>0.58608325853283849</v>
      </c>
      <c r="D578" s="256">
        <v>20.770623778157582</v>
      </c>
    </row>
    <row r="579" spans="1:4" ht="27.75" customHeight="1">
      <c r="A579" s="7" t="s">
        <v>1936</v>
      </c>
      <c r="B579" s="8" t="s">
        <v>1937</v>
      </c>
      <c r="C579" s="256">
        <v>0.12499163341012967</v>
      </c>
      <c r="D579" s="256">
        <v>3.7902315966980455</v>
      </c>
    </row>
    <row r="580" spans="1:4" ht="27.75" customHeight="1">
      <c r="A580" s="7" t="s">
        <v>1938</v>
      </c>
      <c r="B580" s="8" t="s">
        <v>1939</v>
      </c>
      <c r="C580" s="256">
        <v>0.58603639357498516</v>
      </c>
      <c r="D580" s="256">
        <v>-0.37262246497869983</v>
      </c>
    </row>
    <row r="581" spans="1:4" ht="27.75" customHeight="1">
      <c r="A581" s="7" t="s">
        <v>1940</v>
      </c>
      <c r="B581" s="8" t="s">
        <v>1941</v>
      </c>
      <c r="C581" s="256">
        <v>2.1206101407234677</v>
      </c>
      <c r="D581" s="256">
        <v>-1.0801732240351614</v>
      </c>
    </row>
    <row r="582" spans="1:4" ht="27.75" customHeight="1">
      <c r="A582" s="7" t="s">
        <v>1942</v>
      </c>
      <c r="B582" s="8" t="s">
        <v>1943</v>
      </c>
      <c r="C582" s="256">
        <v>0.37462072983341854</v>
      </c>
      <c r="D582" s="256">
        <v>0.14711824723785244</v>
      </c>
    </row>
    <row r="583" spans="1:4" ht="27.75" customHeight="1">
      <c r="A583" s="7" t="s">
        <v>1944</v>
      </c>
      <c r="B583" s="8" t="s">
        <v>1945</v>
      </c>
      <c r="C583" s="256">
        <v>0</v>
      </c>
      <c r="D583" s="256">
        <v>6.9374561821245448</v>
      </c>
    </row>
    <row r="584" spans="1:4" ht="27.75" customHeight="1">
      <c r="A584" s="7" t="s">
        <v>1946</v>
      </c>
      <c r="B584" s="8" t="s">
        <v>1947</v>
      </c>
      <c r="C584" s="256">
        <v>-2.1081792336493013E-2</v>
      </c>
      <c r="D584" s="256">
        <v>14.477722741260443</v>
      </c>
    </row>
    <row r="585" spans="1:4" ht="27.75" customHeight="1">
      <c r="A585" s="7" t="s">
        <v>1948</v>
      </c>
      <c r="B585" s="8" t="s">
        <v>1949</v>
      </c>
      <c r="C585" s="256">
        <v>1.2099866478829107</v>
      </c>
      <c r="D585" s="256">
        <v>3.39593550306668</v>
      </c>
    </row>
    <row r="586" spans="1:4" ht="27.75" customHeight="1">
      <c r="A586" s="7" t="s">
        <v>1950</v>
      </c>
      <c r="B586" s="8" t="s">
        <v>1951</v>
      </c>
      <c r="C586" s="256">
        <v>2.9456167076976949</v>
      </c>
      <c r="D586" s="256">
        <v>2.039106426012574</v>
      </c>
    </row>
    <row r="587" spans="1:4" ht="27.75" customHeight="1">
      <c r="A587" s="7" t="s">
        <v>1952</v>
      </c>
      <c r="B587" s="8" t="s">
        <v>1953</v>
      </c>
      <c r="C587" s="256">
        <v>0</v>
      </c>
      <c r="D587" s="256">
        <v>1.6302098340545395</v>
      </c>
    </row>
    <row r="588" spans="1:4" ht="27.75" customHeight="1">
      <c r="A588" s="7" t="s">
        <v>1954</v>
      </c>
      <c r="B588" s="8" t="s">
        <v>1953</v>
      </c>
      <c r="C588" s="256">
        <v>0</v>
      </c>
      <c r="D588" s="256">
        <v>1.6447311490663212</v>
      </c>
    </row>
    <row r="589" spans="1:4" ht="27.75" customHeight="1">
      <c r="A589" s="7" t="s">
        <v>1955</v>
      </c>
      <c r="B589" s="8" t="s">
        <v>1956</v>
      </c>
      <c r="C589" s="256">
        <v>0</v>
      </c>
      <c r="D589" s="256">
        <v>2.8016417865356427E-2</v>
      </c>
    </row>
    <row r="590" spans="1:4" ht="27.75" customHeight="1">
      <c r="A590" s="7" t="s">
        <v>1957</v>
      </c>
      <c r="B590" s="8" t="s">
        <v>1958</v>
      </c>
      <c r="C590" s="256">
        <v>1.2119776139687148</v>
      </c>
      <c r="D590" s="256">
        <v>4.6464193242723404</v>
      </c>
    </row>
    <row r="591" spans="1:4" ht="27.75" customHeight="1">
      <c r="A591" s="7" t="s">
        <v>1959</v>
      </c>
      <c r="B591" s="8" t="s">
        <v>1960</v>
      </c>
      <c r="C591" s="256">
        <v>0.80606129658894554</v>
      </c>
      <c r="D591" s="256">
        <v>2.1105540215209517</v>
      </c>
    </row>
    <row r="592" spans="1:4" ht="27.75" customHeight="1">
      <c r="A592" s="7" t="s">
        <v>1961</v>
      </c>
      <c r="B592" s="8" t="s">
        <v>1962</v>
      </c>
      <c r="C592" s="256">
        <v>9.5844459834905127</v>
      </c>
      <c r="D592" s="256">
        <v>4.5008664689417222</v>
      </c>
    </row>
    <row r="593" spans="1:4" ht="27.75" customHeight="1">
      <c r="A593" s="7" t="s">
        <v>1963</v>
      </c>
      <c r="B593" s="8" t="s">
        <v>1964</v>
      </c>
      <c r="C593" s="256">
        <v>2.1256256136644645E-2</v>
      </c>
      <c r="D593" s="256">
        <v>-0.30026989321577929</v>
      </c>
    </row>
    <row r="594" spans="1:4" ht="27.75" customHeight="1">
      <c r="A594" s="7" t="s">
        <v>1965</v>
      </c>
      <c r="B594" s="8" t="s">
        <v>1966</v>
      </c>
      <c r="C594" s="256">
        <v>2.8261292618207912</v>
      </c>
      <c r="D594" s="256">
        <v>13.01650575731213</v>
      </c>
    </row>
    <row r="595" spans="1:4" ht="27.75" customHeight="1">
      <c r="A595" s="7" t="s">
        <v>1967</v>
      </c>
      <c r="B595" s="8" t="s">
        <v>1968</v>
      </c>
      <c r="C595" s="256">
        <v>2.2998944944847919</v>
      </c>
      <c r="D595" s="256">
        <v>-0.55789033424659118</v>
      </c>
    </row>
    <row r="596" spans="1:4" ht="27.75" customHeight="1">
      <c r="A596" s="7" t="s">
        <v>1969</v>
      </c>
      <c r="B596" s="8" t="s">
        <v>1968</v>
      </c>
      <c r="C596" s="256">
        <v>0.82947555747793733</v>
      </c>
      <c r="D596" s="256">
        <v>3.1483025366814937E-2</v>
      </c>
    </row>
    <row r="597" spans="1:4" ht="27.75" customHeight="1">
      <c r="A597" s="7" t="s">
        <v>1970</v>
      </c>
      <c r="B597" s="8" t="s">
        <v>1971</v>
      </c>
      <c r="C597" s="256">
        <v>0</v>
      </c>
      <c r="D597" s="256">
        <v>1.6261727181117509</v>
      </c>
    </row>
    <row r="598" spans="1:4" ht="27.75" customHeight="1">
      <c r="A598" s="7" t="s">
        <v>1972</v>
      </c>
      <c r="B598" s="8" t="s">
        <v>1973</v>
      </c>
      <c r="C598" s="256">
        <v>2.5632791296100937E-2</v>
      </c>
      <c r="D598" s="256">
        <v>0.88353935773702286</v>
      </c>
    </row>
    <row r="599" spans="1:4" ht="27.75" customHeight="1">
      <c r="A599" s="7" t="s">
        <v>1974</v>
      </c>
      <c r="B599" s="8" t="s">
        <v>1975</v>
      </c>
      <c r="C599" s="256">
        <v>3.9000670104919588E-2</v>
      </c>
      <c r="D599" s="256">
        <v>-4.5022038780577228E-2</v>
      </c>
    </row>
    <row r="600" spans="1:4" ht="27.75" customHeight="1">
      <c r="A600" s="7" t="s">
        <v>1976</v>
      </c>
      <c r="B600" s="8" t="s">
        <v>1975</v>
      </c>
      <c r="C600" s="256">
        <v>3.6935757262790324E-2</v>
      </c>
      <c r="D600" s="256">
        <v>0.69566675870463701</v>
      </c>
    </row>
    <row r="601" spans="1:4" ht="27.75" customHeight="1">
      <c r="A601" s="7" t="s">
        <v>1977</v>
      </c>
      <c r="B601" s="8" t="s">
        <v>1978</v>
      </c>
      <c r="C601" s="256">
        <v>4.3061713658199635E-2</v>
      </c>
      <c r="D601" s="256">
        <v>0.19330968555452505</v>
      </c>
    </row>
    <row r="602" spans="1:4" ht="27.75" customHeight="1">
      <c r="A602" s="7" t="s">
        <v>1979</v>
      </c>
      <c r="B602" s="8" t="s">
        <v>1978</v>
      </c>
      <c r="C602" s="256">
        <v>4.1095135940864398E-2</v>
      </c>
      <c r="D602" s="256">
        <v>-6.2202564615538483E-2</v>
      </c>
    </row>
    <row r="603" spans="1:4" ht="27.75" customHeight="1">
      <c r="A603" s="7" t="s">
        <v>1980</v>
      </c>
      <c r="B603" s="8" t="s">
        <v>1981</v>
      </c>
      <c r="C603" s="256">
        <v>0</v>
      </c>
      <c r="D603" s="256">
        <v>1.2626973395598153</v>
      </c>
    </row>
    <row r="604" spans="1:4" ht="27.75" customHeight="1">
      <c r="A604" s="7" t="s">
        <v>1982</v>
      </c>
      <c r="B604" s="8" t="s">
        <v>1983</v>
      </c>
      <c r="C604" s="256">
        <v>0</v>
      </c>
      <c r="D604" s="256">
        <v>3.8269885175649923</v>
      </c>
    </row>
    <row r="605" spans="1:4" ht="27.75" customHeight="1">
      <c r="A605" s="7" t="s">
        <v>1984</v>
      </c>
      <c r="B605" s="8" t="s">
        <v>1985</v>
      </c>
      <c r="C605" s="256">
        <v>-4.6441874986033111</v>
      </c>
      <c r="D605" s="256">
        <v>1.9056393154600104</v>
      </c>
    </row>
    <row r="606" spans="1:4" ht="27.75" customHeight="1">
      <c r="A606" s="7" t="s">
        <v>1986</v>
      </c>
      <c r="B606" s="8" t="s">
        <v>1987</v>
      </c>
      <c r="C606" s="256">
        <v>0.5810465883886955</v>
      </c>
      <c r="D606" s="256">
        <v>6.7371884227984937</v>
      </c>
    </row>
    <row r="607" spans="1:4" ht="27.75" customHeight="1">
      <c r="A607" s="7" t="s">
        <v>1988</v>
      </c>
      <c r="B607" s="8" t="s">
        <v>1989</v>
      </c>
      <c r="C607" s="256">
        <v>0.89297901426314152</v>
      </c>
      <c r="D607" s="256">
        <v>3.1340231525380706</v>
      </c>
    </row>
    <row r="608" spans="1:4" ht="27.75" customHeight="1">
      <c r="A608" s="7" t="s">
        <v>1990</v>
      </c>
      <c r="B608" s="8" t="s">
        <v>1991</v>
      </c>
      <c r="C608" s="256">
        <v>5.6317764486635627E-2</v>
      </c>
      <c r="D608" s="256">
        <v>15.782801879116853</v>
      </c>
    </row>
    <row r="609" spans="1:4" ht="27.75" customHeight="1">
      <c r="A609" s="7" t="s">
        <v>1992</v>
      </c>
      <c r="B609" s="8" t="s">
        <v>1993</v>
      </c>
      <c r="C609" s="256">
        <v>-2.2745684512953677</v>
      </c>
      <c r="D609" s="256">
        <v>1.0753420369947622</v>
      </c>
    </row>
    <row r="610" spans="1:4" ht="27.75" customHeight="1">
      <c r="A610" s="7" t="s">
        <v>1994</v>
      </c>
      <c r="B610" s="8" t="s">
        <v>1995</v>
      </c>
      <c r="C610" s="256">
        <v>2.1169828446105923</v>
      </c>
      <c r="D610" s="256">
        <v>0.5310652401619067</v>
      </c>
    </row>
    <row r="611" spans="1:4" ht="27.75" customHeight="1">
      <c r="A611" s="7" t="s">
        <v>1996</v>
      </c>
      <c r="B611" s="8" t="s">
        <v>1997</v>
      </c>
      <c r="C611" s="256">
        <v>8.6346596602964265</v>
      </c>
      <c r="D611" s="256">
        <v>11.93470228352253</v>
      </c>
    </row>
    <row r="612" spans="1:4" ht="27.75" customHeight="1">
      <c r="A612" s="7" t="s">
        <v>1998</v>
      </c>
      <c r="B612" s="8" t="s">
        <v>1999</v>
      </c>
      <c r="C612" s="256">
        <v>1.0947848958293449</v>
      </c>
      <c r="D612" s="256">
        <v>8.5980140379037397</v>
      </c>
    </row>
    <row r="613" spans="1:4" ht="27.75" customHeight="1">
      <c r="A613" s="7" t="s">
        <v>2000</v>
      </c>
      <c r="B613" s="8" t="s">
        <v>2001</v>
      </c>
      <c r="C613" s="256">
        <v>3.0269070954954382</v>
      </c>
      <c r="D613" s="256">
        <v>-1.5134535477477191</v>
      </c>
    </row>
    <row r="614" spans="1:4" ht="27.75" customHeight="1">
      <c r="A614" s="7" t="s">
        <v>2002</v>
      </c>
      <c r="B614" s="8" t="s">
        <v>2001</v>
      </c>
      <c r="C614" s="256">
        <v>0.13605846623904</v>
      </c>
      <c r="D614" s="256">
        <v>-6.802923311952E-2</v>
      </c>
    </row>
    <row r="615" spans="1:4" ht="27.75" customHeight="1">
      <c r="A615" s="7" t="s">
        <v>2003</v>
      </c>
      <c r="B615" s="8" t="s">
        <v>2001</v>
      </c>
      <c r="C615" s="256">
        <v>3.0269070954954382</v>
      </c>
      <c r="D615" s="256">
        <v>-1.5134535477477191</v>
      </c>
    </row>
    <row r="616" spans="1:4" ht="27.75" customHeight="1">
      <c r="A616" s="7" t="s">
        <v>2004</v>
      </c>
      <c r="B616" s="8" t="s">
        <v>2005</v>
      </c>
      <c r="C616" s="256">
        <v>0.93886757658198194</v>
      </c>
      <c r="D616" s="256">
        <v>6.3769180008608597</v>
      </c>
    </row>
    <row r="617" spans="1:4" ht="27.75" customHeight="1">
      <c r="A617" s="7" t="s">
        <v>2006</v>
      </c>
      <c r="B617" s="8" t="s">
        <v>2007</v>
      </c>
      <c r="C617" s="256">
        <v>0.17869073545219255</v>
      </c>
      <c r="D617" s="256">
        <v>2.5577708965775985</v>
      </c>
    </row>
    <row r="618" spans="1:4" ht="27.75" customHeight="1">
      <c r="A618" s="7" t="s">
        <v>2008</v>
      </c>
      <c r="B618" s="8" t="s">
        <v>2007</v>
      </c>
      <c r="C618" s="256">
        <v>0.1566744822955736</v>
      </c>
      <c r="D618" s="256">
        <v>2.6158757478542847</v>
      </c>
    </row>
    <row r="619" spans="1:4" ht="27.75" customHeight="1">
      <c r="A619" s="7" t="s">
        <v>2009</v>
      </c>
      <c r="B619" s="8" t="s">
        <v>2010</v>
      </c>
      <c r="C619" s="256">
        <v>10.230582572433304</v>
      </c>
      <c r="D619" s="256">
        <v>-4.1131062985498819</v>
      </c>
    </row>
    <row r="620" spans="1:4" ht="27.75" customHeight="1">
      <c r="A620" s="7" t="s">
        <v>2011</v>
      </c>
      <c r="B620" s="8" t="s">
        <v>2012</v>
      </c>
      <c r="C620" s="256">
        <v>17.229672329495763</v>
      </c>
      <c r="D620" s="256">
        <v>-1.7666813471329166</v>
      </c>
    </row>
    <row r="621" spans="1:4" ht="27.75" customHeight="1">
      <c r="A621" s="7" t="s">
        <v>2013</v>
      </c>
      <c r="B621" s="8" t="s">
        <v>2014</v>
      </c>
      <c r="C621" s="256">
        <v>1.8159921165202366</v>
      </c>
      <c r="D621" s="256">
        <v>6.8118942207491768</v>
      </c>
    </row>
    <row r="622" spans="1:4" ht="27.75" customHeight="1">
      <c r="A622" s="7" t="s">
        <v>2015</v>
      </c>
      <c r="B622" s="8" t="s">
        <v>2016</v>
      </c>
      <c r="C622" s="256">
        <v>-4.7484499707013399E-2</v>
      </c>
      <c r="D622" s="256">
        <v>0.26549962115573084</v>
      </c>
    </row>
    <row r="623" spans="1:4" ht="27.75" customHeight="1">
      <c r="A623" s="7" t="s">
        <v>2017</v>
      </c>
      <c r="B623" s="8" t="s">
        <v>2018</v>
      </c>
      <c r="C623" s="256">
        <v>-0.23885507603911538</v>
      </c>
      <c r="D623" s="256">
        <v>14.686749589110294</v>
      </c>
    </row>
    <row r="624" spans="1:4" ht="27.75" customHeight="1">
      <c r="A624" s="7" t="s">
        <v>2019</v>
      </c>
      <c r="B624" s="8" t="s">
        <v>2020</v>
      </c>
      <c r="C624" s="256">
        <v>8.644155299212299</v>
      </c>
      <c r="D624" s="256">
        <v>-4.3039345519217305</v>
      </c>
    </row>
    <row r="625" spans="1:4" ht="27.75" customHeight="1">
      <c r="A625" s="7" t="s">
        <v>2021</v>
      </c>
      <c r="B625" s="8" t="s">
        <v>2022</v>
      </c>
      <c r="C625" s="256">
        <v>2.1723305639302621</v>
      </c>
      <c r="D625" s="256">
        <v>0.72411347651991165</v>
      </c>
    </row>
    <row r="626" spans="1:4" ht="27.75" customHeight="1">
      <c r="A626" s="7" t="s">
        <v>2023</v>
      </c>
      <c r="B626" s="8" t="s">
        <v>2024</v>
      </c>
      <c r="C626" s="256">
        <v>1.111543091238727</v>
      </c>
      <c r="D626" s="256">
        <v>8.4426828179286399</v>
      </c>
    </row>
    <row r="627" spans="1:4" ht="27.75" customHeight="1">
      <c r="A627" s="7" t="s">
        <v>2025</v>
      </c>
      <c r="B627" s="8" t="s">
        <v>2026</v>
      </c>
      <c r="C627" s="256">
        <v>2.9183614058950189E-3</v>
      </c>
      <c r="D627" s="256">
        <v>0.39092908957455957</v>
      </c>
    </row>
    <row r="628" spans="1:4" ht="27.75" customHeight="1">
      <c r="A628" s="7" t="s">
        <v>2027</v>
      </c>
      <c r="B628" s="8" t="s">
        <v>2028</v>
      </c>
      <c r="C628" s="256">
        <v>8.392060341677254E-4</v>
      </c>
      <c r="D628" s="256">
        <v>0.57815178297251624</v>
      </c>
    </row>
    <row r="629" spans="1:4" ht="27.75" customHeight="1">
      <c r="A629" s="7" t="s">
        <v>2029</v>
      </c>
      <c r="B629" s="8" t="s">
        <v>2030</v>
      </c>
      <c r="C629" s="256">
        <v>0.96400143284047068</v>
      </c>
      <c r="D629" s="256">
        <v>0.8736991217719916</v>
      </c>
    </row>
    <row r="630" spans="1:4" ht="27.75" customHeight="1">
      <c r="A630" s="7" t="s">
        <v>2031</v>
      </c>
      <c r="B630" s="8" t="s">
        <v>2032</v>
      </c>
      <c r="C630" s="256">
        <v>7.1203912186242529E-2</v>
      </c>
      <c r="D630" s="256">
        <v>1.1163015169236694</v>
      </c>
    </row>
    <row r="631" spans="1:4" ht="27.75" customHeight="1">
      <c r="A631" s="7" t="s">
        <v>2033</v>
      </c>
      <c r="B631" s="8" t="s">
        <v>2034</v>
      </c>
      <c r="C631" s="256">
        <v>2.4273192969950688</v>
      </c>
      <c r="D631" s="256">
        <v>4.6950838960956744</v>
      </c>
    </row>
    <row r="632" spans="1:4" ht="27.75" customHeight="1">
      <c r="A632" s="7" t="s">
        <v>2035</v>
      </c>
      <c r="B632" s="8" t="s">
        <v>2036</v>
      </c>
      <c r="C632" s="256">
        <v>1.4058814497362928</v>
      </c>
      <c r="D632" s="256">
        <v>2.845288630253314</v>
      </c>
    </row>
    <row r="633" spans="1:4" ht="27.75" customHeight="1">
      <c r="A633" s="7" t="s">
        <v>2037</v>
      </c>
      <c r="B633" s="8" t="s">
        <v>2036</v>
      </c>
      <c r="C633" s="256">
        <v>1.4060089245119245</v>
      </c>
      <c r="D633" s="256">
        <v>2.8455021089676067</v>
      </c>
    </row>
    <row r="634" spans="1:4" ht="27.75" customHeight="1">
      <c r="A634" s="7" t="s">
        <v>2038</v>
      </c>
      <c r="B634" s="8" t="s">
        <v>2039</v>
      </c>
      <c r="C634" s="256">
        <v>1.9089706629432235</v>
      </c>
      <c r="D634" s="256">
        <v>30.671026736479316</v>
      </c>
    </row>
    <row r="635" spans="1:4" ht="27.75" customHeight="1">
      <c r="A635" s="7" t="s">
        <v>2040</v>
      </c>
      <c r="B635" s="8" t="s">
        <v>2041</v>
      </c>
      <c r="C635" s="256">
        <v>9.9822756318903956</v>
      </c>
      <c r="D635" s="256">
        <v>10.566252541081912</v>
      </c>
    </row>
    <row r="636" spans="1:4" ht="27.75" customHeight="1">
      <c r="A636" s="7" t="s">
        <v>2042</v>
      </c>
      <c r="B636" s="8" t="s">
        <v>2043</v>
      </c>
      <c r="C636" s="256">
        <v>0.57697093666640642</v>
      </c>
      <c r="D636" s="256">
        <v>20.016622653152282</v>
      </c>
    </row>
    <row r="637" spans="1:4" ht="27.75" customHeight="1">
      <c r="A637" s="7" t="s">
        <v>2044</v>
      </c>
      <c r="B637" s="8" t="s">
        <v>2045</v>
      </c>
      <c r="C637" s="256">
        <v>-0.26306069301714902</v>
      </c>
      <c r="D637" s="256">
        <v>5.5808178377324413</v>
      </c>
    </row>
    <row r="638" spans="1:4" ht="27.75" customHeight="1">
      <c r="A638" s="7" t="s">
        <v>2046</v>
      </c>
      <c r="B638" s="8" t="s">
        <v>2047</v>
      </c>
      <c r="C638" s="256">
        <v>0</v>
      </c>
      <c r="D638" s="256">
        <v>-2.6891720615200197E-2</v>
      </c>
    </row>
    <row r="639" spans="1:4" ht="27.75" customHeight="1">
      <c r="A639" s="7" t="s">
        <v>2048</v>
      </c>
      <c r="B639" s="8" t="s">
        <v>2049</v>
      </c>
      <c r="C639" s="256">
        <v>0.96404226146861949</v>
      </c>
      <c r="D639" s="256">
        <v>0.87304740803240888</v>
      </c>
    </row>
    <row r="640" spans="1:4" ht="27.75" customHeight="1">
      <c r="A640" s="7" t="s">
        <v>2050</v>
      </c>
      <c r="B640" s="8" t="s">
        <v>2051</v>
      </c>
      <c r="C640" s="256">
        <v>1.8267194615092157</v>
      </c>
      <c r="D640" s="256">
        <v>5.5605099646154947</v>
      </c>
    </row>
    <row r="641" spans="1:4" ht="27.75" customHeight="1">
      <c r="A641" s="7" t="s">
        <v>2052</v>
      </c>
      <c r="B641" s="8" t="s">
        <v>2053</v>
      </c>
      <c r="C641" s="256">
        <v>6.1440635598947566E-2</v>
      </c>
      <c r="D641" s="256">
        <v>2.3040987391507755</v>
      </c>
    </row>
    <row r="642" spans="1:4" ht="27.75" customHeight="1">
      <c r="A642" s="7" t="s">
        <v>2054</v>
      </c>
      <c r="B642" s="8" t="s">
        <v>2055</v>
      </c>
      <c r="C642" s="256">
        <v>30.099933909562818</v>
      </c>
      <c r="D642" s="256">
        <v>-15.203053098336726</v>
      </c>
    </row>
    <row r="643" spans="1:4" ht="27.75" customHeight="1">
      <c r="A643" s="7" t="s">
        <v>2056</v>
      </c>
      <c r="B643" s="8" t="s">
        <v>2057</v>
      </c>
      <c r="C643" s="256">
        <v>8.227641725772053E-2</v>
      </c>
      <c r="D643" s="256">
        <v>0.14253802704923133</v>
      </c>
    </row>
    <row r="644" spans="1:4" ht="27.75" customHeight="1">
      <c r="A644" s="7" t="s">
        <v>2058</v>
      </c>
      <c r="B644" s="8" t="s">
        <v>2059</v>
      </c>
      <c r="C644" s="256">
        <v>3.3069318668806384</v>
      </c>
      <c r="D644" s="256">
        <v>2.122570116215805</v>
      </c>
    </row>
    <row r="645" spans="1:4" ht="27.75" customHeight="1">
      <c r="A645" s="7" t="s">
        <v>2060</v>
      </c>
      <c r="B645" s="8" t="s">
        <v>2061</v>
      </c>
      <c r="C645" s="256">
        <v>0.6153116724639035</v>
      </c>
      <c r="D645" s="256">
        <v>-1.968123510175666</v>
      </c>
    </row>
    <row r="646" spans="1:4" ht="27.75" customHeight="1">
      <c r="A646" s="7" t="s">
        <v>2062</v>
      </c>
      <c r="B646" s="8" t="s">
        <v>2063</v>
      </c>
      <c r="C646" s="256">
        <v>0.73877419880697992</v>
      </c>
      <c r="D646" s="256">
        <v>-0.36720391480972414</v>
      </c>
    </row>
    <row r="647" spans="1:4" ht="27.75" customHeight="1">
      <c r="A647" s="7" t="s">
        <v>2064</v>
      </c>
      <c r="B647" s="8" t="s">
        <v>2065</v>
      </c>
      <c r="C647" s="256">
        <v>0.29356253624732725</v>
      </c>
      <c r="D647" s="256">
        <v>0.59872346326478809</v>
      </c>
    </row>
    <row r="648" spans="1:4" ht="27.75" customHeight="1">
      <c r="A648" s="7" t="s">
        <v>2066</v>
      </c>
      <c r="B648" s="8" t="s">
        <v>2067</v>
      </c>
      <c r="C648" s="256">
        <v>0.7385285938617151</v>
      </c>
      <c r="D648" s="256">
        <v>-0.74561239115427547</v>
      </c>
    </row>
    <row r="649" spans="1:4" ht="27.75" customHeight="1">
      <c r="A649" s="7" t="s">
        <v>2068</v>
      </c>
      <c r="B649" s="8" t="s">
        <v>2069</v>
      </c>
      <c r="C649" s="256">
        <v>4.0282253640407575</v>
      </c>
      <c r="D649" s="256">
        <v>21.824882753970567</v>
      </c>
    </row>
    <row r="650" spans="1:4" ht="27.75" customHeight="1">
      <c r="A650" s="7" t="s">
        <v>2070</v>
      </c>
      <c r="B650" s="8" t="s">
        <v>2071</v>
      </c>
      <c r="C650" s="256">
        <v>-0.36050476528283681</v>
      </c>
      <c r="D650" s="256">
        <v>1.495393647153431</v>
      </c>
    </row>
    <row r="651" spans="1:4" ht="27.75" customHeight="1">
      <c r="A651" s="7" t="s">
        <v>2072</v>
      </c>
      <c r="B651" s="8" t="s">
        <v>2073</v>
      </c>
      <c r="C651" s="256">
        <v>1.6160227977613729E-2</v>
      </c>
      <c r="D651" s="256">
        <v>-1.9824492937018718</v>
      </c>
    </row>
    <row r="652" spans="1:4" ht="27.75" customHeight="1">
      <c r="A652" s="7" t="s">
        <v>2074</v>
      </c>
      <c r="B652" s="8" t="s">
        <v>2075</v>
      </c>
      <c r="C652" s="256">
        <v>1.4035082848167328</v>
      </c>
      <c r="D652" s="256">
        <v>3.2709996870142568</v>
      </c>
    </row>
    <row r="653" spans="1:4" ht="27.75" customHeight="1">
      <c r="A653" s="7" t="s">
        <v>2076</v>
      </c>
      <c r="B653" s="8" t="s">
        <v>2077</v>
      </c>
      <c r="C653" s="256">
        <v>2.6289418422054469</v>
      </c>
      <c r="D653" s="256">
        <v>8.3354831148237789</v>
      </c>
    </row>
    <row r="654" spans="1:4" ht="27.75" customHeight="1">
      <c r="A654" s="7" t="s">
        <v>2078</v>
      </c>
      <c r="B654" s="8" t="s">
        <v>2079</v>
      </c>
      <c r="C654" s="256">
        <v>0.72962652461918054</v>
      </c>
      <c r="D654" s="256">
        <v>3.6807511221707636</v>
      </c>
    </row>
    <row r="655" spans="1:4" ht="27.75" customHeight="1">
      <c r="A655" s="7" t="s">
        <v>2080</v>
      </c>
      <c r="B655" s="8" t="s">
        <v>2081</v>
      </c>
      <c r="C655" s="256">
        <v>1.4033741996553488</v>
      </c>
      <c r="D655" s="256">
        <v>15.930506087627929</v>
      </c>
    </row>
    <row r="656" spans="1:4" ht="27.75" customHeight="1">
      <c r="A656" s="7" t="s">
        <v>2082</v>
      </c>
      <c r="B656" s="8" t="s">
        <v>2083</v>
      </c>
      <c r="C656" s="256">
        <v>4.9853146235073913</v>
      </c>
      <c r="D656" s="256">
        <v>-1.4948981371677525</v>
      </c>
    </row>
    <row r="657" spans="1:4" ht="27.75" customHeight="1">
      <c r="A657" s="7" t="s">
        <v>2084</v>
      </c>
      <c r="B657" s="8" t="s">
        <v>2085</v>
      </c>
      <c r="C657" s="256">
        <v>0.10695725027435353</v>
      </c>
      <c r="D657" s="256">
        <v>3.5528791874860395</v>
      </c>
    </row>
    <row r="658" spans="1:4" ht="27.75" customHeight="1">
      <c r="A658" s="7" t="s">
        <v>2086</v>
      </c>
      <c r="B658" s="8" t="s">
        <v>2087</v>
      </c>
      <c r="C658" s="256">
        <v>17.625967677608521</v>
      </c>
      <c r="D658" s="256">
        <v>-8.6693707180515318</v>
      </c>
    </row>
    <row r="659" spans="1:4" ht="27.75" customHeight="1">
      <c r="A659" s="7" t="s">
        <v>2088</v>
      </c>
      <c r="B659" s="8" t="s">
        <v>2089</v>
      </c>
      <c r="C659" s="256">
        <v>1.6212044615533303</v>
      </c>
      <c r="D659" s="256">
        <v>8.4829061853500818</v>
      </c>
    </row>
    <row r="660" spans="1:4" ht="27.75" customHeight="1">
      <c r="A660" s="7" t="s">
        <v>2090</v>
      </c>
      <c r="B660" s="8" t="s">
        <v>2091</v>
      </c>
      <c r="C660" s="256">
        <v>4.8885075252280963</v>
      </c>
      <c r="D660" s="256">
        <v>-2.1799532343444921</v>
      </c>
    </row>
    <row r="661" spans="1:4" ht="27.75" customHeight="1">
      <c r="A661" s="7" t="s">
        <v>2092</v>
      </c>
      <c r="B661" s="8" t="s">
        <v>2093</v>
      </c>
      <c r="C661" s="256">
        <v>-0.22241292970502555</v>
      </c>
      <c r="D661" s="256">
        <v>4.4416266870161101</v>
      </c>
    </row>
    <row r="662" spans="1:4" ht="27.75" customHeight="1">
      <c r="A662" s="7" t="s">
        <v>2094</v>
      </c>
      <c r="B662" s="8" t="s">
        <v>2095</v>
      </c>
      <c r="C662" s="256">
        <v>6.0581806327051817</v>
      </c>
      <c r="D662" s="256">
        <v>-3.048209416423505</v>
      </c>
    </row>
    <row r="663" spans="1:4" ht="27.75" customHeight="1">
      <c r="A663" s="7" t="s">
        <v>2096</v>
      </c>
      <c r="B663" s="8" t="s">
        <v>2097</v>
      </c>
      <c r="C663" s="256">
        <v>-0.58026212582970982</v>
      </c>
      <c r="D663" s="256">
        <v>0.36725596138888683</v>
      </c>
    </row>
    <row r="664" spans="1:4" ht="27.75" customHeight="1">
      <c r="A664" s="7" t="s">
        <v>2098</v>
      </c>
      <c r="B664" s="8" t="s">
        <v>2099</v>
      </c>
      <c r="C664" s="256">
        <v>-0.15719261275001034</v>
      </c>
      <c r="D664" s="256">
        <v>2.5029182824400977</v>
      </c>
    </row>
    <row r="665" spans="1:4" ht="27.75" customHeight="1">
      <c r="A665" s="7" t="s">
        <v>2100</v>
      </c>
      <c r="B665" s="8" t="s">
        <v>2099</v>
      </c>
      <c r="C665" s="256">
        <v>0.16120989283583556</v>
      </c>
      <c r="D665" s="256">
        <v>1.158941449790365</v>
      </c>
    </row>
    <row r="666" spans="1:4" ht="27.75" customHeight="1">
      <c r="A666" s="7" t="s">
        <v>2101</v>
      </c>
      <c r="B666" s="8" t="s">
        <v>2102</v>
      </c>
      <c r="C666" s="256">
        <v>1.5218403696882741</v>
      </c>
      <c r="D666" s="256">
        <v>-0.56205874425995317</v>
      </c>
    </row>
    <row r="667" spans="1:4" ht="27.75" customHeight="1">
      <c r="A667" s="7" t="s">
        <v>2103</v>
      </c>
      <c r="B667" s="8" t="s">
        <v>2104</v>
      </c>
      <c r="C667" s="256">
        <v>-3.6325942886193847E-2</v>
      </c>
      <c r="D667" s="256">
        <v>5.6959764084703943</v>
      </c>
    </row>
    <row r="668" spans="1:4" ht="27.75" customHeight="1">
      <c r="A668" s="7" t="s">
        <v>2105</v>
      </c>
      <c r="B668" s="8" t="s">
        <v>2106</v>
      </c>
      <c r="C668" s="256">
        <v>1.9050845087950323</v>
      </c>
      <c r="D668" s="256">
        <v>5.5057639786511539</v>
      </c>
    </row>
    <row r="669" spans="1:4" ht="27.75" customHeight="1">
      <c r="A669" s="7" t="s">
        <v>2107</v>
      </c>
      <c r="B669" s="8" t="s">
        <v>2108</v>
      </c>
      <c r="C669" s="256">
        <v>0.13031369894469982</v>
      </c>
      <c r="D669" s="256">
        <v>-4.0781511381918371E-2</v>
      </c>
    </row>
    <row r="670" spans="1:4" ht="27.75" customHeight="1">
      <c r="A670" s="7" t="s">
        <v>2109</v>
      </c>
      <c r="B670" s="8" t="s">
        <v>2108</v>
      </c>
      <c r="C670" s="256">
        <v>0.13031356418839032</v>
      </c>
      <c r="D670" s="256">
        <v>-4.0781447323610297E-2</v>
      </c>
    </row>
    <row r="671" spans="1:4" ht="27.75" customHeight="1">
      <c r="A671" s="7" t="s">
        <v>2110</v>
      </c>
      <c r="B671" s="8" t="s">
        <v>2111</v>
      </c>
      <c r="C671" s="256">
        <v>11.334449569061274</v>
      </c>
      <c r="D671" s="256">
        <v>-3.3501256497228162</v>
      </c>
    </row>
    <row r="672" spans="1:4" ht="27.75" customHeight="1">
      <c r="A672" s="7" t="s">
        <v>2112</v>
      </c>
      <c r="B672" s="8" t="s">
        <v>2113</v>
      </c>
      <c r="C672" s="256">
        <v>0.42679845205286582</v>
      </c>
      <c r="D672" s="256">
        <v>1.7315526090500797</v>
      </c>
    </row>
    <row r="673" spans="1:4" ht="27.75" customHeight="1">
      <c r="A673" s="7" t="s">
        <v>2114</v>
      </c>
      <c r="B673" s="8" t="s">
        <v>2115</v>
      </c>
      <c r="C673" s="256">
        <v>7.6929166970856135</v>
      </c>
      <c r="D673" s="256">
        <v>-3.587723316917554</v>
      </c>
    </row>
    <row r="674" spans="1:4" ht="27.75" customHeight="1">
      <c r="A674" s="7" t="s">
        <v>2116</v>
      </c>
      <c r="B674" s="8" t="s">
        <v>2117</v>
      </c>
      <c r="C674" s="256">
        <v>2.9124616406936878</v>
      </c>
      <c r="D674" s="256">
        <v>5.1991997786339699</v>
      </c>
    </row>
    <row r="675" spans="1:4" ht="27.75" customHeight="1">
      <c r="A675" s="7" t="s">
        <v>2118</v>
      </c>
      <c r="B675" s="8" t="s">
        <v>2119</v>
      </c>
      <c r="C675" s="256">
        <v>4.1122053388353645</v>
      </c>
      <c r="D675" s="256">
        <v>3.1614583779344247</v>
      </c>
    </row>
    <row r="676" spans="1:4" ht="27.75" customHeight="1">
      <c r="A676" s="7" t="s">
        <v>2120</v>
      </c>
      <c r="B676" s="8" t="s">
        <v>2121</v>
      </c>
      <c r="C676" s="256">
        <v>1.1923834860666851</v>
      </c>
      <c r="D676" s="256">
        <v>1.6049162885124566</v>
      </c>
    </row>
    <row r="677" spans="1:4" ht="27.75" customHeight="1">
      <c r="A677" s="7" t="s">
        <v>2122</v>
      </c>
      <c r="B677" s="8" t="s">
        <v>2123</v>
      </c>
      <c r="C677" s="256">
        <v>1.2647406011687794</v>
      </c>
      <c r="D677" s="256">
        <v>10.141276011470126</v>
      </c>
    </row>
    <row r="678" spans="1:4" ht="27.75" customHeight="1">
      <c r="A678" s="7" t="s">
        <v>2124</v>
      </c>
      <c r="B678" s="8" t="s">
        <v>2125</v>
      </c>
      <c r="C678" s="256">
        <v>0.48956669752544213</v>
      </c>
      <c r="D678" s="256">
        <v>2.6074520495289115</v>
      </c>
    </row>
    <row r="679" spans="1:4" ht="27.75" customHeight="1">
      <c r="A679" s="7" t="s">
        <v>2126</v>
      </c>
      <c r="B679" s="8" t="s">
        <v>2127</v>
      </c>
      <c r="C679" s="256">
        <v>0</v>
      </c>
      <c r="D679" s="256">
        <v>5.8535555219344744</v>
      </c>
    </row>
    <row r="680" spans="1:4" ht="27.75" customHeight="1">
      <c r="A680" s="7" t="s">
        <v>2128</v>
      </c>
      <c r="B680" s="8" t="s">
        <v>2129</v>
      </c>
      <c r="C680" s="256">
        <v>2.7688120026864289E-2</v>
      </c>
      <c r="D680" s="256">
        <v>-4.1460405227626534E-2</v>
      </c>
    </row>
    <row r="681" spans="1:4" ht="27.75" customHeight="1">
      <c r="A681" s="7" t="s">
        <v>2130</v>
      </c>
      <c r="B681" s="8" t="s">
        <v>2129</v>
      </c>
      <c r="C681" s="256">
        <v>2.7639317999332388E-2</v>
      </c>
      <c r="D681" s="256">
        <v>-4.1042498935825386E-2</v>
      </c>
    </row>
    <row r="682" spans="1:4" ht="27.75" customHeight="1">
      <c r="A682" s="7" t="s">
        <v>2131</v>
      </c>
      <c r="B682" s="8" t="s">
        <v>2132</v>
      </c>
      <c r="C682" s="256">
        <v>1.5301367123258875</v>
      </c>
      <c r="D682" s="256">
        <v>3.3837334095737517</v>
      </c>
    </row>
    <row r="683" spans="1:4" ht="27.75" customHeight="1">
      <c r="A683" s="7" t="s">
        <v>2133</v>
      </c>
      <c r="B683" s="8" t="s">
        <v>2134</v>
      </c>
      <c r="C683" s="256">
        <v>3.683672012373259E-2</v>
      </c>
      <c r="D683" s="256">
        <v>10.582253492017781</v>
      </c>
    </row>
    <row r="684" spans="1:4" ht="27.75" customHeight="1">
      <c r="A684" s="7" t="s">
        <v>2135</v>
      </c>
      <c r="B684" s="8" t="s">
        <v>2136</v>
      </c>
      <c r="C684" s="256">
        <v>1.0541419653461843</v>
      </c>
      <c r="D684" s="256">
        <v>-1.1908512923163062</v>
      </c>
    </row>
    <row r="685" spans="1:4" ht="27.75" customHeight="1">
      <c r="A685" s="7" t="s">
        <v>2137</v>
      </c>
      <c r="B685" s="8" t="s">
        <v>2138</v>
      </c>
      <c r="C685" s="256">
        <v>0.57362521658618404</v>
      </c>
      <c r="D685" s="256">
        <v>14.733440769410244</v>
      </c>
    </row>
    <row r="686" spans="1:4" ht="27.75" customHeight="1">
      <c r="A686" s="7" t="s">
        <v>2139</v>
      </c>
      <c r="B686" s="8" t="s">
        <v>2140</v>
      </c>
      <c r="C686" s="256">
        <v>0.91794114379619085</v>
      </c>
      <c r="D686" s="256">
        <v>1.6771675559009538</v>
      </c>
    </row>
    <row r="687" spans="1:4" ht="27.75" customHeight="1">
      <c r="A687" s="7" t="s">
        <v>2141</v>
      </c>
      <c r="B687" s="8" t="s">
        <v>2142</v>
      </c>
      <c r="C687" s="256">
        <v>24.319349590477152</v>
      </c>
      <c r="D687" s="256">
        <v>-12.254986018628433</v>
      </c>
    </row>
    <row r="688" spans="1:4" ht="27.75" customHeight="1">
      <c r="A688" s="7" t="s">
        <v>2143</v>
      </c>
      <c r="B688" s="8" t="s">
        <v>2144</v>
      </c>
      <c r="C688" s="256">
        <v>0.49064320090879576</v>
      </c>
      <c r="D688" s="256">
        <v>6.0223271672463259</v>
      </c>
    </row>
    <row r="689" spans="1:4" ht="27.75" customHeight="1">
      <c r="A689" s="7" t="s">
        <v>2145</v>
      </c>
      <c r="B689" s="8" t="s">
        <v>2146</v>
      </c>
      <c r="C689" s="256">
        <v>1.4000979680296535</v>
      </c>
      <c r="D689" s="256">
        <v>16.423203446417574</v>
      </c>
    </row>
    <row r="690" spans="1:4" ht="27.75" customHeight="1">
      <c r="A690" s="7" t="s">
        <v>2147</v>
      </c>
      <c r="B690" s="8" t="s">
        <v>2148</v>
      </c>
      <c r="C690" s="256">
        <v>2.4242077021985526</v>
      </c>
      <c r="D690" s="256">
        <v>-2.7492671355342719</v>
      </c>
    </row>
    <row r="691" spans="1:4" ht="27.75" customHeight="1">
      <c r="A691" s="7" t="s">
        <v>2149</v>
      </c>
      <c r="B691" s="8" t="s">
        <v>2150</v>
      </c>
      <c r="C691" s="256">
        <v>5.7566392001503396E-2</v>
      </c>
      <c r="D691" s="256">
        <v>2.601611758083787</v>
      </c>
    </row>
    <row r="692" spans="1:4" ht="27.75" customHeight="1">
      <c r="A692" s="7" t="s">
        <v>2151</v>
      </c>
      <c r="B692" s="8" t="s">
        <v>2150</v>
      </c>
      <c r="C692" s="256">
        <v>5.7442033261403465E-2</v>
      </c>
      <c r="D692" s="256">
        <v>2.603022611399755</v>
      </c>
    </row>
    <row r="693" spans="1:4" ht="27.75" customHeight="1">
      <c r="A693" s="7" t="s">
        <v>2152</v>
      </c>
      <c r="B693" s="8" t="s">
        <v>2153</v>
      </c>
      <c r="C693" s="256">
        <v>-0.72742349042241372</v>
      </c>
      <c r="D693" s="256">
        <v>0.40370498932656274</v>
      </c>
    </row>
    <row r="694" spans="1:4" ht="27.75" customHeight="1">
      <c r="A694" s="7" t="s">
        <v>2154</v>
      </c>
      <c r="B694" s="8" t="s">
        <v>2155</v>
      </c>
      <c r="C694" s="256">
        <v>-3.4320103361208748E-2</v>
      </c>
      <c r="D694" s="256">
        <v>2.4660582014798811</v>
      </c>
    </row>
    <row r="695" spans="1:4" ht="27.75" customHeight="1">
      <c r="A695" s="7" t="s">
        <v>2156</v>
      </c>
      <c r="B695" s="8" t="s">
        <v>2157</v>
      </c>
      <c r="C695" s="256">
        <v>4.9594327435775014</v>
      </c>
      <c r="D695" s="256">
        <v>5.4687093568544132</v>
      </c>
    </row>
    <row r="696" spans="1:4" ht="27.75" customHeight="1">
      <c r="A696" s="7" t="s">
        <v>2158</v>
      </c>
      <c r="B696" s="8" t="s">
        <v>2159</v>
      </c>
      <c r="C696" s="256">
        <v>0</v>
      </c>
      <c r="D696" s="256">
        <v>4.5868012110586776</v>
      </c>
    </row>
    <row r="697" spans="1:4" ht="27.75" customHeight="1">
      <c r="A697" s="7" t="s">
        <v>2160</v>
      </c>
      <c r="B697" s="8" t="s">
        <v>2159</v>
      </c>
      <c r="C697" s="256">
        <v>0</v>
      </c>
      <c r="D697" s="256">
        <v>4.5988729118954161</v>
      </c>
    </row>
    <row r="698" spans="1:4" ht="27.75" customHeight="1">
      <c r="A698" s="7" t="s">
        <v>2161</v>
      </c>
      <c r="B698" s="8" t="s">
        <v>2162</v>
      </c>
      <c r="C698" s="256">
        <v>0.83718092560567681</v>
      </c>
      <c r="D698" s="256">
        <v>4.6947229913617905</v>
      </c>
    </row>
    <row r="699" spans="1:4" ht="27.75" customHeight="1">
      <c r="A699" s="7" t="s">
        <v>2163</v>
      </c>
      <c r="B699" s="8" t="s">
        <v>2164</v>
      </c>
      <c r="C699" s="256">
        <v>3.117221794923844E-2</v>
      </c>
      <c r="D699" s="256">
        <v>8.0313528991345873</v>
      </c>
    </row>
    <row r="700" spans="1:4" ht="27.75" customHeight="1">
      <c r="A700" s="7" t="s">
        <v>2165</v>
      </c>
      <c r="B700" s="8" t="s">
        <v>2164</v>
      </c>
      <c r="C700" s="256">
        <v>4.9507751735220228E-2</v>
      </c>
      <c r="D700" s="256">
        <v>12.475518891668337</v>
      </c>
    </row>
    <row r="701" spans="1:4" ht="27.75" customHeight="1">
      <c r="A701" s="7" t="s">
        <v>2166</v>
      </c>
      <c r="B701" s="8" t="s">
        <v>2167</v>
      </c>
      <c r="C701" s="256">
        <v>0.92939950337824484</v>
      </c>
      <c r="D701" s="256">
        <v>8.328160221217999</v>
      </c>
    </row>
    <row r="702" spans="1:4" ht="27.75" customHeight="1">
      <c r="A702" s="7" t="s">
        <v>2168</v>
      </c>
      <c r="B702" s="8" t="s">
        <v>2169</v>
      </c>
      <c r="C702" s="256">
        <v>2.1508962568533581</v>
      </c>
      <c r="D702" s="256">
        <v>2.4082360050839164</v>
      </c>
    </row>
    <row r="703" spans="1:4" ht="27.75" customHeight="1">
      <c r="A703" s="7" t="s">
        <v>2170</v>
      </c>
      <c r="B703" s="8" t="s">
        <v>2171</v>
      </c>
      <c r="C703" s="256">
        <v>1.8332215045011888</v>
      </c>
      <c r="D703" s="256">
        <v>-3.8889558022958481</v>
      </c>
    </row>
    <row r="704" spans="1:4" ht="27.75" customHeight="1">
      <c r="A704" s="7" t="s">
        <v>2172</v>
      </c>
      <c r="B704" s="8" t="s">
        <v>2173</v>
      </c>
      <c r="C704" s="256">
        <v>0.78662270721282557</v>
      </c>
      <c r="D704" s="256">
        <v>7.0827701618942251</v>
      </c>
    </row>
    <row r="705" spans="1:4" ht="27.75" customHeight="1">
      <c r="A705" s="7" t="s">
        <v>2174</v>
      </c>
      <c r="B705" s="8" t="s">
        <v>2175</v>
      </c>
      <c r="C705" s="256">
        <v>32.341102379989799</v>
      </c>
      <c r="D705" s="256">
        <v>-17.898338583786646</v>
      </c>
    </row>
    <row r="706" spans="1:4" ht="27.75" customHeight="1">
      <c r="A706" s="7" t="s">
        <v>2176</v>
      </c>
      <c r="B706" s="8" t="s">
        <v>2177</v>
      </c>
      <c r="C706" s="256">
        <v>1.1777390018165449E-2</v>
      </c>
      <c r="D706" s="256">
        <v>0.89679449510008491</v>
      </c>
    </row>
    <row r="707" spans="1:4" ht="27.75" customHeight="1">
      <c r="A707" s="7" t="s">
        <v>2178</v>
      </c>
      <c r="B707" s="8" t="s">
        <v>2179</v>
      </c>
      <c r="C707" s="256">
        <v>1.535474879083133</v>
      </c>
      <c r="D707" s="256">
        <v>2.2000194562089557</v>
      </c>
    </row>
    <row r="708" spans="1:4" ht="27.75" customHeight="1">
      <c r="A708" s="7" t="s">
        <v>2180</v>
      </c>
      <c r="B708" s="8" t="s">
        <v>2181</v>
      </c>
      <c r="C708" s="256">
        <v>9.6329961390232283E-2</v>
      </c>
      <c r="D708" s="256">
        <v>0.54056509885933712</v>
      </c>
    </row>
    <row r="709" spans="1:4" ht="27.75" customHeight="1">
      <c r="A709" s="7" t="s">
        <v>2182</v>
      </c>
      <c r="B709" s="8" t="s">
        <v>2183</v>
      </c>
      <c r="C709" s="256">
        <v>-8.8594833776619752E-2</v>
      </c>
      <c r="D709" s="256">
        <v>10.217205437851671</v>
      </c>
    </row>
    <row r="710" spans="1:4" ht="27.75" customHeight="1">
      <c r="A710" s="7" t="s">
        <v>2184</v>
      </c>
      <c r="B710" s="8" t="s">
        <v>2185</v>
      </c>
      <c r="C710" s="256">
        <v>1.0961788346085357</v>
      </c>
      <c r="D710" s="256">
        <v>0.37902065651204631</v>
      </c>
    </row>
    <row r="711" spans="1:4" ht="27.75" customHeight="1">
      <c r="A711" s="7" t="s">
        <v>2186</v>
      </c>
      <c r="B711" s="8" t="s">
        <v>2187</v>
      </c>
      <c r="C711" s="256">
        <v>1.0479702307110856</v>
      </c>
      <c r="D711" s="256">
        <v>1.0823153743573208</v>
      </c>
    </row>
    <row r="712" spans="1:4" ht="27.75" customHeight="1">
      <c r="A712" s="7" t="s">
        <v>2188</v>
      </c>
      <c r="B712" s="8" t="s">
        <v>2185</v>
      </c>
      <c r="C712" s="256">
        <v>1.0528578963268593</v>
      </c>
      <c r="D712" s="256">
        <v>-1.3915856724868931E-2</v>
      </c>
    </row>
    <row r="713" spans="1:4" ht="27.75" customHeight="1">
      <c r="A713" s="7" t="s">
        <v>2189</v>
      </c>
      <c r="B713" s="8" t="s">
        <v>2190</v>
      </c>
      <c r="C713" s="256">
        <v>0</v>
      </c>
      <c r="D713" s="256">
        <v>0.76974274904082807</v>
      </c>
    </row>
    <row r="714" spans="1:4" ht="27.75" customHeight="1">
      <c r="A714" s="7" t="s">
        <v>2191</v>
      </c>
      <c r="B714" s="8" t="s">
        <v>2192</v>
      </c>
      <c r="C714" s="256">
        <v>0.50319249099907637</v>
      </c>
      <c r="D714" s="256">
        <v>-1.6569496785325641</v>
      </c>
    </row>
    <row r="715" spans="1:4" ht="27.75" customHeight="1">
      <c r="A715" s="7" t="s">
        <v>2193</v>
      </c>
      <c r="B715" s="8" t="s">
        <v>2194</v>
      </c>
      <c r="C715" s="256">
        <v>-2.9320002461372634</v>
      </c>
      <c r="D715" s="256">
        <v>1.9610558482721259</v>
      </c>
    </row>
    <row r="716" spans="1:4" ht="27.75" customHeight="1">
      <c r="A716" s="7" t="s">
        <v>2195</v>
      </c>
      <c r="B716" s="8" t="s">
        <v>2196</v>
      </c>
      <c r="C716" s="256">
        <v>4.4073692500770809</v>
      </c>
      <c r="D716" s="256">
        <v>15.94162085110068</v>
      </c>
    </row>
    <row r="717" spans="1:4" ht="27.75" customHeight="1">
      <c r="A717" s="7" t="s">
        <v>2197</v>
      </c>
      <c r="B717" s="8" t="s">
        <v>2198</v>
      </c>
      <c r="C717" s="256">
        <v>-6.4202083128212614E-2</v>
      </c>
      <c r="D717" s="256">
        <v>3.2101041564106307E-2</v>
      </c>
    </row>
    <row r="718" spans="1:4" ht="27.75" customHeight="1">
      <c r="A718" s="7" t="s">
        <v>2199</v>
      </c>
      <c r="B718" s="8" t="s">
        <v>2200</v>
      </c>
      <c r="C718" s="256">
        <v>0.54276546295734773</v>
      </c>
      <c r="D718" s="256">
        <v>20.133143295369173</v>
      </c>
    </row>
    <row r="719" spans="1:4" ht="27.75" customHeight="1">
      <c r="A719" s="7" t="s">
        <v>2201</v>
      </c>
      <c r="B719" s="8" t="s">
        <v>2202</v>
      </c>
      <c r="C719" s="256">
        <v>-0.45472260815781396</v>
      </c>
      <c r="D719" s="256">
        <v>5.1291550501810734</v>
      </c>
    </row>
    <row r="720" spans="1:4" ht="27.75" customHeight="1">
      <c r="A720" s="7" t="s">
        <v>2203</v>
      </c>
      <c r="B720" s="8" t="s">
        <v>2204</v>
      </c>
      <c r="C720" s="256">
        <v>0.13584224145565471</v>
      </c>
      <c r="D720" s="256">
        <v>0.45730560887812088</v>
      </c>
    </row>
    <row r="721" spans="1:4" ht="27.75" customHeight="1">
      <c r="A721" s="7" t="s">
        <v>2205</v>
      </c>
      <c r="B721" s="8" t="s">
        <v>2206</v>
      </c>
      <c r="C721" s="256">
        <v>0.33107082271790372</v>
      </c>
      <c r="D721" s="256">
        <v>0.44824721369646042</v>
      </c>
    </row>
    <row r="722" spans="1:4" ht="27.75" customHeight="1">
      <c r="A722" s="7" t="s">
        <v>2207</v>
      </c>
      <c r="B722" s="8" t="s">
        <v>2206</v>
      </c>
      <c r="C722" s="256">
        <v>-6.0384768296977358E-2</v>
      </c>
      <c r="D722" s="256">
        <v>0.14131301539577515</v>
      </c>
    </row>
    <row r="723" spans="1:4" ht="27.75" customHeight="1">
      <c r="A723" s="7" t="s">
        <v>2208</v>
      </c>
      <c r="B723" s="8" t="s">
        <v>2209</v>
      </c>
      <c r="C723" s="256">
        <v>2.2265553094599446</v>
      </c>
      <c r="D723" s="256">
        <v>8.4061443088331647</v>
      </c>
    </row>
    <row r="724" spans="1:4" ht="27.75" customHeight="1">
      <c r="A724" s="7" t="s">
        <v>2210</v>
      </c>
      <c r="B724" s="8" t="s">
        <v>2211</v>
      </c>
      <c r="C724" s="256">
        <v>16.948245491026455</v>
      </c>
      <c r="D724" s="256">
        <v>22.865979762077462</v>
      </c>
    </row>
    <row r="725" spans="1:4" ht="27.75" customHeight="1">
      <c r="A725" s="7" t="s">
        <v>2212</v>
      </c>
      <c r="B725" s="8" t="s">
        <v>2211</v>
      </c>
      <c r="C725" s="256">
        <v>16.948245491026455</v>
      </c>
      <c r="D725" s="256">
        <v>22.865979762077462</v>
      </c>
    </row>
    <row r="726" spans="1:4" ht="27.75" customHeight="1">
      <c r="A726" s="7" t="s">
        <v>2213</v>
      </c>
      <c r="B726" s="8" t="s">
        <v>2214</v>
      </c>
      <c r="C726" s="256">
        <v>9.9374914815957176</v>
      </c>
      <c r="D726" s="256">
        <v>-3.7657629287837433</v>
      </c>
    </row>
    <row r="727" spans="1:4" ht="27.75" customHeight="1">
      <c r="A727" s="7" t="s">
        <v>2215</v>
      </c>
      <c r="B727" s="8" t="s">
        <v>2216</v>
      </c>
      <c r="C727" s="256">
        <v>0.76444244578836384</v>
      </c>
      <c r="D727" s="256">
        <v>-0.58460670526516345</v>
      </c>
    </row>
    <row r="728" spans="1:4" ht="27.75" customHeight="1">
      <c r="A728" s="7" t="s">
        <v>2217</v>
      </c>
      <c r="B728" s="8" t="s">
        <v>2218</v>
      </c>
      <c r="C728" s="256">
        <v>2.4201685256021879</v>
      </c>
      <c r="D728" s="256">
        <v>35.595574080918837</v>
      </c>
    </row>
    <row r="729" spans="1:4" ht="27.75" customHeight="1">
      <c r="A729" s="7" t="s">
        <v>2219</v>
      </c>
      <c r="B729" s="8" t="s">
        <v>2220</v>
      </c>
      <c r="C729" s="256">
        <v>-6.9739837823076425E-2</v>
      </c>
      <c r="D729" s="256">
        <v>1.7087376492763484</v>
      </c>
    </row>
    <row r="730" spans="1:4" ht="27.75" customHeight="1">
      <c r="A730" s="7" t="s">
        <v>2221</v>
      </c>
      <c r="B730" s="8" t="s">
        <v>2222</v>
      </c>
      <c r="C730" s="256">
        <v>7.957107462820856E-2</v>
      </c>
      <c r="D730" s="256">
        <v>0.21132075826673249</v>
      </c>
    </row>
    <row r="731" spans="1:4" ht="27.75" customHeight="1">
      <c r="A731" s="7" t="s">
        <v>2223</v>
      </c>
      <c r="B731" s="8" t="s">
        <v>2224</v>
      </c>
      <c r="C731" s="256">
        <v>2.2296780755416405E-2</v>
      </c>
      <c r="D731" s="256">
        <v>5.8431563362637942</v>
      </c>
    </row>
    <row r="732" spans="1:4" ht="27.75" customHeight="1">
      <c r="A732" s="7" t="s">
        <v>2225</v>
      </c>
      <c r="B732" s="8" t="s">
        <v>2224</v>
      </c>
      <c r="C732" s="256">
        <v>2.1177681420406134E-2</v>
      </c>
      <c r="D732" s="256">
        <v>4.1986122505844223</v>
      </c>
    </row>
    <row r="733" spans="1:4" ht="27.75" customHeight="1">
      <c r="A733" s="7" t="s">
        <v>2226</v>
      </c>
      <c r="B733" s="8" t="s">
        <v>2227</v>
      </c>
      <c r="C733" s="256">
        <v>0.40708539808290417</v>
      </c>
      <c r="D733" s="256">
        <v>-5.6577129299524652E-2</v>
      </c>
    </row>
    <row r="734" spans="1:4" ht="27.75" customHeight="1">
      <c r="A734" s="7" t="s">
        <v>2228</v>
      </c>
      <c r="B734" s="8" t="s">
        <v>2227</v>
      </c>
      <c r="C734" s="256">
        <v>0.83184628602649335</v>
      </c>
      <c r="D734" s="256">
        <v>-5.1403923794443668E-2</v>
      </c>
    </row>
    <row r="735" spans="1:4" ht="27.75" customHeight="1">
      <c r="A735" s="7" t="s">
        <v>2229</v>
      </c>
      <c r="B735" s="8" t="s">
        <v>2230</v>
      </c>
      <c r="C735" s="256">
        <v>1.028649446106602</v>
      </c>
      <c r="D735" s="256">
        <v>10.302952261167205</v>
      </c>
    </row>
    <row r="736" spans="1:4" ht="27.75" customHeight="1">
      <c r="A736" s="7" t="s">
        <v>2231</v>
      </c>
      <c r="B736" s="8" t="s">
        <v>2232</v>
      </c>
      <c r="C736" s="256">
        <v>2.9924693697819897</v>
      </c>
      <c r="D736" s="256">
        <v>22.381410995708169</v>
      </c>
    </row>
    <row r="737" spans="1:4" ht="27.75" customHeight="1">
      <c r="A737" s="7" t="s">
        <v>2233</v>
      </c>
      <c r="B737" s="8" t="s">
        <v>2234</v>
      </c>
      <c r="C737" s="256">
        <v>0</v>
      </c>
      <c r="D737" s="256">
        <v>2.6563210967674555</v>
      </c>
    </row>
    <row r="738" spans="1:4" ht="27.75" customHeight="1">
      <c r="A738" s="7" t="s">
        <v>2235</v>
      </c>
      <c r="B738" s="8" t="s">
        <v>2236</v>
      </c>
      <c r="C738" s="256">
        <v>1.0496624218753181</v>
      </c>
      <c r="D738" s="256">
        <v>14.744291920885926</v>
      </c>
    </row>
    <row r="739" spans="1:4" ht="27.75" customHeight="1">
      <c r="A739" s="7" t="s">
        <v>2237</v>
      </c>
      <c r="B739" s="8" t="s">
        <v>2238</v>
      </c>
      <c r="C739" s="256">
        <v>2.1538970308669945</v>
      </c>
      <c r="D739" s="256">
        <v>14.819647915437843</v>
      </c>
    </row>
    <row r="740" spans="1:4" ht="27.75" customHeight="1">
      <c r="A740" s="7" t="s">
        <v>2239</v>
      </c>
      <c r="B740" s="8" t="s">
        <v>2240</v>
      </c>
      <c r="C740" s="256">
        <v>3.2146359801548474</v>
      </c>
      <c r="D740" s="256">
        <v>8.1734215539401838</v>
      </c>
    </row>
    <row r="741" spans="1:4" ht="27.75" customHeight="1">
      <c r="A741" s="7" t="s">
        <v>2241</v>
      </c>
      <c r="B741" s="8" t="s">
        <v>2242</v>
      </c>
      <c r="C741" s="256">
        <v>1.3543563040235806</v>
      </c>
      <c r="D741" s="256">
        <v>13.988807053716121</v>
      </c>
    </row>
    <row r="742" spans="1:4" ht="27.75" customHeight="1">
      <c r="A742" s="7" t="s">
        <v>2243</v>
      </c>
      <c r="B742" s="8" t="s">
        <v>2244</v>
      </c>
      <c r="C742" s="256">
        <v>-0.24237067364383597</v>
      </c>
      <c r="D742" s="256">
        <v>-2.1754491245369501</v>
      </c>
    </row>
    <row r="743" spans="1:4" ht="27.75" customHeight="1">
      <c r="A743" s="7" t="s">
        <v>2245</v>
      </c>
      <c r="B743" s="8" t="s">
        <v>2246</v>
      </c>
      <c r="C743" s="256">
        <v>4.5589346869826892</v>
      </c>
      <c r="D743" s="256">
        <v>5.7048642200812472</v>
      </c>
    </row>
    <row r="744" spans="1:4" ht="27.75" customHeight="1">
      <c r="A744" s="7" t="s">
        <v>2247</v>
      </c>
      <c r="B744" s="8" t="s">
        <v>2248</v>
      </c>
      <c r="C744" s="256">
        <v>2.4646857121182699</v>
      </c>
      <c r="D744" s="256">
        <v>2.0949434070662751</v>
      </c>
    </row>
    <row r="745" spans="1:4" ht="27.75" customHeight="1">
      <c r="A745" s="7" t="s">
        <v>2249</v>
      </c>
      <c r="B745" s="8" t="s">
        <v>2250</v>
      </c>
      <c r="C745" s="256">
        <v>3.550016942585676</v>
      </c>
      <c r="D745" s="256">
        <v>4.5908741688604637</v>
      </c>
    </row>
    <row r="746" spans="1:4" ht="27.75" customHeight="1">
      <c r="A746" s="7" t="s">
        <v>2251</v>
      </c>
      <c r="B746" s="8" t="s">
        <v>2250</v>
      </c>
      <c r="C746" s="256">
        <v>0.9634281727258277</v>
      </c>
      <c r="D746" s="256">
        <v>6.6830232806002563</v>
      </c>
    </row>
    <row r="747" spans="1:4" ht="27.75" customHeight="1">
      <c r="A747" s="7" t="s">
        <v>2252</v>
      </c>
      <c r="B747" s="8" t="s">
        <v>2253</v>
      </c>
      <c r="C747" s="256">
        <v>0.26267415458242666</v>
      </c>
      <c r="D747" s="256">
        <v>4.447186644975627</v>
      </c>
    </row>
    <row r="748" spans="1:4" ht="27.75" customHeight="1">
      <c r="A748" s="7" t="s">
        <v>2254</v>
      </c>
      <c r="B748" s="8" t="s">
        <v>2255</v>
      </c>
      <c r="C748" s="256">
        <v>1.5188242407576145</v>
      </c>
      <c r="D748" s="256">
        <v>6.3619313882801656</v>
      </c>
    </row>
    <row r="749" spans="1:4" ht="27.75" customHeight="1">
      <c r="A749" s="7" t="s">
        <v>2256</v>
      </c>
      <c r="B749" s="8" t="s">
        <v>2257</v>
      </c>
      <c r="C749" s="256">
        <v>0</v>
      </c>
      <c r="D749" s="256">
        <v>0.66012734710661891</v>
      </c>
    </row>
    <row r="750" spans="1:4" ht="27.75" customHeight="1">
      <c r="A750" s="7" t="s">
        <v>2258</v>
      </c>
      <c r="B750" s="8" t="s">
        <v>2259</v>
      </c>
      <c r="C750" s="256">
        <v>0.17618035276352545</v>
      </c>
      <c r="D750" s="256">
        <v>6.0115972538048617</v>
      </c>
    </row>
    <row r="751" spans="1:4" ht="27.75" customHeight="1">
      <c r="A751" s="7" t="s">
        <v>2260</v>
      </c>
      <c r="B751" s="8" t="s">
        <v>2261</v>
      </c>
      <c r="C751" s="256">
        <v>0</v>
      </c>
      <c r="D751" s="256">
        <v>-3.2871883735135876</v>
      </c>
    </row>
    <row r="752" spans="1:4" ht="27.75" customHeight="1">
      <c r="A752" s="7" t="s">
        <v>2262</v>
      </c>
      <c r="B752" s="8" t="s">
        <v>2263</v>
      </c>
      <c r="C752" s="256">
        <v>4.3481666275075996</v>
      </c>
      <c r="D752" s="256">
        <v>2.8424444696839402</v>
      </c>
    </row>
    <row r="753" spans="1:4" ht="27.75" customHeight="1">
      <c r="A753" s="7" t="s">
        <v>2264</v>
      </c>
      <c r="B753" s="8" t="s">
        <v>2263</v>
      </c>
      <c r="C753" s="256">
        <v>1.3913046630121777</v>
      </c>
      <c r="D753" s="256">
        <v>3.7827136361179363</v>
      </c>
    </row>
    <row r="754" spans="1:4" ht="27.75" customHeight="1">
      <c r="A754" s="7" t="s">
        <v>2265</v>
      </c>
      <c r="B754" s="8" t="s">
        <v>2266</v>
      </c>
      <c r="C754" s="256">
        <v>5.921154468402344E-2</v>
      </c>
      <c r="D754" s="256">
        <v>-0.67708818743426991</v>
      </c>
    </row>
    <row r="755" spans="1:4" ht="27.75" customHeight="1">
      <c r="A755" s="7" t="s">
        <v>2267</v>
      </c>
      <c r="B755" s="8" t="s">
        <v>2268</v>
      </c>
      <c r="C755" s="256">
        <v>1.6814661194796823E-2</v>
      </c>
      <c r="D755" s="256">
        <v>8.1464097830156383</v>
      </c>
    </row>
    <row r="756" spans="1:4" ht="27.75" customHeight="1">
      <c r="A756" s="7" t="s">
        <v>2269</v>
      </c>
      <c r="B756" s="8" t="s">
        <v>2270</v>
      </c>
      <c r="C756" s="256">
        <v>4.3820616262900369</v>
      </c>
      <c r="D756" s="256">
        <v>19.298656663489005</v>
      </c>
    </row>
    <row r="757" spans="1:4" ht="27.75" customHeight="1">
      <c r="A757" s="7" t="s">
        <v>2271</v>
      </c>
      <c r="B757" s="8" t="s">
        <v>2272</v>
      </c>
      <c r="C757" s="256">
        <v>0.23372139844146894</v>
      </c>
      <c r="D757" s="256">
        <v>10.094856959403812</v>
      </c>
    </row>
    <row r="758" spans="1:4" ht="27.75" customHeight="1">
      <c r="A758" s="7" t="s">
        <v>2273</v>
      </c>
      <c r="B758" s="8" t="s">
        <v>2274</v>
      </c>
      <c r="C758" s="256">
        <v>3.3425434463404731</v>
      </c>
      <c r="D758" s="256">
        <v>1.8821909755247408</v>
      </c>
    </row>
    <row r="759" spans="1:4" ht="27.75" customHeight="1">
      <c r="A759" s="7" t="s">
        <v>2275</v>
      </c>
      <c r="B759" s="8" t="s">
        <v>2276</v>
      </c>
      <c r="C759" s="256">
        <v>33.588430635658199</v>
      </c>
      <c r="D759" s="256">
        <v>-18.255432848241298</v>
      </c>
    </row>
    <row r="760" spans="1:4" ht="27.75" customHeight="1">
      <c r="A760" s="7" t="s">
        <v>2277</v>
      </c>
      <c r="B760" s="8" t="s">
        <v>2278</v>
      </c>
      <c r="C760" s="256">
        <v>0</v>
      </c>
      <c r="D760" s="256">
        <v>9.0196128052469723E-2</v>
      </c>
    </row>
    <row r="761" spans="1:4" ht="27.75" customHeight="1">
      <c r="A761" s="7" t="s">
        <v>2279</v>
      </c>
      <c r="B761" s="8" t="s">
        <v>2280</v>
      </c>
      <c r="C761" s="256">
        <v>0.73659802011131348</v>
      </c>
      <c r="D761" s="256">
        <v>-0.35371665652262502</v>
      </c>
    </row>
    <row r="762" spans="1:4" ht="27.75" customHeight="1">
      <c r="A762" s="7" t="s">
        <v>2281</v>
      </c>
      <c r="B762" s="8" t="s">
        <v>2280</v>
      </c>
      <c r="C762" s="256">
        <v>0.73629659723342633</v>
      </c>
      <c r="D762" s="256">
        <v>-0.35356044905698586</v>
      </c>
    </row>
    <row r="763" spans="1:4" ht="27.75" customHeight="1">
      <c r="A763" s="7" t="s">
        <v>2282</v>
      </c>
      <c r="B763" s="8" t="s">
        <v>2283</v>
      </c>
      <c r="C763" s="256">
        <v>1.5220467042273162</v>
      </c>
      <c r="D763" s="256">
        <v>3.6894133831276048</v>
      </c>
    </row>
    <row r="764" spans="1:4" ht="27.75" customHeight="1">
      <c r="A764" s="7" t="s">
        <v>2284</v>
      </c>
      <c r="B764" s="8" t="s">
        <v>2285</v>
      </c>
      <c r="C764" s="256">
        <v>0</v>
      </c>
      <c r="D764" s="256">
        <v>6.6884685378231747</v>
      </c>
    </row>
    <row r="765" spans="1:4" ht="27.75" customHeight="1">
      <c r="A765" s="7" t="s">
        <v>2286</v>
      </c>
      <c r="B765" s="8" t="s">
        <v>2287</v>
      </c>
      <c r="C765" s="256">
        <v>-2.457721528009277</v>
      </c>
      <c r="D765" s="256">
        <v>1.1865755827669133</v>
      </c>
    </row>
    <row r="766" spans="1:4" ht="27.75" customHeight="1">
      <c r="A766" s="7" t="s">
        <v>2288</v>
      </c>
      <c r="B766" s="8" t="s">
        <v>2289</v>
      </c>
      <c r="C766" s="256">
        <v>3.6787130275185187</v>
      </c>
      <c r="D766" s="256">
        <v>-1.5440132795872328</v>
      </c>
    </row>
    <row r="767" spans="1:4" ht="27.75" customHeight="1">
      <c r="A767" s="7" t="s">
        <v>2290</v>
      </c>
      <c r="B767" s="8" t="s">
        <v>2291</v>
      </c>
      <c r="C767" s="256">
        <v>2.1165045335559691</v>
      </c>
      <c r="D767" s="256">
        <v>-0.46271646734363669</v>
      </c>
    </row>
    <row r="768" spans="1:4" ht="27.75" customHeight="1">
      <c r="A768" s="7" t="s">
        <v>2292</v>
      </c>
      <c r="B768" s="8" t="s">
        <v>2293</v>
      </c>
      <c r="C768" s="256">
        <v>0.59730885645903176</v>
      </c>
      <c r="D768" s="256">
        <v>1.1968808713868804</v>
      </c>
    </row>
    <row r="769" spans="1:4" ht="27.75" customHeight="1">
      <c r="A769" s="7" t="s">
        <v>2294</v>
      </c>
      <c r="B769" s="8" t="s">
        <v>2295</v>
      </c>
      <c r="C769" s="256">
        <v>3.8418301101766796</v>
      </c>
      <c r="D769" s="256">
        <v>3.6391955411689598</v>
      </c>
    </row>
    <row r="770" spans="1:4" ht="27.75" customHeight="1">
      <c r="A770" s="7" t="s">
        <v>2296</v>
      </c>
      <c r="B770" s="8" t="s">
        <v>2297</v>
      </c>
      <c r="C770" s="256">
        <v>1.3073938215022167</v>
      </c>
      <c r="D770" s="256">
        <v>5.5040526513462904</v>
      </c>
    </row>
    <row r="771" spans="1:4" ht="27.75" customHeight="1">
      <c r="A771" s="7" t="s">
        <v>2298</v>
      </c>
      <c r="B771" s="8" t="s">
        <v>2299</v>
      </c>
      <c r="C771" s="256">
        <v>2.6508703762751882</v>
      </c>
      <c r="D771" s="256">
        <v>10.218474445085546</v>
      </c>
    </row>
    <row r="772" spans="1:4" ht="27.75" customHeight="1">
      <c r="A772" s="7" t="s">
        <v>2300</v>
      </c>
      <c r="B772" s="8" t="s">
        <v>2301</v>
      </c>
      <c r="C772" s="256">
        <v>1.0488958329807729</v>
      </c>
      <c r="D772" s="256">
        <v>1.1740609720161344</v>
      </c>
    </row>
    <row r="773" spans="1:4" ht="27.75" customHeight="1">
      <c r="A773" s="7" t="s">
        <v>2302</v>
      </c>
      <c r="B773" s="8" t="s">
        <v>2303</v>
      </c>
      <c r="C773" s="256">
        <v>8.3886671062079557E-4</v>
      </c>
      <c r="D773" s="256">
        <v>0.57760343805310221</v>
      </c>
    </row>
    <row r="774" spans="1:4" ht="27.75" customHeight="1">
      <c r="A774" s="7" t="s">
        <v>2304</v>
      </c>
      <c r="B774" s="8" t="s">
        <v>2305</v>
      </c>
      <c r="C774" s="256">
        <v>-3.6077629998967162</v>
      </c>
      <c r="D774" s="256">
        <v>3.7461378672528212</v>
      </c>
    </row>
    <row r="775" spans="1:4" ht="27.75" customHeight="1">
      <c r="A775" s="7" t="s">
        <v>2306</v>
      </c>
      <c r="B775" s="8" t="s">
        <v>2307</v>
      </c>
      <c r="C775" s="256">
        <v>0.61956000487115248</v>
      </c>
      <c r="D775" s="256">
        <v>-1.8895317939202283</v>
      </c>
    </row>
    <row r="776" spans="1:4" ht="27.75" customHeight="1">
      <c r="A776" s="7" t="s">
        <v>2308</v>
      </c>
      <c r="B776" s="8" t="s">
        <v>2309</v>
      </c>
      <c r="C776" s="256">
        <v>0.96974400640606051</v>
      </c>
      <c r="D776" s="256">
        <v>2.6518481505748519</v>
      </c>
    </row>
    <row r="777" spans="1:4" ht="27.75" customHeight="1">
      <c r="A777" s="7" t="s">
        <v>2310</v>
      </c>
      <c r="B777" s="8" t="s">
        <v>2311</v>
      </c>
      <c r="C777" s="256">
        <v>2.8153116853933313</v>
      </c>
      <c r="D777" s="256">
        <v>7.4669332304830887</v>
      </c>
    </row>
    <row r="778" spans="1:4" ht="27.75" customHeight="1">
      <c r="A778" s="7" t="s">
        <v>2312</v>
      </c>
      <c r="B778" s="8" t="s">
        <v>2313</v>
      </c>
      <c r="C778" s="256">
        <v>1.8779186559382068</v>
      </c>
      <c r="D778" s="256">
        <v>14.413526635347484</v>
      </c>
    </row>
    <row r="779" spans="1:4" ht="27.75" customHeight="1">
      <c r="A779" s="7" t="s">
        <v>2314</v>
      </c>
      <c r="B779" s="8" t="s">
        <v>2315</v>
      </c>
      <c r="C779" s="256">
        <v>2.4617379647478668</v>
      </c>
      <c r="D779" s="256">
        <v>-0.49935991057338136</v>
      </c>
    </row>
    <row r="780" spans="1:4" ht="27.75" customHeight="1">
      <c r="A780" s="7" t="s">
        <v>2316</v>
      </c>
      <c r="B780" s="8" t="s">
        <v>2315</v>
      </c>
      <c r="C780" s="256">
        <v>4.3967410381041079</v>
      </c>
      <c r="D780" s="256">
        <v>-1.4668265963286204</v>
      </c>
    </row>
    <row r="781" spans="1:4" ht="27.75" customHeight="1">
      <c r="A781" s="7" t="s">
        <v>2317</v>
      </c>
      <c r="B781" s="8" t="s">
        <v>2318</v>
      </c>
      <c r="C781" s="256">
        <v>2.8073497740283004</v>
      </c>
      <c r="D781" s="256">
        <v>4.1276286580494697</v>
      </c>
    </row>
    <row r="782" spans="1:4" ht="27.75" customHeight="1">
      <c r="A782" s="7" t="s">
        <v>2319</v>
      </c>
      <c r="B782" s="8" t="s">
        <v>2320</v>
      </c>
      <c r="C782" s="256">
        <v>1.6798804657262365</v>
      </c>
      <c r="D782" s="256">
        <v>2.1617964984882669</v>
      </c>
    </row>
    <row r="783" spans="1:4" ht="27.75" customHeight="1">
      <c r="A783" s="7" t="s">
        <v>2321</v>
      </c>
      <c r="B783" s="8" t="s">
        <v>2322</v>
      </c>
      <c r="C783" s="256">
        <v>4.0531069456966128E-2</v>
      </c>
      <c r="D783" s="256">
        <v>0.61521927820584121</v>
      </c>
    </row>
    <row r="784" spans="1:4" ht="27.75" customHeight="1">
      <c r="A784" s="7" t="s">
        <v>2323</v>
      </c>
      <c r="B784" s="8" t="s">
        <v>2322</v>
      </c>
      <c r="C784" s="256">
        <v>6.2577480079416437E-2</v>
      </c>
      <c r="D784" s="256">
        <v>0.60700267800119667</v>
      </c>
    </row>
    <row r="785" spans="1:4" ht="27.75" customHeight="1">
      <c r="A785" s="7" t="s">
        <v>2324</v>
      </c>
      <c r="B785" s="8" t="s">
        <v>2325</v>
      </c>
      <c r="C785" s="256">
        <v>0.13129208053525945</v>
      </c>
      <c r="D785" s="256">
        <v>0.22388548282620974</v>
      </c>
    </row>
    <row r="786" spans="1:4" ht="27.75" customHeight="1">
      <c r="A786" s="7" t="s">
        <v>2326</v>
      </c>
      <c r="B786" s="8" t="s">
        <v>2327</v>
      </c>
      <c r="C786" s="256">
        <v>-2.8953811276822488</v>
      </c>
      <c r="D786" s="256">
        <v>0.96749933896678664</v>
      </c>
    </row>
    <row r="787" spans="1:4" ht="27.75" customHeight="1">
      <c r="A787" s="7" t="s">
        <v>2328</v>
      </c>
      <c r="B787" s="8" t="s">
        <v>2329</v>
      </c>
      <c r="C787" s="256">
        <v>2.8406872187955718</v>
      </c>
      <c r="D787" s="256">
        <v>23.094147292401178</v>
      </c>
    </row>
    <row r="788" spans="1:4" ht="27.75" customHeight="1">
      <c r="A788" s="7" t="s">
        <v>2330</v>
      </c>
      <c r="B788" s="8" t="s">
        <v>2331</v>
      </c>
      <c r="C788" s="256">
        <v>9.2914048968133169</v>
      </c>
      <c r="D788" s="256">
        <v>-4.6464359980800518</v>
      </c>
    </row>
    <row r="789" spans="1:4" ht="27.75" customHeight="1">
      <c r="A789" s="7" t="s">
        <v>2332</v>
      </c>
      <c r="B789" s="8" t="s">
        <v>2333</v>
      </c>
      <c r="C789" s="256">
        <v>8.875507506443446E-2</v>
      </c>
      <c r="D789" s="256">
        <v>0.2042524157035982</v>
      </c>
    </row>
    <row r="790" spans="1:4" ht="27.75" customHeight="1">
      <c r="A790" s="7" t="s">
        <v>2334</v>
      </c>
      <c r="B790" s="257" t="s">
        <v>2335</v>
      </c>
      <c r="C790" s="256">
        <v>1.7212493245950879</v>
      </c>
      <c r="D790" s="256">
        <v>6.1538839622928165</v>
      </c>
    </row>
    <row r="791" spans="1:4" ht="27.75" customHeight="1">
      <c r="A791" s="7" t="s">
        <v>2336</v>
      </c>
      <c r="B791" s="257" t="s">
        <v>2335</v>
      </c>
      <c r="C791" s="256">
        <v>11.077425806873658</v>
      </c>
      <c r="D791" s="256">
        <v>-0.58664783386284969</v>
      </c>
    </row>
    <row r="792" spans="1:4" ht="27.75" customHeight="1">
      <c r="A792" s="7" t="s">
        <v>2337</v>
      </c>
      <c r="B792" s="8" t="s">
        <v>2338</v>
      </c>
      <c r="C792" s="256">
        <v>5.2826544239106576</v>
      </c>
      <c r="D792" s="256">
        <v>7.5217568632999878</v>
      </c>
    </row>
    <row r="793" spans="1:4" ht="27.75" customHeight="1">
      <c r="A793" s="7" t="s">
        <v>2339</v>
      </c>
      <c r="B793" s="8" t="s">
        <v>2340</v>
      </c>
      <c r="C793" s="256">
        <v>1.613540260755377</v>
      </c>
      <c r="D793" s="256">
        <v>9.6257570221787976</v>
      </c>
    </row>
    <row r="794" spans="1:4" ht="27.75" customHeight="1">
      <c r="A794" s="7" t="s">
        <v>2341</v>
      </c>
      <c r="B794" s="8" t="s">
        <v>2342</v>
      </c>
      <c r="C794" s="256">
        <v>0.2375070923597426</v>
      </c>
      <c r="D794" s="256">
        <v>3.5502550505316806</v>
      </c>
    </row>
    <row r="795" spans="1:4" ht="27.75" customHeight="1">
      <c r="A795" s="7" t="s">
        <v>2343</v>
      </c>
      <c r="B795" s="8" t="s">
        <v>2342</v>
      </c>
      <c r="C795" s="256">
        <v>7.8976923856746886E-2</v>
      </c>
      <c r="D795" s="256">
        <v>7.6743325145280163</v>
      </c>
    </row>
    <row r="796" spans="1:4" ht="27.75" customHeight="1">
      <c r="A796" s="7" t="s">
        <v>2344</v>
      </c>
      <c r="B796" s="8" t="s">
        <v>2345</v>
      </c>
      <c r="C796" s="256">
        <v>1.0042020566563121</v>
      </c>
      <c r="D796" s="256">
        <v>5.4996299620686333</v>
      </c>
    </row>
    <row r="797" spans="1:4" ht="27.75" customHeight="1">
      <c r="A797" s="7" t="s">
        <v>2346</v>
      </c>
      <c r="B797" s="8" t="s">
        <v>2347</v>
      </c>
      <c r="C797" s="256">
        <v>5.0431571418576562</v>
      </c>
      <c r="D797" s="256">
        <v>2.2748980312360501</v>
      </c>
    </row>
    <row r="798" spans="1:4" ht="27.75" customHeight="1">
      <c r="A798" s="7" t="s">
        <v>2348</v>
      </c>
      <c r="B798" s="8" t="s">
        <v>2349</v>
      </c>
      <c r="C798" s="256">
        <v>0.75172085609538197</v>
      </c>
      <c r="D798" s="256">
        <v>5.0487407025226849</v>
      </c>
    </row>
    <row r="799" spans="1:4" ht="27.75" customHeight="1">
      <c r="A799" s="7" t="s">
        <v>2350</v>
      </c>
      <c r="B799" s="8" t="s">
        <v>2351</v>
      </c>
      <c r="C799" s="256">
        <v>0.28993913624645329</v>
      </c>
      <c r="D799" s="256">
        <v>0.24829225965831597</v>
      </c>
    </row>
    <row r="800" spans="1:4" ht="27.75" customHeight="1">
      <c r="A800" s="7" t="s">
        <v>2352</v>
      </c>
      <c r="B800" s="8" t="s">
        <v>2353</v>
      </c>
      <c r="C800" s="256">
        <v>0.10838394692776993</v>
      </c>
      <c r="D800" s="256">
        <v>4.5822818960756191</v>
      </c>
    </row>
    <row r="801" spans="1:4" ht="27.75" customHeight="1">
      <c r="A801" s="7" t="s">
        <v>2354</v>
      </c>
      <c r="B801" s="8" t="s">
        <v>2355</v>
      </c>
      <c r="C801" s="256">
        <v>0.16708879171673205</v>
      </c>
      <c r="D801" s="256">
        <v>4.6602862518094872</v>
      </c>
    </row>
    <row r="802" spans="1:4" ht="27.75" customHeight="1">
      <c r="A802" s="7" t="s">
        <v>2356</v>
      </c>
      <c r="B802" s="8" t="s">
        <v>2357</v>
      </c>
      <c r="C802" s="256">
        <v>5.2028179968644253</v>
      </c>
      <c r="D802" s="256">
        <v>-1.3908322704788145</v>
      </c>
    </row>
    <row r="803" spans="1:4" ht="27.75" customHeight="1">
      <c r="A803" s="7" t="s">
        <v>2358</v>
      </c>
      <c r="B803" s="8" t="s">
        <v>2359</v>
      </c>
      <c r="C803" s="256">
        <v>1.9583325521599866</v>
      </c>
      <c r="D803" s="256">
        <v>16.491120628325945</v>
      </c>
    </row>
    <row r="804" spans="1:4" ht="27.75" customHeight="1">
      <c r="A804" s="7" t="s">
        <v>2360</v>
      </c>
      <c r="B804" s="8" t="s">
        <v>2361</v>
      </c>
      <c r="C804" s="256">
        <v>1.8979184928291906</v>
      </c>
      <c r="D804" s="256">
        <v>9.287207026588316</v>
      </c>
    </row>
    <row r="805" spans="1:4" ht="27.75" customHeight="1">
      <c r="A805" s="7" t="s">
        <v>2362</v>
      </c>
      <c r="B805" s="8" t="s">
        <v>2363</v>
      </c>
      <c r="C805" s="264">
        <v>0.79708590357798537</v>
      </c>
      <c r="D805" s="264">
        <v>0.6571289584140787</v>
      </c>
    </row>
    <row r="806" spans="1:4" ht="27.75" customHeight="1">
      <c r="A806" s="7" t="s">
        <v>2364</v>
      </c>
      <c r="B806" s="8" t="s">
        <v>2365</v>
      </c>
      <c r="C806" s="264">
        <v>1.8937027257785901</v>
      </c>
      <c r="D806" s="264">
        <v>8.66343715930992</v>
      </c>
    </row>
    <row r="807" spans="1:4" ht="27.75" customHeight="1">
      <c r="A807" s="7" t="s">
        <v>2366</v>
      </c>
      <c r="B807" s="8" t="s">
        <v>2367</v>
      </c>
      <c r="C807" s="264">
        <v>0.58523751292071013</v>
      </c>
      <c r="D807" s="264">
        <v>4.4196669097571712</v>
      </c>
    </row>
    <row r="808" spans="1:4" ht="27.75" customHeight="1">
      <c r="A808" s="7" t="s">
        <v>2368</v>
      </c>
      <c r="B808" s="8" t="s">
        <v>2369</v>
      </c>
      <c r="C808" s="264">
        <v>0.25768305384540624</v>
      </c>
      <c r="D808" s="264">
        <v>2.5343332915150367</v>
      </c>
    </row>
    <row r="809" spans="1:4" ht="27.75" customHeight="1">
      <c r="A809" s="7" t="s">
        <v>2370</v>
      </c>
      <c r="B809" s="8" t="s">
        <v>2371</v>
      </c>
      <c r="C809" s="264">
        <v>0.13581541113256163</v>
      </c>
      <c r="D809" s="264">
        <v>3.8985881354429055</v>
      </c>
    </row>
    <row r="810" spans="1:4" ht="27.75" customHeight="1">
      <c r="A810" s="7" t="s">
        <v>2372</v>
      </c>
      <c r="B810" s="8" t="s">
        <v>2373</v>
      </c>
      <c r="C810" s="264">
        <v>5.0911362568033987</v>
      </c>
      <c r="D810" s="264">
        <v>-2.602373530491302</v>
      </c>
    </row>
    <row r="811" spans="1:4" ht="27.75" customHeight="1">
      <c r="A811" s="7" t="s">
        <v>2374</v>
      </c>
      <c r="B811" s="8" t="s">
        <v>2373</v>
      </c>
      <c r="C811" s="264">
        <v>5.1665059429327398</v>
      </c>
      <c r="D811" s="264">
        <v>-2.7192725672825557</v>
      </c>
    </row>
    <row r="812" spans="1:4" ht="27.75" customHeight="1">
      <c r="A812" s="7" t="s">
        <v>2375</v>
      </c>
      <c r="B812" s="8" t="s">
        <v>2376</v>
      </c>
      <c r="C812" s="264">
        <v>8.453220569346484E-3</v>
      </c>
      <c r="D812" s="264">
        <v>4.9730727571537577E-2</v>
      </c>
    </row>
    <row r="813" spans="1:4" ht="27.75" customHeight="1">
      <c r="A813" s="7" t="s">
        <v>2377</v>
      </c>
      <c r="B813" s="8" t="s">
        <v>2378</v>
      </c>
      <c r="C813" s="264">
        <v>2.0682141995308014</v>
      </c>
      <c r="D813" s="264">
        <v>10.138525058471684</v>
      </c>
    </row>
    <row r="814" spans="1:4" ht="27.75" customHeight="1">
      <c r="A814" s="7" t="s">
        <v>2379</v>
      </c>
      <c r="B814" s="8" t="s">
        <v>2380</v>
      </c>
      <c r="C814" s="264">
        <v>0.16049842923787769</v>
      </c>
      <c r="D814" s="264">
        <v>-0.28290276488081212</v>
      </c>
    </row>
    <row r="815" spans="1:4" ht="27.75" customHeight="1">
      <c r="A815" s="7" t="s">
        <v>2381</v>
      </c>
      <c r="B815" s="8" t="s">
        <v>2382</v>
      </c>
      <c r="C815" s="264">
        <v>4.987990554173968</v>
      </c>
      <c r="D815" s="264">
        <v>2.1446588978454568</v>
      </c>
    </row>
    <row r="816" spans="1:4" ht="27.75" customHeight="1">
      <c r="A816" s="7" t="s">
        <v>2383</v>
      </c>
      <c r="B816" s="8" t="s">
        <v>2384</v>
      </c>
      <c r="C816" s="264">
        <v>6.4460945906383662</v>
      </c>
      <c r="D816" s="264">
        <v>11.932416674024298</v>
      </c>
    </row>
    <row r="817" spans="1:4" ht="27.75" customHeight="1">
      <c r="A817" s="7" t="s">
        <v>2385</v>
      </c>
      <c r="B817" s="8" t="s">
        <v>2386</v>
      </c>
      <c r="C817" s="264">
        <v>1.1783658123783505</v>
      </c>
      <c r="D817" s="264">
        <v>4.0298857483390682</v>
      </c>
    </row>
    <row r="818" spans="1:4" ht="27.75" customHeight="1">
      <c r="A818" s="7" t="s">
        <v>2387</v>
      </c>
      <c r="B818" s="8" t="s">
        <v>2388</v>
      </c>
      <c r="C818" s="264">
        <v>0.88805272397950574</v>
      </c>
      <c r="D818" s="264">
        <v>5.4414179490723686</v>
      </c>
    </row>
    <row r="819" spans="1:4" ht="27.75" customHeight="1">
      <c r="A819" s="7" t="s">
        <v>2389</v>
      </c>
      <c r="B819" s="8" t="s">
        <v>2390</v>
      </c>
      <c r="C819" s="264">
        <v>0.59538126945589498</v>
      </c>
      <c r="D819" s="264">
        <v>11.538644688384023</v>
      </c>
    </row>
    <row r="820" spans="1:4" ht="27.75" customHeight="1">
      <c r="A820" s="7" t="s">
        <v>2391</v>
      </c>
      <c r="B820" s="8" t="s">
        <v>2392</v>
      </c>
      <c r="C820" s="264">
        <v>1.1215546802645542</v>
      </c>
      <c r="D820" s="264">
        <v>3.8105700161855203</v>
      </c>
    </row>
    <row r="821" spans="1:4" ht="27.75" customHeight="1">
      <c r="A821" s="7" t="s">
        <v>2393</v>
      </c>
      <c r="B821" s="8" t="s">
        <v>2394</v>
      </c>
      <c r="C821" s="264">
        <v>0.64941988786865934</v>
      </c>
      <c r="D821" s="264">
        <v>4.0526027409641507</v>
      </c>
    </row>
    <row r="822" spans="1:4" ht="27.75" customHeight="1">
      <c r="A822" s="7" t="s">
        <v>2395</v>
      </c>
      <c r="B822" s="8" t="s">
        <v>2396</v>
      </c>
      <c r="C822" s="264">
        <v>0.81180362546001417</v>
      </c>
      <c r="D822" s="264">
        <v>22.48577561466216</v>
      </c>
    </row>
    <row r="823" spans="1:4" ht="27.75" customHeight="1">
      <c r="A823" s="7" t="s">
        <v>2397</v>
      </c>
      <c r="B823" s="8" t="s">
        <v>2398</v>
      </c>
      <c r="C823" s="264">
        <v>3.3136600731289292</v>
      </c>
      <c r="D823" s="264">
        <v>9.4786040893008288</v>
      </c>
    </row>
    <row r="824" spans="1:4" ht="27.75" customHeight="1">
      <c r="A824" s="7" t="s">
        <v>2399</v>
      </c>
      <c r="B824" s="8" t="s">
        <v>2400</v>
      </c>
      <c r="C824" s="264">
        <v>21.696538414522745</v>
      </c>
      <c r="D824" s="264">
        <v>-5.2598695541909271</v>
      </c>
    </row>
    <row r="825" spans="1:4" ht="27.75" customHeight="1">
      <c r="A825" s="7" t="s">
        <v>2401</v>
      </c>
      <c r="B825" s="8" t="s">
        <v>2402</v>
      </c>
      <c r="C825" s="264">
        <v>1.5369668408058632</v>
      </c>
      <c r="D825" s="264">
        <v>8.7218822065064234</v>
      </c>
    </row>
    <row r="826" spans="1:4" ht="27.75" customHeight="1">
      <c r="A826" s="7" t="s">
        <v>2403</v>
      </c>
      <c r="B826" s="8" t="s">
        <v>2404</v>
      </c>
      <c r="C826" s="264">
        <v>3.0016493283633792</v>
      </c>
      <c r="D826" s="264">
        <v>6.3413692982100525</v>
      </c>
    </row>
    <row r="827" spans="1:4" ht="27.75" customHeight="1">
      <c r="A827" s="7" t="s">
        <v>2405</v>
      </c>
      <c r="B827" s="8" t="s">
        <v>2406</v>
      </c>
      <c r="C827" s="264">
        <v>7.5861574359749273E-2</v>
      </c>
      <c r="D827" s="264">
        <v>0.28349901152033008</v>
      </c>
    </row>
    <row r="828" spans="1:4" ht="27.75" customHeight="1">
      <c r="A828" s="7" t="s">
        <v>2407</v>
      </c>
      <c r="B828" s="8" t="s">
        <v>2408</v>
      </c>
      <c r="C828" s="264">
        <v>31.581570374383201</v>
      </c>
      <c r="D828" s="264">
        <v>-30.38621755897114</v>
      </c>
    </row>
    <row r="829" spans="1:4" ht="27.75" customHeight="1">
      <c r="A829" s="7" t="s">
        <v>2409</v>
      </c>
      <c r="B829" s="8" t="s">
        <v>2410</v>
      </c>
      <c r="C829" s="264">
        <v>0</v>
      </c>
      <c r="D829" s="264">
        <v>1.4502690728634098</v>
      </c>
    </row>
    <row r="830" spans="1:4" ht="27.75" customHeight="1">
      <c r="A830" s="7" t="s">
        <v>2411</v>
      </c>
      <c r="B830" s="8" t="s">
        <v>2410</v>
      </c>
      <c r="C830" s="264">
        <v>2.3481249923709244</v>
      </c>
      <c r="D830" s="264">
        <v>-0.89897456152715072</v>
      </c>
    </row>
    <row r="831" spans="1:4" ht="27.75" customHeight="1">
      <c r="A831" s="7" t="s">
        <v>2412</v>
      </c>
      <c r="B831" s="8" t="s">
        <v>2413</v>
      </c>
      <c r="C831" s="264">
        <v>1.5172810380086952</v>
      </c>
      <c r="D831" s="264">
        <v>0.74857228003892329</v>
      </c>
    </row>
    <row r="832" spans="1:4" ht="27.75" customHeight="1">
      <c r="A832" s="7" t="s">
        <v>2414</v>
      </c>
      <c r="B832" s="8" t="s">
        <v>2415</v>
      </c>
      <c r="C832" s="264">
        <v>3.7767483510478081E-2</v>
      </c>
      <c r="D832" s="264">
        <v>2.763019580256485</v>
      </c>
    </row>
    <row r="833" spans="1:4" ht="27.75" customHeight="1">
      <c r="A833" s="7" t="s">
        <v>2416</v>
      </c>
      <c r="B833" s="8" t="s">
        <v>2417</v>
      </c>
      <c r="C833" s="264">
        <v>0</v>
      </c>
      <c r="D833" s="264">
        <v>21.668925101392734</v>
      </c>
    </row>
    <row r="834" spans="1:4" ht="27.75" customHeight="1">
      <c r="A834" s="7" t="s">
        <v>2418</v>
      </c>
      <c r="B834" s="8" t="s">
        <v>2417</v>
      </c>
      <c r="C834" s="264">
        <v>0</v>
      </c>
      <c r="D834" s="264">
        <v>20.822900154664314</v>
      </c>
    </row>
    <row r="835" spans="1:4" ht="27.75" customHeight="1">
      <c r="A835" s="7" t="s">
        <v>2419</v>
      </c>
      <c r="B835" s="8" t="s">
        <v>2420</v>
      </c>
      <c r="C835" s="264">
        <v>-4.838758540316674E-2</v>
      </c>
      <c r="D835" s="264">
        <v>7.9121548040453034</v>
      </c>
    </row>
    <row r="836" spans="1:4" ht="27.75" customHeight="1">
      <c r="A836" s="7" t="s">
        <v>2421</v>
      </c>
      <c r="B836" s="8" t="s">
        <v>2422</v>
      </c>
      <c r="C836" s="264">
        <v>4.0134860359090991</v>
      </c>
      <c r="D836" s="264">
        <v>2.7036818973144658</v>
      </c>
    </row>
    <row r="837" spans="1:4" ht="27.75" customHeight="1">
      <c r="A837" s="7" t="s">
        <v>2423</v>
      </c>
      <c r="B837" s="8" t="s">
        <v>2424</v>
      </c>
      <c r="C837" s="264">
        <v>0.19142330636328422</v>
      </c>
      <c r="D837" s="264">
        <v>4.4687186766719078</v>
      </c>
    </row>
    <row r="838" spans="1:4" ht="27.75" customHeight="1">
      <c r="A838" s="7" t="s">
        <v>2425</v>
      </c>
      <c r="B838" s="8" t="s">
        <v>2426</v>
      </c>
      <c r="C838" s="264">
        <v>9.4830553900970909</v>
      </c>
      <c r="D838" s="264">
        <v>-4.5606892053661188</v>
      </c>
    </row>
    <row r="839" spans="1:4" ht="27.75" customHeight="1">
      <c r="A839" s="7" t="s">
        <v>2427</v>
      </c>
      <c r="B839" s="8" t="s">
        <v>2428</v>
      </c>
      <c r="C839" s="264">
        <v>0</v>
      </c>
      <c r="D839" s="264">
        <v>3.2912186923612231E-2</v>
      </c>
    </row>
    <row r="840" spans="1:4" ht="27.75" customHeight="1">
      <c r="A840" s="7" t="s">
        <v>2429</v>
      </c>
      <c r="B840" s="8" t="s">
        <v>2430</v>
      </c>
      <c r="C840" s="264">
        <v>1.5641482538332201</v>
      </c>
      <c r="D840" s="264">
        <v>-1.93907418887613</v>
      </c>
    </row>
    <row r="841" spans="1:4" ht="27.75" customHeight="1">
      <c r="A841" s="7" t="s">
        <v>2431</v>
      </c>
      <c r="B841" s="8" t="s">
        <v>2430</v>
      </c>
      <c r="C841" s="264">
        <v>0.65223384842851939</v>
      </c>
      <c r="D841" s="264">
        <v>6.007063787827259</v>
      </c>
    </row>
    <row r="842" spans="1:4" ht="27.75" customHeight="1">
      <c r="A842" s="7" t="s">
        <v>2432</v>
      </c>
      <c r="B842" s="8" t="s">
        <v>2433</v>
      </c>
      <c r="C842" s="264">
        <v>4.3905772088063655</v>
      </c>
      <c r="D842" s="264">
        <v>13.774742390353362</v>
      </c>
    </row>
    <row r="843" spans="1:4" ht="27.75" customHeight="1">
      <c r="A843" s="7" t="s">
        <v>2434</v>
      </c>
      <c r="B843" s="8" t="s">
        <v>2435</v>
      </c>
      <c r="C843" s="264">
        <v>1.5359745384269208</v>
      </c>
      <c r="D843" s="264">
        <v>1.1668752130442879</v>
      </c>
    </row>
    <row r="844" spans="1:4" ht="27.75" customHeight="1">
      <c r="A844" s="7" t="s">
        <v>2436</v>
      </c>
      <c r="B844" s="8" t="s">
        <v>2437</v>
      </c>
      <c r="C844" s="264">
        <v>1.6753071573526994</v>
      </c>
      <c r="D844" s="264">
        <v>13.336262176946242</v>
      </c>
    </row>
    <row r="845" spans="1:4" ht="27.75" customHeight="1">
      <c r="A845" s="7" t="s">
        <v>2438</v>
      </c>
      <c r="B845" s="8" t="s">
        <v>2439</v>
      </c>
      <c r="C845" s="264">
        <v>0.22963929139573028</v>
      </c>
      <c r="D845" s="264">
        <v>2.4037260907611833</v>
      </c>
    </row>
    <row r="846" spans="1:4" ht="27.75" customHeight="1">
      <c r="A846" s="7" t="s">
        <v>2440</v>
      </c>
      <c r="B846" s="8" t="s">
        <v>2441</v>
      </c>
      <c r="C846" s="264">
        <v>3.700387964881072</v>
      </c>
      <c r="D846" s="264">
        <v>9.9454181247158964</v>
      </c>
    </row>
    <row r="847" spans="1:4" ht="27.75" customHeight="1">
      <c r="A847" s="7" t="s">
        <v>2442</v>
      </c>
      <c r="B847" s="8" t="s">
        <v>2443</v>
      </c>
      <c r="C847" s="264">
        <v>0.62673832679124764</v>
      </c>
      <c r="D847" s="264">
        <v>21.142177719764671</v>
      </c>
    </row>
    <row r="848" spans="1:4" ht="27.75" customHeight="1">
      <c r="A848" s="7" t="s">
        <v>2444</v>
      </c>
      <c r="B848" s="8" t="s">
        <v>2445</v>
      </c>
      <c r="C848" s="264">
        <v>1.2648540843044869</v>
      </c>
      <c r="D848" s="264">
        <v>-0.63242704215224455</v>
      </c>
    </row>
    <row r="849" spans="1:4" ht="27.75" customHeight="1">
      <c r="A849" s="7" t="s">
        <v>2446</v>
      </c>
      <c r="B849" s="8" t="s">
        <v>2447</v>
      </c>
      <c r="C849" s="264">
        <v>1.7455390214835675</v>
      </c>
      <c r="D849" s="264">
        <v>7.1107730702718008</v>
      </c>
    </row>
    <row r="850" spans="1:4" ht="27.75" customHeight="1">
      <c r="A850" s="7" t="s">
        <v>2448</v>
      </c>
      <c r="B850" s="8" t="s">
        <v>2449</v>
      </c>
      <c r="C850" s="264">
        <v>1.0061724044732212</v>
      </c>
      <c r="D850" s="264">
        <v>-0.23779626799728068</v>
      </c>
    </row>
    <row r="851" spans="1:4" ht="27.75" customHeight="1">
      <c r="A851" s="7" t="s">
        <v>2450</v>
      </c>
      <c r="B851" s="8" t="s">
        <v>2451</v>
      </c>
      <c r="C851" s="264">
        <v>1.4187623355624623</v>
      </c>
      <c r="D851" s="264">
        <v>-0.36116905398712612</v>
      </c>
    </row>
    <row r="852" spans="1:4" ht="27.75" customHeight="1">
      <c r="A852" s="7" t="s">
        <v>2452</v>
      </c>
      <c r="B852" s="8" t="s">
        <v>2453</v>
      </c>
      <c r="C852" s="264">
        <v>7.1636537674909277</v>
      </c>
      <c r="D852" s="264">
        <v>-2.5842183323602774</v>
      </c>
    </row>
    <row r="853" spans="1:4" ht="27.75" customHeight="1">
      <c r="A853" s="7" t="s">
        <v>2454</v>
      </c>
      <c r="B853" s="8" t="s">
        <v>2455</v>
      </c>
      <c r="C853" s="264">
        <v>7.072004806944536E-2</v>
      </c>
      <c r="D853" s="264">
        <v>0.57775654408053612</v>
      </c>
    </row>
    <row r="854" spans="1:4" ht="27.75" customHeight="1">
      <c r="A854" s="7" t="s">
        <v>2456</v>
      </c>
      <c r="B854" s="8" t="s">
        <v>2457</v>
      </c>
      <c r="C854" s="264">
        <v>8.3144127871473919E-2</v>
      </c>
      <c r="D854" s="264">
        <v>0.14418226578411053</v>
      </c>
    </row>
    <row r="855" spans="1:4" ht="27.75" customHeight="1">
      <c r="A855" s="7" t="s">
        <v>2458</v>
      </c>
      <c r="B855" s="8" t="s">
        <v>2459</v>
      </c>
      <c r="C855" s="264">
        <v>0</v>
      </c>
      <c r="D855" s="264">
        <v>0.13631384051273501</v>
      </c>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9" type="noConversion"/>
  <hyperlinks>
    <hyperlink ref="A1" location="Overview!A1" display="Back to Overview" xr:uid="{00000000-0004-0000-33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Header>&amp;C&amp;G</oddHeader>
    <oddFooter>&amp;C&amp;P of &amp;N</oddFooter>
    <firstHeader>&amp;LUn-scaled [nodal /network group] costs&amp;C&amp;G</firstHeader>
    <firstFooter>&amp;C&amp;P of &amp;N</firstFooter>
  </headerFooter>
  <legacyDrawingHF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G804"/>
  <sheetViews>
    <sheetView zoomScale="70" zoomScaleNormal="70" zoomScaleSheetLayoutView="100" workbookViewId="0"/>
  </sheetViews>
  <sheetFormatPr defaultColWidth="9.1796875" defaultRowHeight="36.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36.75" customHeight="1">
      <c r="A1" s="50" t="s">
        <v>37</v>
      </c>
      <c r="B1" s="3"/>
      <c r="C1" s="2"/>
      <c r="E1" s="10"/>
      <c r="F1" s="4"/>
      <c r="G1" s="4"/>
    </row>
    <row r="2" spans="1:7" s="11" customFormat="1" ht="36.75" customHeight="1">
      <c r="A2" s="393" t="str">
        <f>Overview!B4&amp; " - Effective from "&amp;Overview!D4&amp;" - "&amp;Overview!E4&amp;" Nodal/Zonal charges in NGED EM Area (GSP Group _B)"</f>
        <v>Southern Electric Power Distribution plc - Effective from 1 April 2024 - Final Nodal/Zonal charges in NGED EM Area (GSP Group _B)</v>
      </c>
      <c r="B2" s="394"/>
      <c r="C2" s="394"/>
      <c r="D2" s="395"/>
    </row>
    <row r="3" spans="1:7" ht="36.75" customHeight="1">
      <c r="A3" s="215" t="s">
        <v>851</v>
      </c>
      <c r="B3" s="215" t="s">
        <v>852</v>
      </c>
      <c r="C3" s="215" t="s">
        <v>853</v>
      </c>
      <c r="D3" s="215" t="s">
        <v>854</v>
      </c>
    </row>
    <row r="4" spans="1:7" ht="36.75" customHeight="1">
      <c r="A4" s="258" t="s">
        <v>2460</v>
      </c>
      <c r="B4" s="259"/>
      <c r="C4" s="260">
        <v>0.88843145879609131</v>
      </c>
      <c r="D4" s="261"/>
    </row>
    <row r="5" spans="1:7" ht="36.75" customHeight="1">
      <c r="A5" s="258" t="s">
        <v>2461</v>
      </c>
      <c r="B5" s="259"/>
      <c r="C5" s="260">
        <v>0</v>
      </c>
      <c r="D5" s="261"/>
    </row>
    <row r="6" spans="1:7" ht="36.75" customHeight="1">
      <c r="A6" s="258" t="s">
        <v>2462</v>
      </c>
      <c r="B6" s="262" t="s">
        <v>2461</v>
      </c>
      <c r="C6" s="260">
        <v>3.1240422530960208</v>
      </c>
      <c r="D6" s="261"/>
    </row>
    <row r="7" spans="1:7" ht="36.75" customHeight="1">
      <c r="A7" s="258" t="s">
        <v>2463</v>
      </c>
      <c r="B7" s="259" t="s">
        <v>2461</v>
      </c>
      <c r="C7" s="260">
        <v>2.6489972288529993</v>
      </c>
      <c r="D7" s="261"/>
    </row>
    <row r="8" spans="1:7" ht="36.75" customHeight="1">
      <c r="A8" s="258" t="s">
        <v>2464</v>
      </c>
      <c r="B8" s="259" t="s">
        <v>2461</v>
      </c>
      <c r="C8" s="260">
        <v>6.6182481269157911</v>
      </c>
      <c r="D8" s="261"/>
    </row>
    <row r="9" spans="1:7" ht="36.75" customHeight="1">
      <c r="A9" s="258" t="s">
        <v>2465</v>
      </c>
      <c r="B9" s="259" t="s">
        <v>2460</v>
      </c>
      <c r="C9" s="260">
        <v>0</v>
      </c>
      <c r="D9" s="261"/>
    </row>
    <row r="10" spans="1:7" ht="36.75" customHeight="1">
      <c r="A10" s="258" t="s">
        <v>2466</v>
      </c>
      <c r="B10" s="259" t="s">
        <v>2460</v>
      </c>
      <c r="C10" s="260">
        <v>7.3954972561703745</v>
      </c>
      <c r="D10" s="261"/>
    </row>
    <row r="11" spans="1:7" ht="36.75" customHeight="1">
      <c r="A11" s="258" t="s">
        <v>2467</v>
      </c>
      <c r="B11" s="259" t="s">
        <v>2460</v>
      </c>
      <c r="C11" s="260">
        <v>0</v>
      </c>
      <c r="D11" s="261"/>
    </row>
    <row r="12" spans="1:7" ht="36.75" customHeight="1">
      <c r="A12" s="258" t="s">
        <v>2468</v>
      </c>
      <c r="B12" s="259" t="s">
        <v>2461</v>
      </c>
      <c r="C12" s="260">
        <v>0.39520190120975091</v>
      </c>
      <c r="D12" s="261"/>
    </row>
    <row r="13" spans="1:7" ht="36.75" customHeight="1">
      <c r="A13" s="258" t="s">
        <v>2469</v>
      </c>
      <c r="B13" s="259" t="s">
        <v>2461</v>
      </c>
      <c r="C13" s="260">
        <v>0.40152955311028582</v>
      </c>
      <c r="D13" s="261"/>
    </row>
    <row r="14" spans="1:7" ht="36.75" customHeight="1">
      <c r="A14" s="258" t="s">
        <v>2470</v>
      </c>
      <c r="B14" s="259" t="s">
        <v>2461</v>
      </c>
      <c r="C14" s="260">
        <v>2.1992501427220028</v>
      </c>
      <c r="D14" s="261"/>
    </row>
    <row r="15" spans="1:7" ht="36.75" customHeight="1">
      <c r="A15" s="258" t="s">
        <v>2471</v>
      </c>
      <c r="B15" s="259" t="s">
        <v>2461</v>
      </c>
      <c r="C15" s="260">
        <v>4.5471049425361398</v>
      </c>
      <c r="D15" s="261"/>
    </row>
    <row r="16" spans="1:7" ht="36.75" customHeight="1">
      <c r="A16" s="258" t="s">
        <v>2472</v>
      </c>
      <c r="B16" s="259" t="s">
        <v>2460</v>
      </c>
      <c r="C16" s="260">
        <v>1.1611405901163692</v>
      </c>
      <c r="D16" s="261"/>
    </row>
    <row r="17" spans="1:4" ht="36.75" customHeight="1">
      <c r="A17" s="258" t="s">
        <v>2473</v>
      </c>
      <c r="B17" s="259" t="s">
        <v>2460</v>
      </c>
      <c r="C17" s="260">
        <v>1.1549749494282939</v>
      </c>
      <c r="D17" s="261"/>
    </row>
    <row r="18" spans="1:4" ht="36.75" customHeight="1">
      <c r="A18" s="258" t="s">
        <v>2474</v>
      </c>
      <c r="B18" s="259" t="s">
        <v>2460</v>
      </c>
      <c r="C18" s="260">
        <v>2.6772365922176071</v>
      </c>
      <c r="D18" s="261"/>
    </row>
    <row r="19" spans="1:4" ht="36.75" customHeight="1">
      <c r="A19" s="258" t="s">
        <v>2475</v>
      </c>
      <c r="B19" s="259" t="s">
        <v>2461</v>
      </c>
      <c r="C19" s="260">
        <v>0</v>
      </c>
      <c r="D19" s="261"/>
    </row>
    <row r="20" spans="1:4" ht="36.75" customHeight="1">
      <c r="A20" s="258" t="s">
        <v>2476</v>
      </c>
      <c r="B20" s="259"/>
      <c r="C20" s="260">
        <v>0</v>
      </c>
      <c r="D20" s="261"/>
    </row>
    <row r="21" spans="1:4" ht="36.75" customHeight="1">
      <c r="A21" s="258" t="s">
        <v>2477</v>
      </c>
      <c r="B21" s="259" t="s">
        <v>2461</v>
      </c>
      <c r="C21" s="260">
        <v>2.7455472999996915</v>
      </c>
      <c r="D21" s="261"/>
    </row>
    <row r="22" spans="1:4" ht="36.75" customHeight="1">
      <c r="A22" s="258" t="s">
        <v>2478</v>
      </c>
      <c r="B22" s="259" t="s">
        <v>2461</v>
      </c>
      <c r="C22" s="260">
        <v>4.0009545925254253</v>
      </c>
      <c r="D22" s="261"/>
    </row>
    <row r="23" spans="1:4" ht="36.75" customHeight="1">
      <c r="A23" s="258" t="s">
        <v>2479</v>
      </c>
      <c r="B23" s="259" t="s">
        <v>2460</v>
      </c>
      <c r="C23" s="260">
        <v>5.6629120366143395</v>
      </c>
      <c r="D23" s="261"/>
    </row>
    <row r="24" spans="1:4" ht="36.75" customHeight="1">
      <c r="A24" s="258" t="s">
        <v>2480</v>
      </c>
      <c r="B24" s="259" t="s">
        <v>2461</v>
      </c>
      <c r="C24" s="260">
        <v>0.39894935413131372</v>
      </c>
      <c r="D24" s="261"/>
    </row>
    <row r="25" spans="1:4" ht="36.75" customHeight="1">
      <c r="A25" s="258" t="s">
        <v>2481</v>
      </c>
      <c r="B25" s="259" t="s">
        <v>2461</v>
      </c>
      <c r="C25" s="260">
        <v>1.7933555363803009</v>
      </c>
      <c r="D25" s="261"/>
    </row>
    <row r="26" spans="1:4" ht="36.75" customHeight="1">
      <c r="A26" s="258" t="s">
        <v>2482</v>
      </c>
      <c r="B26" s="259"/>
      <c r="C26" s="260">
        <v>2.8510399444341723</v>
      </c>
      <c r="D26" s="261"/>
    </row>
    <row r="27" spans="1:4" ht="36.75" customHeight="1">
      <c r="A27" s="258" t="s">
        <v>2483</v>
      </c>
      <c r="B27" s="259" t="s">
        <v>2471</v>
      </c>
      <c r="C27" s="260">
        <v>0</v>
      </c>
      <c r="D27" s="261"/>
    </row>
    <row r="28" spans="1:4" ht="36.75" customHeight="1">
      <c r="A28" s="258" t="s">
        <v>2484</v>
      </c>
      <c r="B28" s="259" t="s">
        <v>2472</v>
      </c>
      <c r="C28" s="260">
        <v>5.0365466655647193</v>
      </c>
      <c r="D28" s="261"/>
    </row>
    <row r="29" spans="1:4" ht="36.75" customHeight="1">
      <c r="A29" s="258" t="s">
        <v>2485</v>
      </c>
      <c r="B29" s="259" t="s">
        <v>2464</v>
      </c>
      <c r="C29" s="260">
        <v>5.7086977196127835</v>
      </c>
      <c r="D29" s="261"/>
    </row>
    <row r="30" spans="1:4" ht="36.75" customHeight="1">
      <c r="A30" s="258" t="s">
        <v>2486</v>
      </c>
      <c r="B30" s="259" t="s">
        <v>2467</v>
      </c>
      <c r="C30" s="260">
        <v>0</v>
      </c>
      <c r="D30" s="261"/>
    </row>
    <row r="31" spans="1:4" ht="36.75" customHeight="1">
      <c r="A31" s="258" t="s">
        <v>2487</v>
      </c>
      <c r="B31" s="259" t="s">
        <v>2477</v>
      </c>
      <c r="C31" s="260">
        <v>0</v>
      </c>
      <c r="D31" s="261"/>
    </row>
    <row r="32" spans="1:4" ht="36.75" customHeight="1">
      <c r="A32" s="258" t="s">
        <v>2488</v>
      </c>
      <c r="B32" s="259" t="s">
        <v>2462</v>
      </c>
      <c r="C32" s="260">
        <v>0</v>
      </c>
      <c r="D32" s="261"/>
    </row>
    <row r="33" spans="1:4" ht="36.75" customHeight="1">
      <c r="A33" s="258" t="s">
        <v>2489</v>
      </c>
      <c r="B33" s="259" t="s">
        <v>2463</v>
      </c>
      <c r="C33" s="260">
        <v>0</v>
      </c>
      <c r="D33" s="261"/>
    </row>
    <row r="34" spans="1:4" ht="36.75" customHeight="1">
      <c r="A34" s="258" t="s">
        <v>2490</v>
      </c>
      <c r="B34" s="259" t="s">
        <v>2464</v>
      </c>
      <c r="C34" s="260">
        <v>0</v>
      </c>
      <c r="D34" s="261"/>
    </row>
    <row r="35" spans="1:4" ht="36.75" customHeight="1">
      <c r="A35" s="258" t="s">
        <v>2491</v>
      </c>
      <c r="B35" s="259" t="s">
        <v>2465</v>
      </c>
      <c r="C35" s="260">
        <v>0</v>
      </c>
      <c r="D35" s="261"/>
    </row>
    <row r="36" spans="1:4" ht="36.75" customHeight="1">
      <c r="A36" s="258" t="s">
        <v>2492</v>
      </c>
      <c r="B36" s="259" t="s">
        <v>2466</v>
      </c>
      <c r="C36" s="260">
        <v>4.7177189336593157</v>
      </c>
      <c r="D36" s="261"/>
    </row>
    <row r="37" spans="1:4" ht="36.75" customHeight="1">
      <c r="A37" s="258" t="s">
        <v>2493</v>
      </c>
      <c r="B37" s="259" t="s">
        <v>2462</v>
      </c>
      <c r="C37" s="260">
        <v>10.47129743265536</v>
      </c>
      <c r="D37" s="261"/>
    </row>
    <row r="38" spans="1:4" ht="36.75" customHeight="1">
      <c r="A38" s="258" t="s">
        <v>2494</v>
      </c>
      <c r="B38" s="259" t="s">
        <v>2462</v>
      </c>
      <c r="C38" s="260">
        <v>5.5580510241943601</v>
      </c>
      <c r="D38" s="261"/>
    </row>
    <row r="39" spans="1:4" ht="36.75" customHeight="1">
      <c r="A39" s="258" t="s">
        <v>2495</v>
      </c>
      <c r="B39" s="259" t="s">
        <v>2463</v>
      </c>
      <c r="C39" s="260">
        <v>0</v>
      </c>
      <c r="D39" s="261"/>
    </row>
    <row r="40" spans="1:4" ht="36.75" customHeight="1">
      <c r="A40" s="258" t="s">
        <v>2496</v>
      </c>
      <c r="B40" s="259" t="s">
        <v>2467</v>
      </c>
      <c r="C40" s="260">
        <v>0</v>
      </c>
      <c r="D40" s="261"/>
    </row>
    <row r="41" spans="1:4" ht="36.75" customHeight="1">
      <c r="A41" s="258" t="s">
        <v>2497</v>
      </c>
      <c r="B41" s="259" t="s">
        <v>2468</v>
      </c>
      <c r="C41" s="260">
        <v>0</v>
      </c>
      <c r="D41" s="261"/>
    </row>
    <row r="42" spans="1:4" ht="36.75" customHeight="1">
      <c r="A42" s="258" t="s">
        <v>2498</v>
      </c>
      <c r="B42" s="259" t="s">
        <v>2469</v>
      </c>
      <c r="C42" s="260">
        <v>0</v>
      </c>
      <c r="D42" s="261"/>
    </row>
    <row r="43" spans="1:4" ht="36.75" customHeight="1">
      <c r="A43" s="258" t="s">
        <v>2499</v>
      </c>
      <c r="B43" s="259" t="s">
        <v>2469</v>
      </c>
      <c r="C43" s="260">
        <v>0</v>
      </c>
      <c r="D43" s="261"/>
    </row>
    <row r="44" spans="1:4" ht="36.75" customHeight="1">
      <c r="A44" s="258" t="s">
        <v>2500</v>
      </c>
      <c r="B44" s="259" t="s">
        <v>2466</v>
      </c>
      <c r="C44" s="260">
        <v>0</v>
      </c>
      <c r="D44" s="261"/>
    </row>
    <row r="45" spans="1:4" ht="36.75" customHeight="1">
      <c r="A45" s="258" t="s">
        <v>2501</v>
      </c>
      <c r="B45" s="259" t="s">
        <v>2470</v>
      </c>
      <c r="C45" s="260">
        <v>0</v>
      </c>
      <c r="D45" s="261"/>
    </row>
    <row r="46" spans="1:4" ht="36.75" customHeight="1">
      <c r="A46" s="258" t="s">
        <v>2502</v>
      </c>
      <c r="B46" s="259" t="s">
        <v>2466</v>
      </c>
      <c r="C46" s="260">
        <v>5.2557931970626717</v>
      </c>
      <c r="D46" s="261"/>
    </row>
    <row r="47" spans="1:4" ht="36.75" customHeight="1">
      <c r="A47" s="258" t="s">
        <v>2503</v>
      </c>
      <c r="B47" s="259" t="s">
        <v>2462</v>
      </c>
      <c r="C47" s="260">
        <v>0</v>
      </c>
      <c r="D47" s="261"/>
    </row>
    <row r="48" spans="1:4" ht="36.75" customHeight="1">
      <c r="A48" s="258" t="s">
        <v>2504</v>
      </c>
      <c r="B48" s="259" t="s">
        <v>2463</v>
      </c>
      <c r="C48" s="260">
        <v>0</v>
      </c>
      <c r="D48" s="261"/>
    </row>
    <row r="49" spans="1:4" ht="36.75" customHeight="1">
      <c r="A49" s="258" t="s">
        <v>2505</v>
      </c>
      <c r="B49" s="259" t="s">
        <v>2463</v>
      </c>
      <c r="C49" s="260">
        <v>0</v>
      </c>
      <c r="D49" s="261"/>
    </row>
    <row r="50" spans="1:4" ht="36.75" customHeight="1">
      <c r="A50" s="258" t="s">
        <v>2506</v>
      </c>
      <c r="B50" s="259" t="s">
        <v>2471</v>
      </c>
      <c r="C50" s="260">
        <v>0</v>
      </c>
      <c r="D50" s="261"/>
    </row>
    <row r="51" spans="1:4" ht="36.75" customHeight="1">
      <c r="A51" s="258" t="s">
        <v>2507</v>
      </c>
      <c r="B51" s="259" t="s">
        <v>2464</v>
      </c>
      <c r="C51" s="260">
        <v>0</v>
      </c>
      <c r="D51" s="261"/>
    </row>
    <row r="52" spans="1:4" ht="36.75" customHeight="1">
      <c r="A52" s="258" t="s">
        <v>2508</v>
      </c>
      <c r="B52" s="259" t="s">
        <v>2472</v>
      </c>
      <c r="C52" s="260">
        <v>5.2386436872893922</v>
      </c>
      <c r="D52" s="261"/>
    </row>
    <row r="53" spans="1:4" ht="36.75" customHeight="1">
      <c r="A53" s="258" t="s">
        <v>2509</v>
      </c>
      <c r="B53" s="259" t="s">
        <v>2472</v>
      </c>
      <c r="C53" s="260">
        <v>0</v>
      </c>
      <c r="D53" s="261"/>
    </row>
    <row r="54" spans="1:4" ht="36.75" customHeight="1">
      <c r="A54" s="258" t="s">
        <v>2510</v>
      </c>
      <c r="B54" s="259" t="s">
        <v>2472</v>
      </c>
      <c r="C54" s="260">
        <v>0</v>
      </c>
      <c r="D54" s="261"/>
    </row>
    <row r="55" spans="1:4" ht="36.75" customHeight="1">
      <c r="A55" s="258" t="s">
        <v>2511</v>
      </c>
      <c r="B55" s="259" t="s">
        <v>2463</v>
      </c>
      <c r="C55" s="260">
        <v>0</v>
      </c>
      <c r="D55" s="261"/>
    </row>
    <row r="56" spans="1:4" ht="36.75" customHeight="1">
      <c r="A56" s="258" t="s">
        <v>2512</v>
      </c>
      <c r="B56" s="259" t="s">
        <v>2461</v>
      </c>
      <c r="C56" s="260">
        <v>0</v>
      </c>
      <c r="D56" s="261"/>
    </row>
    <row r="57" spans="1:4" ht="36.75" customHeight="1">
      <c r="A57" s="258" t="s">
        <v>2513</v>
      </c>
      <c r="B57" s="259" t="s">
        <v>2474</v>
      </c>
      <c r="C57" s="260">
        <v>0</v>
      </c>
      <c r="D57" s="261"/>
    </row>
    <row r="58" spans="1:4" ht="36.75" customHeight="1">
      <c r="A58" s="258" t="s">
        <v>2514</v>
      </c>
      <c r="B58" s="259" t="s">
        <v>2472</v>
      </c>
      <c r="C58" s="260">
        <v>0</v>
      </c>
      <c r="D58" s="261"/>
    </row>
    <row r="59" spans="1:4" ht="36.75" customHeight="1">
      <c r="A59" s="258" t="s">
        <v>2515</v>
      </c>
      <c r="B59" s="259" t="s">
        <v>2462</v>
      </c>
      <c r="C59" s="260">
        <v>0</v>
      </c>
      <c r="D59" s="261"/>
    </row>
    <row r="60" spans="1:4" ht="36.75" customHeight="1">
      <c r="A60" s="258" t="s">
        <v>2516</v>
      </c>
      <c r="B60" s="259" t="s">
        <v>2480</v>
      </c>
      <c r="C60" s="260">
        <v>0</v>
      </c>
      <c r="D60" s="261"/>
    </row>
    <row r="61" spans="1:4" ht="36.75" customHeight="1">
      <c r="A61" s="258" t="s">
        <v>2517</v>
      </c>
      <c r="B61" s="259" t="s">
        <v>2475</v>
      </c>
      <c r="C61" s="260">
        <v>0</v>
      </c>
      <c r="D61" s="261"/>
    </row>
    <row r="62" spans="1:4" ht="36.75" customHeight="1">
      <c r="A62" s="258" t="s">
        <v>2518</v>
      </c>
      <c r="B62" s="259" t="s">
        <v>2471</v>
      </c>
      <c r="C62" s="260">
        <v>3.0713187628303231</v>
      </c>
      <c r="D62" s="261"/>
    </row>
    <row r="63" spans="1:4" ht="36.75" customHeight="1">
      <c r="A63" s="258" t="s">
        <v>2519</v>
      </c>
      <c r="B63" s="259" t="s">
        <v>2461</v>
      </c>
      <c r="C63" s="260">
        <v>0</v>
      </c>
      <c r="D63" s="261"/>
    </row>
    <row r="64" spans="1:4" ht="36.75" customHeight="1">
      <c r="A64" s="258" t="s">
        <v>2520</v>
      </c>
      <c r="B64" s="259" t="s">
        <v>2470</v>
      </c>
      <c r="C64" s="260">
        <v>0</v>
      </c>
      <c r="D64" s="261"/>
    </row>
    <row r="65" spans="1:4" ht="36.75" customHeight="1">
      <c r="A65" s="258" t="s">
        <v>2521</v>
      </c>
      <c r="B65" s="259" t="s">
        <v>2474</v>
      </c>
      <c r="C65" s="260">
        <v>6.0861747055848419</v>
      </c>
      <c r="D65" s="261"/>
    </row>
    <row r="66" spans="1:4" ht="36.75" customHeight="1">
      <c r="A66" s="258" t="s">
        <v>2522</v>
      </c>
      <c r="B66" s="259" t="s">
        <v>2468</v>
      </c>
      <c r="C66" s="260">
        <v>0</v>
      </c>
      <c r="D66" s="261"/>
    </row>
    <row r="67" spans="1:4" ht="36.75" customHeight="1">
      <c r="A67" s="258" t="s">
        <v>2523</v>
      </c>
      <c r="B67" s="259" t="s">
        <v>2482</v>
      </c>
      <c r="C67" s="260">
        <v>5.1952024097523184</v>
      </c>
      <c r="D67" s="261"/>
    </row>
    <row r="68" spans="1:4" ht="36.75" customHeight="1">
      <c r="A68" s="258" t="s">
        <v>2524</v>
      </c>
      <c r="B68" s="259" t="s">
        <v>2472</v>
      </c>
      <c r="C68" s="260">
        <v>0</v>
      </c>
      <c r="D68" s="261"/>
    </row>
    <row r="69" spans="1:4" ht="36.75" customHeight="1">
      <c r="A69" s="258" t="s">
        <v>2525</v>
      </c>
      <c r="B69" s="259" t="s">
        <v>2469</v>
      </c>
      <c r="C69" s="260">
        <v>0</v>
      </c>
      <c r="D69" s="261"/>
    </row>
    <row r="70" spans="1:4" ht="36.75" customHeight="1">
      <c r="A70" s="258" t="s">
        <v>2526</v>
      </c>
      <c r="B70" s="259" t="s">
        <v>2468</v>
      </c>
      <c r="C70" s="260">
        <v>0</v>
      </c>
      <c r="D70" s="261"/>
    </row>
    <row r="71" spans="1:4" ht="36.75" customHeight="1">
      <c r="A71" s="258" t="s">
        <v>2527</v>
      </c>
      <c r="B71" s="259" t="s">
        <v>2467</v>
      </c>
      <c r="C71" s="260">
        <v>0</v>
      </c>
      <c r="D71" s="261"/>
    </row>
    <row r="72" spans="1:4" ht="36.75" customHeight="1">
      <c r="A72" s="258" t="s">
        <v>2528</v>
      </c>
      <c r="B72" s="259" t="s">
        <v>2464</v>
      </c>
      <c r="C72" s="260">
        <v>4.3229148464356832</v>
      </c>
      <c r="D72" s="261"/>
    </row>
    <row r="73" spans="1:4" ht="36.75" customHeight="1">
      <c r="A73" s="258" t="s">
        <v>2529</v>
      </c>
      <c r="B73" s="259" t="s">
        <v>2468</v>
      </c>
      <c r="C73" s="260">
        <v>0</v>
      </c>
      <c r="D73" s="261"/>
    </row>
    <row r="74" spans="1:4" ht="36.75" customHeight="1">
      <c r="A74" s="258" t="s">
        <v>2530</v>
      </c>
      <c r="B74" s="259" t="s">
        <v>2464</v>
      </c>
      <c r="C74" s="260">
        <v>5.876900063884916</v>
      </c>
      <c r="D74" s="261"/>
    </row>
    <row r="75" spans="1:4" ht="36.75" customHeight="1">
      <c r="A75" s="258" t="s">
        <v>2531</v>
      </c>
      <c r="B75" s="259" t="s">
        <v>2471</v>
      </c>
      <c r="C75" s="260">
        <v>0</v>
      </c>
      <c r="D75" s="261"/>
    </row>
    <row r="76" spans="1:4" ht="36.75" customHeight="1">
      <c r="A76" s="258" t="s">
        <v>2532</v>
      </c>
      <c r="B76" s="259" t="s">
        <v>2467</v>
      </c>
      <c r="C76" s="260">
        <v>0</v>
      </c>
      <c r="D76" s="261"/>
    </row>
    <row r="77" spans="1:4" ht="36.75" customHeight="1">
      <c r="A77" s="258" t="s">
        <v>2533</v>
      </c>
      <c r="B77" s="259" t="s">
        <v>2469</v>
      </c>
      <c r="C77" s="260">
        <v>0</v>
      </c>
      <c r="D77" s="261"/>
    </row>
    <row r="78" spans="1:4" ht="36.75" customHeight="1">
      <c r="A78" s="258" t="s">
        <v>2534</v>
      </c>
      <c r="B78" s="259" t="s">
        <v>2474</v>
      </c>
      <c r="C78" s="260">
        <v>0</v>
      </c>
      <c r="D78" s="261"/>
    </row>
    <row r="79" spans="1:4" ht="36.75" customHeight="1">
      <c r="A79" s="258" t="s">
        <v>2535</v>
      </c>
      <c r="B79" s="259" t="s">
        <v>2462</v>
      </c>
      <c r="C79" s="260">
        <v>0</v>
      </c>
      <c r="D79" s="261"/>
    </row>
    <row r="80" spans="1:4" ht="36.75" customHeight="1">
      <c r="A80" s="258" t="s">
        <v>2536</v>
      </c>
      <c r="B80" s="259" t="s">
        <v>2462</v>
      </c>
      <c r="C80" s="260">
        <v>0</v>
      </c>
      <c r="D80" s="261"/>
    </row>
    <row r="81" spans="1:4" ht="36.75" customHeight="1">
      <c r="A81" s="258" t="s">
        <v>2537</v>
      </c>
      <c r="B81" s="259" t="s">
        <v>2469</v>
      </c>
      <c r="C81" s="260">
        <v>0</v>
      </c>
      <c r="D81" s="261"/>
    </row>
    <row r="82" spans="1:4" ht="36.75" customHeight="1">
      <c r="A82" s="258" t="s">
        <v>2538</v>
      </c>
      <c r="B82" s="259" t="s">
        <v>2473</v>
      </c>
      <c r="C82" s="260">
        <v>0</v>
      </c>
      <c r="D82" s="261"/>
    </row>
    <row r="83" spans="1:4" ht="36.75" customHeight="1">
      <c r="A83" s="258" t="s">
        <v>2539</v>
      </c>
      <c r="B83" s="259" t="s">
        <v>2472</v>
      </c>
      <c r="C83" s="260">
        <v>4.9471643753579366</v>
      </c>
      <c r="D83" s="261"/>
    </row>
    <row r="84" spans="1:4" ht="36.75" customHeight="1">
      <c r="A84" s="258" t="s">
        <v>2540</v>
      </c>
      <c r="B84" s="259" t="s">
        <v>2464</v>
      </c>
      <c r="C84" s="260">
        <v>0</v>
      </c>
      <c r="D84" s="261"/>
    </row>
    <row r="85" spans="1:4" ht="36.75" customHeight="1">
      <c r="A85" s="258" t="s">
        <v>2541</v>
      </c>
      <c r="B85" s="259" t="s">
        <v>2474</v>
      </c>
      <c r="C85" s="260">
        <v>0</v>
      </c>
      <c r="D85" s="261"/>
    </row>
    <row r="86" spans="1:4" ht="36.75" customHeight="1">
      <c r="A86" s="258" t="s">
        <v>2542</v>
      </c>
      <c r="B86" s="259" t="s">
        <v>2467</v>
      </c>
      <c r="C86" s="260">
        <v>0</v>
      </c>
      <c r="D86" s="261"/>
    </row>
    <row r="87" spans="1:4" ht="36.75" customHeight="1">
      <c r="A87" s="258" t="s">
        <v>2543</v>
      </c>
      <c r="B87" s="259" t="s">
        <v>2473</v>
      </c>
      <c r="C87" s="260">
        <v>0</v>
      </c>
      <c r="D87" s="261"/>
    </row>
    <row r="88" spans="1:4" ht="36.75" customHeight="1">
      <c r="A88" s="258" t="s">
        <v>2544</v>
      </c>
      <c r="B88" s="259" t="s">
        <v>2479</v>
      </c>
      <c r="C88" s="260">
        <v>4.1669696818973287</v>
      </c>
      <c r="D88" s="261"/>
    </row>
    <row r="89" spans="1:4" ht="36.75" customHeight="1">
      <c r="A89" s="258" t="s">
        <v>2545</v>
      </c>
      <c r="B89" s="259" t="s">
        <v>2468</v>
      </c>
      <c r="C89" s="260">
        <v>0</v>
      </c>
      <c r="D89" s="261"/>
    </row>
    <row r="90" spans="1:4" ht="36.75" customHeight="1">
      <c r="A90" s="258" t="s">
        <v>2546</v>
      </c>
      <c r="B90" s="259" t="s">
        <v>2464</v>
      </c>
      <c r="C90" s="260">
        <v>6.1249525377883884</v>
      </c>
      <c r="D90" s="261"/>
    </row>
    <row r="91" spans="1:4" ht="36.75" customHeight="1">
      <c r="A91" s="258" t="s">
        <v>2547</v>
      </c>
      <c r="B91" s="259" t="s">
        <v>2469</v>
      </c>
      <c r="C91" s="260">
        <v>0</v>
      </c>
      <c r="D91" s="261"/>
    </row>
    <row r="92" spans="1:4" ht="36.75" customHeight="1">
      <c r="A92" s="258" t="s">
        <v>2548</v>
      </c>
      <c r="B92" s="259" t="s">
        <v>2464</v>
      </c>
      <c r="C92" s="260">
        <v>0</v>
      </c>
      <c r="D92" s="261"/>
    </row>
    <row r="93" spans="1:4" ht="36.75" customHeight="1">
      <c r="A93" s="258" t="s">
        <v>2549</v>
      </c>
      <c r="B93" s="259" t="s">
        <v>2466</v>
      </c>
      <c r="C93" s="260">
        <v>0</v>
      </c>
      <c r="D93" s="261"/>
    </row>
    <row r="94" spans="1:4" ht="36.75" customHeight="1">
      <c r="A94" s="258" t="s">
        <v>2550</v>
      </c>
      <c r="B94" s="259" t="s">
        <v>2467</v>
      </c>
      <c r="C94" s="260">
        <v>0</v>
      </c>
      <c r="D94" s="261"/>
    </row>
    <row r="95" spans="1:4" ht="36.75" customHeight="1">
      <c r="A95" s="258" t="s">
        <v>2551</v>
      </c>
      <c r="B95" s="259" t="s">
        <v>2471</v>
      </c>
      <c r="C95" s="260">
        <v>0</v>
      </c>
      <c r="D95" s="261"/>
    </row>
    <row r="96" spans="1:4" ht="36.75" customHeight="1">
      <c r="A96" s="258" t="s">
        <v>2552</v>
      </c>
      <c r="B96" s="259" t="s">
        <v>2470</v>
      </c>
      <c r="C96" s="260">
        <v>0</v>
      </c>
      <c r="D96" s="261"/>
    </row>
    <row r="97" spans="1:4" ht="36.75" customHeight="1">
      <c r="A97" s="258" t="s">
        <v>2553</v>
      </c>
      <c r="B97" s="259" t="s">
        <v>2466</v>
      </c>
      <c r="C97" s="260">
        <v>0</v>
      </c>
      <c r="D97" s="261"/>
    </row>
    <row r="98" spans="1:4" ht="36.75" customHeight="1">
      <c r="A98" s="258" t="s">
        <v>2554</v>
      </c>
      <c r="B98" s="259" t="s">
        <v>2466</v>
      </c>
      <c r="C98" s="260">
        <v>0</v>
      </c>
      <c r="D98" s="261"/>
    </row>
    <row r="99" spans="1:4" ht="36.75" customHeight="1">
      <c r="A99" s="258" t="s">
        <v>2555</v>
      </c>
      <c r="B99" s="259" t="s">
        <v>2478</v>
      </c>
      <c r="C99" s="260">
        <v>0</v>
      </c>
      <c r="D99" s="261"/>
    </row>
    <row r="100" spans="1:4" ht="36.75" customHeight="1">
      <c r="A100" s="258" t="s">
        <v>2556</v>
      </c>
      <c r="B100" s="259" t="s">
        <v>2466</v>
      </c>
      <c r="C100" s="260">
        <v>0</v>
      </c>
      <c r="D100" s="261"/>
    </row>
    <row r="101" spans="1:4" ht="36.75" customHeight="1">
      <c r="A101" s="258" t="s">
        <v>2557</v>
      </c>
      <c r="B101" s="259" t="s">
        <v>2469</v>
      </c>
      <c r="C101" s="260">
        <v>0</v>
      </c>
      <c r="D101" s="261"/>
    </row>
    <row r="102" spans="1:4" ht="36.75" customHeight="1">
      <c r="A102" s="258" t="s">
        <v>2558</v>
      </c>
      <c r="B102" s="259" t="s">
        <v>2481</v>
      </c>
      <c r="C102" s="260">
        <v>0</v>
      </c>
      <c r="D102" s="261"/>
    </row>
    <row r="103" spans="1:4" ht="36.75" customHeight="1">
      <c r="A103" s="258" t="s">
        <v>2559</v>
      </c>
      <c r="B103" s="259" t="s">
        <v>2466</v>
      </c>
      <c r="C103" s="260">
        <v>5.0824676913771656</v>
      </c>
      <c r="D103" s="261"/>
    </row>
    <row r="104" spans="1:4" ht="36.75" customHeight="1">
      <c r="A104" s="258" t="s">
        <v>2560</v>
      </c>
      <c r="B104" s="259" t="s">
        <v>2473</v>
      </c>
      <c r="C104" s="260">
        <v>0</v>
      </c>
      <c r="D104" s="261"/>
    </row>
    <row r="105" spans="1:4" ht="36.75" customHeight="1">
      <c r="A105" s="258" t="s">
        <v>2561</v>
      </c>
      <c r="B105" s="259" t="s">
        <v>2470</v>
      </c>
      <c r="C105" s="260">
        <v>0</v>
      </c>
      <c r="D105" s="261"/>
    </row>
    <row r="106" spans="1:4" ht="36.75" customHeight="1">
      <c r="A106" s="258" t="s">
        <v>2562</v>
      </c>
      <c r="B106" s="259" t="s">
        <v>2463</v>
      </c>
      <c r="C106" s="260">
        <v>0</v>
      </c>
      <c r="D106" s="261"/>
    </row>
    <row r="107" spans="1:4" ht="36.75" customHeight="1">
      <c r="A107" s="258" t="s">
        <v>2563</v>
      </c>
      <c r="B107" s="259" t="s">
        <v>2466</v>
      </c>
      <c r="C107" s="260">
        <v>0</v>
      </c>
      <c r="D107" s="261"/>
    </row>
    <row r="108" spans="1:4" ht="36.75" customHeight="1">
      <c r="A108" s="258" t="s">
        <v>2564</v>
      </c>
      <c r="B108" s="259" t="s">
        <v>2469</v>
      </c>
      <c r="C108" s="260">
        <v>0</v>
      </c>
      <c r="D108" s="261"/>
    </row>
    <row r="109" spans="1:4" ht="36.75" customHeight="1">
      <c r="A109" s="258" t="s">
        <v>2565</v>
      </c>
      <c r="B109" s="259" t="s">
        <v>2463</v>
      </c>
      <c r="C109" s="260">
        <v>0</v>
      </c>
      <c r="D109" s="261"/>
    </row>
    <row r="110" spans="1:4" ht="36.75" customHeight="1">
      <c r="A110" s="258" t="s">
        <v>2566</v>
      </c>
      <c r="B110" s="259" t="s">
        <v>2460</v>
      </c>
      <c r="C110" s="260">
        <v>9.9780517414740366</v>
      </c>
      <c r="D110" s="261"/>
    </row>
    <row r="111" spans="1:4" ht="36.75" customHeight="1">
      <c r="A111" s="258" t="s">
        <v>2567</v>
      </c>
      <c r="B111" s="259" t="s">
        <v>2473</v>
      </c>
      <c r="C111" s="260">
        <v>0</v>
      </c>
      <c r="D111" s="261"/>
    </row>
    <row r="112" spans="1:4" ht="36.75" customHeight="1">
      <c r="A112" s="258" t="s">
        <v>2568</v>
      </c>
      <c r="B112" s="259" t="s">
        <v>2462</v>
      </c>
      <c r="C112" s="260">
        <v>0</v>
      </c>
      <c r="D112" s="261"/>
    </row>
    <row r="113" spans="1:4" ht="36.75" customHeight="1">
      <c r="A113" s="258" t="s">
        <v>2569</v>
      </c>
      <c r="B113" s="259" t="s">
        <v>2468</v>
      </c>
      <c r="C113" s="260">
        <v>0</v>
      </c>
      <c r="D113" s="261"/>
    </row>
    <row r="114" spans="1:4" ht="36.75" customHeight="1">
      <c r="A114" s="258" t="s">
        <v>2570</v>
      </c>
      <c r="B114" s="259" t="s">
        <v>2476</v>
      </c>
      <c r="C114" s="260">
        <v>0</v>
      </c>
      <c r="D114" s="261"/>
    </row>
    <row r="115" spans="1:4" ht="36.75" customHeight="1">
      <c r="A115" s="258" t="s">
        <v>2571</v>
      </c>
      <c r="B115" s="259"/>
      <c r="C115" s="260">
        <v>0</v>
      </c>
      <c r="D115" s="261"/>
    </row>
    <row r="116" spans="1:4" ht="36.75" customHeight="1">
      <c r="A116" s="258" t="s">
        <v>2572</v>
      </c>
      <c r="B116" s="259" t="s">
        <v>2571</v>
      </c>
      <c r="C116" s="260">
        <v>2.306459607700714</v>
      </c>
      <c r="D116" s="261"/>
    </row>
    <row r="117" spans="1:4" ht="36.75" customHeight="1">
      <c r="A117" s="258" t="s">
        <v>2573</v>
      </c>
      <c r="B117" s="259" t="s">
        <v>2571</v>
      </c>
      <c r="C117" s="260">
        <v>0</v>
      </c>
      <c r="D117" s="261"/>
    </row>
    <row r="118" spans="1:4" ht="36.75" customHeight="1">
      <c r="A118" s="258" t="s">
        <v>2574</v>
      </c>
      <c r="B118" s="259" t="s">
        <v>2571</v>
      </c>
      <c r="C118" s="260">
        <v>3.214302887927257</v>
      </c>
      <c r="D118" s="261"/>
    </row>
    <row r="119" spans="1:4" ht="36.75" customHeight="1">
      <c r="A119" s="258" t="s">
        <v>2575</v>
      </c>
      <c r="B119" s="259" t="s">
        <v>2571</v>
      </c>
      <c r="C119" s="260">
        <v>1.6111999133038115</v>
      </c>
      <c r="D119" s="261"/>
    </row>
    <row r="120" spans="1:4" ht="36.75" customHeight="1">
      <c r="A120" s="258" t="s">
        <v>2576</v>
      </c>
      <c r="B120" s="259" t="s">
        <v>2571</v>
      </c>
      <c r="C120" s="260">
        <v>0.28794238501152702</v>
      </c>
      <c r="D120" s="261"/>
    </row>
    <row r="121" spans="1:4" ht="36.75" customHeight="1">
      <c r="A121" s="258" t="s">
        <v>2577</v>
      </c>
      <c r="B121" s="259" t="s">
        <v>2571</v>
      </c>
      <c r="C121" s="260">
        <v>7.5060189951508178</v>
      </c>
      <c r="D121" s="261"/>
    </row>
    <row r="122" spans="1:4" ht="36.75" customHeight="1">
      <c r="A122" s="258" t="s">
        <v>2578</v>
      </c>
      <c r="B122" s="259" t="s">
        <v>2571</v>
      </c>
      <c r="C122" s="260">
        <v>2.0498003355787953</v>
      </c>
      <c r="D122" s="261"/>
    </row>
    <row r="123" spans="1:4" ht="36.75" customHeight="1">
      <c r="A123" s="258" t="s">
        <v>2579</v>
      </c>
      <c r="B123" s="259" t="s">
        <v>2571</v>
      </c>
      <c r="C123" s="260">
        <v>2.8857079439665347</v>
      </c>
      <c r="D123" s="261"/>
    </row>
    <row r="124" spans="1:4" ht="36.75" customHeight="1">
      <c r="A124" s="258" t="s">
        <v>2580</v>
      </c>
      <c r="B124" s="259" t="s">
        <v>2571</v>
      </c>
      <c r="C124" s="260">
        <v>1.0074932106599124</v>
      </c>
      <c r="D124" s="261"/>
    </row>
    <row r="125" spans="1:4" ht="36.75" customHeight="1">
      <c r="A125" s="258" t="s">
        <v>2581</v>
      </c>
      <c r="B125" s="259"/>
      <c r="C125" s="260">
        <v>4.2363215974938804</v>
      </c>
      <c r="D125" s="261"/>
    </row>
    <row r="126" spans="1:4" ht="36.75" customHeight="1">
      <c r="A126" s="258" t="s">
        <v>2582</v>
      </c>
      <c r="B126" s="259" t="s">
        <v>2571</v>
      </c>
      <c r="C126" s="260">
        <v>0</v>
      </c>
      <c r="D126" s="261"/>
    </row>
    <row r="127" spans="1:4" ht="36.75" customHeight="1">
      <c r="A127" s="258" t="s">
        <v>2583</v>
      </c>
      <c r="B127" s="259" t="s">
        <v>2571</v>
      </c>
      <c r="C127" s="260">
        <v>0</v>
      </c>
      <c r="D127" s="261"/>
    </row>
    <row r="128" spans="1:4" ht="36.75" customHeight="1">
      <c r="A128" s="258" t="s">
        <v>2584</v>
      </c>
      <c r="B128" s="259" t="s">
        <v>2571</v>
      </c>
      <c r="C128" s="260">
        <v>0</v>
      </c>
      <c r="D128" s="261"/>
    </row>
    <row r="129" spans="1:4" ht="36.75" customHeight="1">
      <c r="A129" s="258" t="s">
        <v>2585</v>
      </c>
      <c r="B129" s="259" t="s">
        <v>2571</v>
      </c>
      <c r="C129" s="260">
        <v>0</v>
      </c>
      <c r="D129" s="261"/>
    </row>
    <row r="130" spans="1:4" ht="36.75" customHeight="1">
      <c r="A130" s="258" t="s">
        <v>2586</v>
      </c>
      <c r="B130" s="259" t="s">
        <v>2571</v>
      </c>
      <c r="C130" s="260">
        <v>2.013358760845485</v>
      </c>
      <c r="D130" s="261"/>
    </row>
    <row r="131" spans="1:4" ht="36.75" customHeight="1">
      <c r="A131" s="258" t="s">
        <v>2587</v>
      </c>
      <c r="B131" s="259" t="s">
        <v>2571</v>
      </c>
      <c r="C131" s="260">
        <v>0.89985422244738278</v>
      </c>
      <c r="D131" s="261"/>
    </row>
    <row r="132" spans="1:4" ht="36.75" customHeight="1">
      <c r="A132" s="258" t="s">
        <v>2588</v>
      </c>
      <c r="B132" s="259" t="s">
        <v>2571</v>
      </c>
      <c r="C132" s="260">
        <v>0.90359960354820146</v>
      </c>
      <c r="D132" s="261"/>
    </row>
    <row r="133" spans="1:4" ht="36.75" customHeight="1">
      <c r="A133" s="258" t="s">
        <v>2589</v>
      </c>
      <c r="B133" s="259" t="s">
        <v>2571</v>
      </c>
      <c r="C133" s="260">
        <v>0.89728636576610155</v>
      </c>
      <c r="D133" s="261"/>
    </row>
    <row r="134" spans="1:4" ht="36.75" customHeight="1">
      <c r="A134" s="258" t="s">
        <v>2590</v>
      </c>
      <c r="B134" s="259" t="s">
        <v>2571</v>
      </c>
      <c r="C134" s="260">
        <v>0.88957035683256236</v>
      </c>
      <c r="D134" s="261"/>
    </row>
    <row r="135" spans="1:4" ht="36.75" customHeight="1">
      <c r="A135" s="258" t="s">
        <v>2591</v>
      </c>
      <c r="B135" s="259" t="s">
        <v>2571</v>
      </c>
      <c r="C135" s="260">
        <v>0.94957114875377735</v>
      </c>
      <c r="D135" s="261"/>
    </row>
    <row r="136" spans="1:4" ht="36.75" customHeight="1">
      <c r="A136" s="258" t="s">
        <v>2592</v>
      </c>
      <c r="B136" s="259" t="s">
        <v>2571</v>
      </c>
      <c r="C136" s="260">
        <v>0.84690470584704303</v>
      </c>
      <c r="D136" s="261"/>
    </row>
    <row r="137" spans="1:4" ht="36.75" customHeight="1">
      <c r="A137" s="258" t="s">
        <v>2593</v>
      </c>
      <c r="B137" s="259" t="s">
        <v>2571</v>
      </c>
      <c r="C137" s="260">
        <v>1.4836091799584292</v>
      </c>
      <c r="D137" s="261"/>
    </row>
    <row r="138" spans="1:4" ht="36.75" customHeight="1">
      <c r="A138" s="258" t="s">
        <v>2594</v>
      </c>
      <c r="B138" s="259" t="s">
        <v>2571</v>
      </c>
      <c r="C138" s="260">
        <v>1.479319278977504</v>
      </c>
      <c r="D138" s="261"/>
    </row>
    <row r="139" spans="1:4" ht="36.75" customHeight="1">
      <c r="A139" s="258" t="s">
        <v>2595</v>
      </c>
      <c r="B139" s="259"/>
      <c r="C139" s="260">
        <v>3.5610147711629647</v>
      </c>
      <c r="D139" s="261"/>
    </row>
    <row r="140" spans="1:4" ht="36.75" customHeight="1">
      <c r="A140" s="258" t="s">
        <v>2596</v>
      </c>
      <c r="B140" s="259" t="s">
        <v>2577</v>
      </c>
      <c r="C140" s="260">
        <v>4.5323733770193586</v>
      </c>
      <c r="D140" s="261"/>
    </row>
    <row r="141" spans="1:4" ht="36.75" customHeight="1">
      <c r="A141" s="258" t="s">
        <v>2597</v>
      </c>
      <c r="B141" s="259" t="s">
        <v>2577</v>
      </c>
      <c r="C141" s="260">
        <v>3.8187757693502746</v>
      </c>
      <c r="D141" s="261"/>
    </row>
    <row r="142" spans="1:4" ht="36.75" customHeight="1">
      <c r="A142" s="258" t="s">
        <v>2598</v>
      </c>
      <c r="B142" s="259" t="s">
        <v>2574</v>
      </c>
      <c r="C142" s="260">
        <v>2.255335352847371</v>
      </c>
      <c r="D142" s="261"/>
    </row>
    <row r="143" spans="1:4" ht="36.75" customHeight="1">
      <c r="A143" s="258" t="s">
        <v>2599</v>
      </c>
      <c r="B143" s="259" t="s">
        <v>2574</v>
      </c>
      <c r="C143" s="260">
        <v>0</v>
      </c>
      <c r="D143" s="261"/>
    </row>
    <row r="144" spans="1:4" ht="36.75" customHeight="1">
      <c r="A144" s="258" t="s">
        <v>2600</v>
      </c>
      <c r="B144" s="259" t="s">
        <v>2572</v>
      </c>
      <c r="C144" s="260">
        <v>0</v>
      </c>
      <c r="D144" s="261"/>
    </row>
    <row r="145" spans="1:4" ht="36.75" customHeight="1">
      <c r="A145" s="258" t="s">
        <v>2601</v>
      </c>
      <c r="B145" s="259" t="s">
        <v>2572</v>
      </c>
      <c r="C145" s="260">
        <v>0</v>
      </c>
      <c r="D145" s="261"/>
    </row>
    <row r="146" spans="1:4" ht="36.75" customHeight="1">
      <c r="A146" s="258" t="s">
        <v>2602</v>
      </c>
      <c r="B146" s="259" t="s">
        <v>2572</v>
      </c>
      <c r="C146" s="260">
        <v>4.7209639688487401</v>
      </c>
      <c r="D146" s="261"/>
    </row>
    <row r="147" spans="1:4" ht="36.75" customHeight="1">
      <c r="A147" s="258" t="s">
        <v>2603</v>
      </c>
      <c r="B147" s="259" t="s">
        <v>2573</v>
      </c>
      <c r="C147" s="260">
        <v>0</v>
      </c>
      <c r="D147" s="261"/>
    </row>
    <row r="148" spans="1:4" ht="36.75" customHeight="1">
      <c r="A148" s="258" t="s">
        <v>2604</v>
      </c>
      <c r="B148" s="259" t="s">
        <v>2574</v>
      </c>
      <c r="C148" s="260">
        <v>4.8013365450091934</v>
      </c>
      <c r="D148" s="261"/>
    </row>
    <row r="149" spans="1:4" ht="36.75" customHeight="1">
      <c r="A149" s="258" t="s">
        <v>2605</v>
      </c>
      <c r="B149" s="259" t="s">
        <v>2572</v>
      </c>
      <c r="C149" s="260">
        <v>0</v>
      </c>
      <c r="D149" s="261"/>
    </row>
    <row r="150" spans="1:4" ht="36.75" customHeight="1">
      <c r="A150" s="258" t="s">
        <v>2606</v>
      </c>
      <c r="B150" s="259" t="s">
        <v>2587</v>
      </c>
      <c r="C150" s="260">
        <v>3.1697499829230535</v>
      </c>
      <c r="D150" s="261"/>
    </row>
    <row r="151" spans="1:4" ht="36.75" customHeight="1">
      <c r="A151" s="258" t="s">
        <v>2607</v>
      </c>
      <c r="B151" s="259" t="s">
        <v>2572</v>
      </c>
      <c r="C151" s="260">
        <v>0</v>
      </c>
      <c r="D151" s="261"/>
    </row>
    <row r="152" spans="1:4" ht="36.75" customHeight="1">
      <c r="A152" s="258" t="s">
        <v>2608</v>
      </c>
      <c r="B152" s="259" t="s">
        <v>2577</v>
      </c>
      <c r="C152" s="260">
        <v>0</v>
      </c>
      <c r="D152" s="261"/>
    </row>
    <row r="153" spans="1:4" ht="36.75" customHeight="1">
      <c r="A153" s="258" t="s">
        <v>2609</v>
      </c>
      <c r="B153" s="259" t="s">
        <v>2577</v>
      </c>
      <c r="C153" s="260">
        <v>0</v>
      </c>
      <c r="D153" s="261"/>
    </row>
    <row r="154" spans="1:4" ht="36.75" customHeight="1">
      <c r="A154" s="258" t="s">
        <v>2610</v>
      </c>
      <c r="B154" s="259" t="s">
        <v>2573</v>
      </c>
      <c r="C154" s="260">
        <v>0</v>
      </c>
      <c r="D154" s="261"/>
    </row>
    <row r="155" spans="1:4" ht="36.75" customHeight="1">
      <c r="A155" s="258" t="s">
        <v>2611</v>
      </c>
      <c r="B155" s="259" t="s">
        <v>2573</v>
      </c>
      <c r="C155" s="260">
        <v>0</v>
      </c>
      <c r="D155" s="261"/>
    </row>
    <row r="156" spans="1:4" ht="36.75" customHeight="1">
      <c r="A156" s="258" t="s">
        <v>2612</v>
      </c>
      <c r="B156" s="259" t="s">
        <v>2577</v>
      </c>
      <c r="C156" s="260">
        <v>0</v>
      </c>
      <c r="D156" s="261"/>
    </row>
    <row r="157" spans="1:4" ht="36.75" customHeight="1">
      <c r="A157" s="258" t="s">
        <v>2613</v>
      </c>
      <c r="B157" s="259" t="s">
        <v>2592</v>
      </c>
      <c r="C157" s="260">
        <v>0</v>
      </c>
      <c r="D157" s="261"/>
    </row>
    <row r="158" spans="1:4" ht="36.75" customHeight="1">
      <c r="A158" s="258" t="s">
        <v>2614</v>
      </c>
      <c r="B158" s="259" t="s">
        <v>2575</v>
      </c>
      <c r="C158" s="260">
        <v>0</v>
      </c>
      <c r="D158" s="261"/>
    </row>
    <row r="159" spans="1:4" ht="36.75" customHeight="1">
      <c r="A159" s="258" t="s">
        <v>2615</v>
      </c>
      <c r="B159" s="259" t="s">
        <v>2578</v>
      </c>
      <c r="C159" s="260">
        <v>0</v>
      </c>
      <c r="D159" s="261"/>
    </row>
    <row r="160" spans="1:4" ht="36.75" customHeight="1">
      <c r="A160" s="258" t="s">
        <v>2616</v>
      </c>
      <c r="B160" s="259" t="s">
        <v>2571</v>
      </c>
      <c r="C160" s="260">
        <v>0</v>
      </c>
      <c r="D160" s="261"/>
    </row>
    <row r="161" spans="1:4" ht="36.75" customHeight="1">
      <c r="A161" s="258" t="s">
        <v>2617</v>
      </c>
      <c r="B161" s="259" t="s">
        <v>2579</v>
      </c>
      <c r="C161" s="260">
        <v>0</v>
      </c>
      <c r="D161" s="261"/>
    </row>
    <row r="162" spans="1:4" ht="36.75" customHeight="1">
      <c r="A162" s="258" t="s">
        <v>2618</v>
      </c>
      <c r="B162" s="259" t="s">
        <v>2580</v>
      </c>
      <c r="C162" s="260">
        <v>0</v>
      </c>
      <c r="D162" s="261"/>
    </row>
    <row r="163" spans="1:4" ht="36.75" customHeight="1">
      <c r="A163" s="258" t="s">
        <v>2619</v>
      </c>
      <c r="B163" s="259" t="s">
        <v>2573</v>
      </c>
      <c r="C163" s="260">
        <v>0</v>
      </c>
      <c r="D163" s="261"/>
    </row>
    <row r="164" spans="1:4" ht="36.75" customHeight="1">
      <c r="A164" s="258" t="s">
        <v>2620</v>
      </c>
      <c r="B164" s="259" t="s">
        <v>2591</v>
      </c>
      <c r="C164" s="260">
        <v>0</v>
      </c>
      <c r="D164" s="261"/>
    </row>
    <row r="165" spans="1:4" ht="36.75" customHeight="1">
      <c r="A165" s="258" t="s">
        <v>2621</v>
      </c>
      <c r="B165" s="259" t="s">
        <v>2573</v>
      </c>
      <c r="C165" s="260">
        <v>0</v>
      </c>
      <c r="D165" s="261"/>
    </row>
    <row r="166" spans="1:4" ht="36.75" customHeight="1">
      <c r="A166" s="258" t="s">
        <v>2622</v>
      </c>
      <c r="B166" s="259" t="s">
        <v>2573</v>
      </c>
      <c r="C166" s="260">
        <v>0</v>
      </c>
      <c r="D166" s="261"/>
    </row>
    <row r="167" spans="1:4" ht="36.75" customHeight="1">
      <c r="A167" s="258" t="s">
        <v>2623</v>
      </c>
      <c r="B167" s="259" t="s">
        <v>2578</v>
      </c>
      <c r="C167" s="260">
        <v>5.001790192277686</v>
      </c>
      <c r="D167" s="261"/>
    </row>
    <row r="168" spans="1:4" ht="36.75" customHeight="1">
      <c r="A168" s="258" t="s">
        <v>2624</v>
      </c>
      <c r="B168" s="259" t="s">
        <v>2578</v>
      </c>
      <c r="C168" s="260">
        <v>0</v>
      </c>
      <c r="D168" s="261"/>
    </row>
    <row r="169" spans="1:4" ht="36.75" customHeight="1">
      <c r="A169" s="258" t="s">
        <v>2625</v>
      </c>
      <c r="B169" s="259" t="s">
        <v>2582</v>
      </c>
      <c r="C169" s="260">
        <v>0</v>
      </c>
      <c r="D169" s="261"/>
    </row>
    <row r="170" spans="1:4" ht="36.75" customHeight="1">
      <c r="A170" s="258" t="s">
        <v>2626</v>
      </c>
      <c r="B170" s="259" t="s">
        <v>2580</v>
      </c>
      <c r="C170" s="260">
        <v>7.9783935058074871</v>
      </c>
      <c r="D170" s="261"/>
    </row>
    <row r="171" spans="1:4" ht="36.75" customHeight="1">
      <c r="A171" s="258" t="s">
        <v>2627</v>
      </c>
      <c r="B171" s="259" t="s">
        <v>2583</v>
      </c>
      <c r="C171" s="260">
        <v>0</v>
      </c>
      <c r="D171" s="261"/>
    </row>
    <row r="172" spans="1:4" ht="36.75" customHeight="1">
      <c r="A172" s="258" t="s">
        <v>2628</v>
      </c>
      <c r="B172" s="259" t="s">
        <v>2595</v>
      </c>
      <c r="C172" s="260">
        <v>11.854906085704759</v>
      </c>
      <c r="D172" s="261"/>
    </row>
    <row r="173" spans="1:4" ht="36.75" customHeight="1">
      <c r="A173" s="258" t="s">
        <v>2629</v>
      </c>
      <c r="B173" s="259" t="s">
        <v>2575</v>
      </c>
      <c r="C173" s="260">
        <v>0</v>
      </c>
      <c r="D173" s="261"/>
    </row>
    <row r="174" spans="1:4" ht="36.75" customHeight="1">
      <c r="A174" s="258" t="s">
        <v>2630</v>
      </c>
      <c r="B174" s="259" t="s">
        <v>2581</v>
      </c>
      <c r="C174" s="260">
        <v>0</v>
      </c>
      <c r="D174" s="261"/>
    </row>
    <row r="175" spans="1:4" ht="36.75" customHeight="1">
      <c r="A175" s="258" t="s">
        <v>2631</v>
      </c>
      <c r="B175" s="259" t="s">
        <v>2579</v>
      </c>
      <c r="C175" s="260">
        <v>5.2403612677622586</v>
      </c>
      <c r="D175" s="261"/>
    </row>
    <row r="176" spans="1:4" ht="36.75" customHeight="1">
      <c r="A176" s="258" t="s">
        <v>2632</v>
      </c>
      <c r="B176" s="259" t="s">
        <v>2577</v>
      </c>
      <c r="C176" s="260">
        <v>4.9794853789220941</v>
      </c>
      <c r="D176" s="261"/>
    </row>
    <row r="177" spans="1:4" ht="36.75" customHeight="1">
      <c r="A177" s="258" t="s">
        <v>2633</v>
      </c>
      <c r="B177" s="259" t="s">
        <v>2572</v>
      </c>
      <c r="C177" s="260">
        <v>0</v>
      </c>
      <c r="D177" s="261"/>
    </row>
    <row r="178" spans="1:4" ht="36.75" customHeight="1">
      <c r="A178" s="258" t="s">
        <v>2634</v>
      </c>
      <c r="B178" s="259" t="s">
        <v>2594</v>
      </c>
      <c r="C178" s="260">
        <v>0</v>
      </c>
      <c r="D178" s="261"/>
    </row>
    <row r="179" spans="1:4" ht="36.75" customHeight="1">
      <c r="A179" s="258" t="s">
        <v>2635</v>
      </c>
      <c r="B179" s="259" t="s">
        <v>2574</v>
      </c>
      <c r="C179" s="260">
        <v>0</v>
      </c>
      <c r="D179" s="261"/>
    </row>
    <row r="180" spans="1:4" ht="36.75" customHeight="1">
      <c r="A180" s="258" t="s">
        <v>2636</v>
      </c>
      <c r="B180" s="259" t="s">
        <v>2581</v>
      </c>
      <c r="C180" s="260">
        <v>0</v>
      </c>
      <c r="D180" s="261"/>
    </row>
    <row r="181" spans="1:4" ht="36.75" customHeight="1">
      <c r="A181" s="258" t="s">
        <v>2637</v>
      </c>
      <c r="B181" s="259" t="s">
        <v>2586</v>
      </c>
      <c r="C181" s="260">
        <v>0</v>
      </c>
      <c r="D181" s="261"/>
    </row>
    <row r="182" spans="1:4" ht="36.75" customHeight="1">
      <c r="A182" s="258" t="s">
        <v>2638</v>
      </c>
      <c r="B182" s="259" t="s">
        <v>2578</v>
      </c>
      <c r="C182" s="260">
        <v>0</v>
      </c>
      <c r="D182" s="261"/>
    </row>
    <row r="183" spans="1:4" ht="36.75" customHeight="1">
      <c r="A183" s="258" t="s">
        <v>2639</v>
      </c>
      <c r="B183" s="259" t="s">
        <v>2590</v>
      </c>
      <c r="C183" s="260">
        <v>0</v>
      </c>
      <c r="D183" s="261"/>
    </row>
    <row r="184" spans="1:4" ht="36.75" customHeight="1">
      <c r="A184" s="258" t="s">
        <v>2640</v>
      </c>
      <c r="B184" s="259" t="s">
        <v>2589</v>
      </c>
      <c r="C184" s="260">
        <v>4.4019770733874264</v>
      </c>
      <c r="D184" s="261"/>
    </row>
    <row r="185" spans="1:4" ht="36.75" customHeight="1">
      <c r="A185" s="258" t="s">
        <v>2641</v>
      </c>
      <c r="B185" s="259" t="s">
        <v>2584</v>
      </c>
      <c r="C185" s="260">
        <v>0</v>
      </c>
      <c r="D185" s="261"/>
    </row>
    <row r="186" spans="1:4" ht="36.75" customHeight="1">
      <c r="A186" s="258" t="s">
        <v>2642</v>
      </c>
      <c r="B186" s="259" t="s">
        <v>2580</v>
      </c>
      <c r="C186" s="260">
        <v>0</v>
      </c>
      <c r="D186" s="261"/>
    </row>
    <row r="187" spans="1:4" ht="36.75" customHeight="1">
      <c r="A187" s="258" t="s">
        <v>2643</v>
      </c>
      <c r="B187" s="259" t="s">
        <v>2580</v>
      </c>
      <c r="C187" s="260">
        <v>0</v>
      </c>
      <c r="D187" s="261"/>
    </row>
    <row r="188" spans="1:4" ht="36.75" customHeight="1">
      <c r="A188" s="258" t="s">
        <v>2644</v>
      </c>
      <c r="B188" s="259" t="s">
        <v>2577</v>
      </c>
      <c r="C188" s="260">
        <v>0</v>
      </c>
      <c r="D188" s="261"/>
    </row>
    <row r="189" spans="1:4" ht="36.75" customHeight="1">
      <c r="A189" s="258" t="s">
        <v>2645</v>
      </c>
      <c r="B189" s="259" t="s">
        <v>2574</v>
      </c>
      <c r="C189" s="260">
        <v>0</v>
      </c>
      <c r="D189" s="261"/>
    </row>
    <row r="190" spans="1:4" ht="36.75" customHeight="1">
      <c r="A190" s="258" t="s">
        <v>2646</v>
      </c>
      <c r="B190" s="259" t="s">
        <v>2574</v>
      </c>
      <c r="C190" s="260">
        <v>0</v>
      </c>
      <c r="D190" s="261"/>
    </row>
    <row r="191" spans="1:4" ht="36.75" customHeight="1">
      <c r="A191" s="258" t="s">
        <v>2647</v>
      </c>
      <c r="B191" s="259" t="s">
        <v>2585</v>
      </c>
      <c r="C191" s="260">
        <v>0</v>
      </c>
      <c r="D191" s="261"/>
    </row>
    <row r="192" spans="1:4" ht="36.75" customHeight="1">
      <c r="A192" s="258" t="s">
        <v>2648</v>
      </c>
      <c r="B192" s="259" t="s">
        <v>2578</v>
      </c>
      <c r="C192" s="260">
        <v>0</v>
      </c>
      <c r="D192" s="261"/>
    </row>
    <row r="193" spans="1:4" ht="36.75" customHeight="1">
      <c r="A193" s="258" t="s">
        <v>2649</v>
      </c>
      <c r="B193" s="259" t="s">
        <v>2579</v>
      </c>
      <c r="C193" s="260">
        <v>0</v>
      </c>
      <c r="D193" s="261"/>
    </row>
    <row r="194" spans="1:4" ht="36.75" customHeight="1">
      <c r="A194" s="258" t="s">
        <v>2650</v>
      </c>
      <c r="B194" s="259" t="s">
        <v>2572</v>
      </c>
      <c r="C194" s="260">
        <v>0</v>
      </c>
      <c r="D194" s="261"/>
    </row>
    <row r="195" spans="1:4" ht="36.75" customHeight="1">
      <c r="A195" s="258" t="s">
        <v>2651</v>
      </c>
      <c r="B195" s="259" t="s">
        <v>2579</v>
      </c>
      <c r="C195" s="260">
        <v>0</v>
      </c>
      <c r="D195" s="261"/>
    </row>
    <row r="196" spans="1:4" ht="36.75" customHeight="1">
      <c r="A196" s="258" t="s">
        <v>2652</v>
      </c>
      <c r="B196" s="259" t="s">
        <v>2577</v>
      </c>
      <c r="C196" s="260">
        <v>0</v>
      </c>
      <c r="D196" s="261"/>
    </row>
    <row r="197" spans="1:4" ht="36.75" customHeight="1">
      <c r="A197" s="258" t="s">
        <v>2653</v>
      </c>
      <c r="B197" s="259" t="s">
        <v>2573</v>
      </c>
      <c r="C197" s="260">
        <v>0</v>
      </c>
      <c r="D197" s="261"/>
    </row>
    <row r="198" spans="1:4" ht="36.75" customHeight="1">
      <c r="A198" s="258" t="s">
        <v>2654</v>
      </c>
      <c r="B198" s="259" t="s">
        <v>2579</v>
      </c>
      <c r="C198" s="260">
        <v>0</v>
      </c>
      <c r="D198" s="261"/>
    </row>
    <row r="199" spans="1:4" ht="36.75" customHeight="1">
      <c r="A199" s="258" t="s">
        <v>2655</v>
      </c>
      <c r="B199" s="259" t="s">
        <v>2578</v>
      </c>
      <c r="C199" s="260">
        <v>0</v>
      </c>
      <c r="D199" s="261"/>
    </row>
    <row r="200" spans="1:4" ht="36.75" customHeight="1">
      <c r="A200" s="258" t="s">
        <v>2656</v>
      </c>
      <c r="B200" s="259" t="s">
        <v>2588</v>
      </c>
      <c r="C200" s="260">
        <v>0</v>
      </c>
      <c r="D200" s="261"/>
    </row>
    <row r="201" spans="1:4" ht="36.75" customHeight="1">
      <c r="A201" s="258" t="s">
        <v>2657</v>
      </c>
      <c r="B201" s="259" t="s">
        <v>2579</v>
      </c>
      <c r="C201" s="260">
        <v>0</v>
      </c>
      <c r="D201" s="261"/>
    </row>
    <row r="202" spans="1:4" ht="36.75" customHeight="1">
      <c r="A202" s="258" t="s">
        <v>2658</v>
      </c>
      <c r="B202" s="259" t="s">
        <v>2579</v>
      </c>
      <c r="C202" s="260">
        <v>0</v>
      </c>
      <c r="D202" s="261"/>
    </row>
    <row r="203" spans="1:4" ht="36.75" customHeight="1">
      <c r="A203" s="258" t="s">
        <v>2659</v>
      </c>
      <c r="B203" s="259" t="s">
        <v>2572</v>
      </c>
      <c r="C203" s="260">
        <v>4.8582465839858173</v>
      </c>
      <c r="D203" s="261"/>
    </row>
    <row r="204" spans="1:4" ht="36.75" customHeight="1">
      <c r="A204" s="258" t="s">
        <v>2660</v>
      </c>
      <c r="B204" s="259" t="s">
        <v>2580</v>
      </c>
      <c r="C204" s="260">
        <v>0</v>
      </c>
      <c r="D204" s="261"/>
    </row>
    <row r="205" spans="1:4" ht="36.75" customHeight="1">
      <c r="A205" s="258" t="s">
        <v>2661</v>
      </c>
      <c r="B205" s="259" t="s">
        <v>2580</v>
      </c>
      <c r="C205" s="260">
        <v>0</v>
      </c>
      <c r="D205" s="261"/>
    </row>
    <row r="206" spans="1:4" ht="36.75" customHeight="1">
      <c r="A206" s="258" t="s">
        <v>2662</v>
      </c>
      <c r="B206" s="259" t="s">
        <v>2574</v>
      </c>
      <c r="C206" s="260">
        <v>0</v>
      </c>
      <c r="D206" s="261"/>
    </row>
    <row r="207" spans="1:4" ht="36.75" customHeight="1">
      <c r="A207" s="258" t="s">
        <v>2663</v>
      </c>
      <c r="B207" s="259" t="s">
        <v>2573</v>
      </c>
      <c r="C207" s="260">
        <v>0</v>
      </c>
      <c r="D207" s="261"/>
    </row>
    <row r="208" spans="1:4" ht="36.75" customHeight="1">
      <c r="A208" s="258" t="s">
        <v>2664</v>
      </c>
      <c r="B208" s="259" t="s">
        <v>2575</v>
      </c>
      <c r="C208" s="260">
        <v>0</v>
      </c>
      <c r="D208" s="261"/>
    </row>
    <row r="209" spans="1:4" ht="36.75" customHeight="1">
      <c r="A209" s="258" t="s">
        <v>2665</v>
      </c>
      <c r="B209" s="259" t="s">
        <v>2573</v>
      </c>
      <c r="C209" s="260">
        <v>0</v>
      </c>
      <c r="D209" s="261"/>
    </row>
    <row r="210" spans="1:4" ht="36.75" customHeight="1">
      <c r="A210" s="258" t="s">
        <v>2666</v>
      </c>
      <c r="B210" s="259" t="s">
        <v>2575</v>
      </c>
      <c r="C210" s="260">
        <v>0</v>
      </c>
      <c r="D210" s="261"/>
    </row>
    <row r="211" spans="1:4" ht="36.75" customHeight="1">
      <c r="A211" s="258" t="s">
        <v>2667</v>
      </c>
      <c r="B211" s="259" t="s">
        <v>2573</v>
      </c>
      <c r="C211" s="260">
        <v>0</v>
      </c>
      <c r="D211" s="261"/>
    </row>
    <row r="212" spans="1:4" ht="36.75" customHeight="1">
      <c r="A212" s="258" t="s">
        <v>2668</v>
      </c>
      <c r="B212" s="259" t="s">
        <v>2574</v>
      </c>
      <c r="C212" s="260">
        <v>0</v>
      </c>
      <c r="D212" s="261"/>
    </row>
    <row r="213" spans="1:4" ht="36.75" customHeight="1">
      <c r="A213" s="258" t="s">
        <v>2669</v>
      </c>
      <c r="B213" s="259" t="s">
        <v>2572</v>
      </c>
      <c r="C213" s="260">
        <v>0</v>
      </c>
      <c r="D213" s="261"/>
    </row>
    <row r="214" spans="1:4" ht="36.75" customHeight="1">
      <c r="A214" s="258" t="s">
        <v>2670</v>
      </c>
      <c r="B214" s="259" t="s">
        <v>2593</v>
      </c>
      <c r="C214" s="260">
        <v>0</v>
      </c>
      <c r="D214" s="261"/>
    </row>
    <row r="215" spans="1:4" ht="36.75" customHeight="1">
      <c r="A215" s="258" t="s">
        <v>2671</v>
      </c>
      <c r="B215" s="259" t="s">
        <v>2578</v>
      </c>
      <c r="C215" s="260">
        <v>0</v>
      </c>
      <c r="D215" s="261"/>
    </row>
    <row r="216" spans="1:4" ht="36.75" customHeight="1">
      <c r="A216" s="258" t="s">
        <v>2672</v>
      </c>
      <c r="B216" s="259" t="s">
        <v>2579</v>
      </c>
      <c r="C216" s="260">
        <v>8.1756894887430605</v>
      </c>
      <c r="D216" s="261"/>
    </row>
    <row r="217" spans="1:4" ht="36.75" customHeight="1">
      <c r="A217" s="258" t="s">
        <v>2673</v>
      </c>
      <c r="B217" s="259" t="s">
        <v>2579</v>
      </c>
      <c r="C217" s="260">
        <v>0</v>
      </c>
      <c r="D217" s="261"/>
    </row>
    <row r="218" spans="1:4" ht="36.75" customHeight="1">
      <c r="A218" s="258" t="s">
        <v>2674</v>
      </c>
      <c r="B218" s="259"/>
      <c r="C218" s="260">
        <v>0</v>
      </c>
      <c r="D218" s="261"/>
    </row>
    <row r="219" spans="1:4" ht="36.75" customHeight="1">
      <c r="A219" s="258" t="s">
        <v>2675</v>
      </c>
      <c r="B219" s="259"/>
      <c r="C219" s="260">
        <v>7.4958265774985566</v>
      </c>
      <c r="D219" s="261"/>
    </row>
    <row r="220" spans="1:4" ht="36.75" customHeight="1">
      <c r="A220" s="258" t="s">
        <v>2676</v>
      </c>
      <c r="B220" s="259" t="s">
        <v>2674</v>
      </c>
      <c r="C220" s="260">
        <v>5.1467562340185147</v>
      </c>
      <c r="D220" s="261"/>
    </row>
    <row r="221" spans="1:4" ht="36.75" customHeight="1">
      <c r="A221" s="258" t="s">
        <v>2677</v>
      </c>
      <c r="B221" s="259" t="s">
        <v>2675</v>
      </c>
      <c r="C221" s="260">
        <v>1.4392737766113195</v>
      </c>
      <c r="D221" s="261"/>
    </row>
    <row r="222" spans="1:4" ht="36.75" customHeight="1">
      <c r="A222" s="258" t="s">
        <v>2678</v>
      </c>
      <c r="B222" s="259" t="s">
        <v>2675</v>
      </c>
      <c r="C222" s="260">
        <v>7.7620212656396159</v>
      </c>
      <c r="D222" s="261"/>
    </row>
    <row r="223" spans="1:4" ht="36.75" customHeight="1">
      <c r="A223" s="258" t="s">
        <v>2679</v>
      </c>
      <c r="B223" s="259" t="s">
        <v>2674</v>
      </c>
      <c r="C223" s="260">
        <v>3.7464188995184795</v>
      </c>
      <c r="D223" s="261"/>
    </row>
    <row r="224" spans="1:4" ht="36.75" customHeight="1">
      <c r="A224" s="258" t="s">
        <v>2680</v>
      </c>
      <c r="B224" s="259" t="s">
        <v>2674</v>
      </c>
      <c r="C224" s="260">
        <v>0</v>
      </c>
      <c r="D224" s="261"/>
    </row>
    <row r="225" spans="1:4" ht="36.75" customHeight="1">
      <c r="A225" s="258" t="s">
        <v>2681</v>
      </c>
      <c r="B225" s="259" t="s">
        <v>2675</v>
      </c>
      <c r="C225" s="260">
        <v>2.8004971193201973</v>
      </c>
      <c r="D225" s="261"/>
    </row>
    <row r="226" spans="1:4" ht="36.75" customHeight="1">
      <c r="A226" s="258" t="s">
        <v>2682</v>
      </c>
      <c r="B226" s="259" t="s">
        <v>2675</v>
      </c>
      <c r="C226" s="260">
        <v>9.4586268008147751</v>
      </c>
      <c r="D226" s="261"/>
    </row>
    <row r="227" spans="1:4" ht="36.75" customHeight="1">
      <c r="A227" s="258" t="s">
        <v>2683</v>
      </c>
      <c r="B227" s="259" t="s">
        <v>2675</v>
      </c>
      <c r="C227" s="260">
        <v>3.8992081195936485</v>
      </c>
      <c r="D227" s="261"/>
    </row>
    <row r="228" spans="1:4" ht="36.75" customHeight="1">
      <c r="A228" s="258" t="s">
        <v>2684</v>
      </c>
      <c r="B228" s="259" t="s">
        <v>2675</v>
      </c>
      <c r="C228" s="260">
        <v>0</v>
      </c>
      <c r="D228" s="261"/>
    </row>
    <row r="229" spans="1:4" ht="36.75" customHeight="1">
      <c r="A229" s="258" t="s">
        <v>2685</v>
      </c>
      <c r="B229" s="259" t="s">
        <v>2675</v>
      </c>
      <c r="C229" s="260">
        <v>6.7353309011928051</v>
      </c>
      <c r="D229" s="261"/>
    </row>
    <row r="230" spans="1:4" ht="36.75" customHeight="1">
      <c r="A230" s="258" t="s">
        <v>2686</v>
      </c>
      <c r="B230" s="259" t="s">
        <v>2675</v>
      </c>
      <c r="C230" s="260">
        <v>0</v>
      </c>
      <c r="D230" s="261"/>
    </row>
    <row r="231" spans="1:4" ht="36.75" customHeight="1">
      <c r="A231" s="258" t="s">
        <v>2687</v>
      </c>
      <c r="B231" s="259" t="s">
        <v>2674</v>
      </c>
      <c r="C231" s="260">
        <v>2.5733781153439161</v>
      </c>
      <c r="D231" s="261"/>
    </row>
    <row r="232" spans="1:4" ht="36.75" customHeight="1">
      <c r="A232" s="258" t="s">
        <v>2688</v>
      </c>
      <c r="B232" s="259" t="s">
        <v>2674</v>
      </c>
      <c r="C232" s="260">
        <v>1.544290073662286</v>
      </c>
      <c r="D232" s="261"/>
    </row>
    <row r="233" spans="1:4" ht="36.75" customHeight="1">
      <c r="A233" s="258" t="s">
        <v>2689</v>
      </c>
      <c r="B233" s="259" t="s">
        <v>2675</v>
      </c>
      <c r="C233" s="260">
        <v>2.0714317637109856</v>
      </c>
      <c r="D233" s="261"/>
    </row>
    <row r="234" spans="1:4" ht="36.75" customHeight="1">
      <c r="A234" s="258" t="s">
        <v>2690</v>
      </c>
      <c r="B234" s="259" t="s">
        <v>2675</v>
      </c>
      <c r="C234" s="260">
        <v>4.7679140076991526</v>
      </c>
      <c r="D234" s="261"/>
    </row>
    <row r="235" spans="1:4" ht="36.75" customHeight="1">
      <c r="A235" s="258" t="s">
        <v>2691</v>
      </c>
      <c r="B235" s="259" t="s">
        <v>2684</v>
      </c>
      <c r="C235" s="260">
        <v>0</v>
      </c>
      <c r="D235" s="261"/>
    </row>
    <row r="236" spans="1:4" ht="36.75" customHeight="1">
      <c r="A236" s="258" t="s">
        <v>2692</v>
      </c>
      <c r="B236" s="259" t="s">
        <v>2674</v>
      </c>
      <c r="C236" s="260">
        <v>0</v>
      </c>
      <c r="D236" s="261"/>
    </row>
    <row r="237" spans="1:4" ht="36.75" customHeight="1">
      <c r="A237" s="258" t="s">
        <v>2693</v>
      </c>
      <c r="B237" s="259" t="s">
        <v>2679</v>
      </c>
      <c r="C237" s="260">
        <v>9.5681256911095414</v>
      </c>
      <c r="D237" s="261"/>
    </row>
    <row r="238" spans="1:4" ht="36.75" customHeight="1">
      <c r="A238" s="258" t="s">
        <v>2694</v>
      </c>
      <c r="B238" s="259" t="s">
        <v>2677</v>
      </c>
      <c r="C238" s="260">
        <v>2.7089644499174867</v>
      </c>
      <c r="D238" s="261"/>
    </row>
    <row r="239" spans="1:4" ht="36.75" customHeight="1">
      <c r="A239" s="258" t="s">
        <v>2695</v>
      </c>
      <c r="B239" s="259" t="s">
        <v>2678</v>
      </c>
      <c r="C239" s="260">
        <v>4.604260216399445</v>
      </c>
      <c r="D239" s="261"/>
    </row>
    <row r="240" spans="1:4" ht="36.75" customHeight="1">
      <c r="A240" s="258" t="s">
        <v>2696</v>
      </c>
      <c r="B240" s="259" t="s">
        <v>2679</v>
      </c>
      <c r="C240" s="260">
        <v>0</v>
      </c>
      <c r="D240" s="261"/>
    </row>
    <row r="241" spans="1:4" ht="36.75" customHeight="1">
      <c r="A241" s="258" t="s">
        <v>2697</v>
      </c>
      <c r="B241" s="259" t="s">
        <v>2676</v>
      </c>
      <c r="C241" s="260">
        <v>0</v>
      </c>
      <c r="D241" s="261"/>
    </row>
    <row r="242" spans="1:4" ht="36.75" customHeight="1">
      <c r="A242" s="258" t="s">
        <v>2698</v>
      </c>
      <c r="B242" s="259" t="s">
        <v>2678</v>
      </c>
      <c r="C242" s="260">
        <v>0</v>
      </c>
      <c r="D242" s="261"/>
    </row>
    <row r="243" spans="1:4" ht="36.75" customHeight="1">
      <c r="A243" s="258" t="s">
        <v>2699</v>
      </c>
      <c r="B243" s="259" t="s">
        <v>2680</v>
      </c>
      <c r="C243" s="260">
        <v>0</v>
      </c>
      <c r="D243" s="261"/>
    </row>
    <row r="244" spans="1:4" ht="36.75" customHeight="1">
      <c r="A244" s="258" t="s">
        <v>2700</v>
      </c>
      <c r="B244" s="259" t="s">
        <v>2681</v>
      </c>
      <c r="C244" s="260">
        <v>4.7733312125203886</v>
      </c>
      <c r="D244" s="261"/>
    </row>
    <row r="245" spans="1:4" ht="36.75" customHeight="1">
      <c r="A245" s="258" t="s">
        <v>2701</v>
      </c>
      <c r="B245" s="259" t="s">
        <v>2680</v>
      </c>
      <c r="C245" s="260">
        <v>0</v>
      </c>
      <c r="D245" s="261"/>
    </row>
    <row r="246" spans="1:4" ht="36.75" customHeight="1">
      <c r="A246" s="258" t="s">
        <v>2702</v>
      </c>
      <c r="B246" s="259" t="s">
        <v>2676</v>
      </c>
      <c r="C246" s="260">
        <v>10.798347931851554</v>
      </c>
      <c r="D246" s="261"/>
    </row>
    <row r="247" spans="1:4" ht="36.75" customHeight="1">
      <c r="A247" s="258" t="s">
        <v>2703</v>
      </c>
      <c r="B247" s="259" t="s">
        <v>2681</v>
      </c>
      <c r="C247" s="260">
        <v>0</v>
      </c>
      <c r="D247" s="261"/>
    </row>
    <row r="248" spans="1:4" ht="36.75" customHeight="1">
      <c r="A248" s="258" t="s">
        <v>2704</v>
      </c>
      <c r="B248" s="259" t="s">
        <v>2683</v>
      </c>
      <c r="C248" s="260">
        <v>4.2974247191259938</v>
      </c>
      <c r="D248" s="261"/>
    </row>
    <row r="249" spans="1:4" ht="36.75" customHeight="1">
      <c r="A249" s="258" t="s">
        <v>2705</v>
      </c>
      <c r="B249" s="259" t="s">
        <v>2684</v>
      </c>
      <c r="C249" s="260">
        <v>0</v>
      </c>
      <c r="D249" s="261"/>
    </row>
    <row r="250" spans="1:4" ht="36.75" customHeight="1">
      <c r="A250" s="258" t="s">
        <v>2706</v>
      </c>
      <c r="B250" s="259" t="s">
        <v>2678</v>
      </c>
      <c r="C250" s="260">
        <v>0</v>
      </c>
      <c r="D250" s="261"/>
    </row>
    <row r="251" spans="1:4" ht="36.75" customHeight="1">
      <c r="A251" s="258" t="s">
        <v>2707</v>
      </c>
      <c r="B251" s="259" t="s">
        <v>2683</v>
      </c>
      <c r="C251" s="260">
        <v>4.9533522821592362</v>
      </c>
      <c r="D251" s="261"/>
    </row>
    <row r="252" spans="1:4" ht="36.75" customHeight="1">
      <c r="A252" s="258" t="s">
        <v>2708</v>
      </c>
      <c r="B252" s="259" t="s">
        <v>2678</v>
      </c>
      <c r="C252" s="260">
        <v>0</v>
      </c>
      <c r="D252" s="261"/>
    </row>
    <row r="253" spans="1:4" ht="36.75" customHeight="1">
      <c r="A253" s="258" t="s">
        <v>2709</v>
      </c>
      <c r="B253" s="259" t="s">
        <v>2685</v>
      </c>
      <c r="C253" s="260">
        <v>0</v>
      </c>
      <c r="D253" s="261"/>
    </row>
    <row r="254" spans="1:4" ht="36.75" customHeight="1">
      <c r="A254" s="258" t="s">
        <v>2710</v>
      </c>
      <c r="B254" s="259" t="s">
        <v>2675</v>
      </c>
      <c r="C254" s="260">
        <v>6.2705643501755688</v>
      </c>
      <c r="D254" s="261"/>
    </row>
    <row r="255" spans="1:4" ht="36.75" customHeight="1">
      <c r="A255" s="258" t="s">
        <v>2711</v>
      </c>
      <c r="B255" s="259" t="s">
        <v>2677</v>
      </c>
      <c r="C255" s="260">
        <v>0</v>
      </c>
      <c r="D255" s="261"/>
    </row>
    <row r="256" spans="1:4" ht="36.75" customHeight="1">
      <c r="A256" s="258" t="s">
        <v>2712</v>
      </c>
      <c r="B256" s="259" t="s">
        <v>2681</v>
      </c>
      <c r="C256" s="260">
        <v>2.2717104240114727</v>
      </c>
      <c r="D256" s="261"/>
    </row>
    <row r="257" spans="1:4" ht="36.75" customHeight="1">
      <c r="A257" s="258" t="s">
        <v>2713</v>
      </c>
      <c r="B257" s="259" t="s">
        <v>2680</v>
      </c>
      <c r="C257" s="260">
        <v>0</v>
      </c>
      <c r="D257" s="261"/>
    </row>
    <row r="258" spans="1:4" ht="36.75" customHeight="1">
      <c r="A258" s="258" t="s">
        <v>2714</v>
      </c>
      <c r="B258" s="259" t="s">
        <v>2677</v>
      </c>
      <c r="C258" s="260">
        <v>0</v>
      </c>
      <c r="D258" s="261"/>
    </row>
    <row r="259" spans="1:4" ht="36.75" customHeight="1">
      <c r="A259" s="258" t="s">
        <v>2715</v>
      </c>
      <c r="B259" s="259" t="s">
        <v>2677</v>
      </c>
      <c r="C259" s="260">
        <v>0</v>
      </c>
      <c r="D259" s="261"/>
    </row>
    <row r="260" spans="1:4" ht="36.75" customHeight="1">
      <c r="A260" s="258" t="s">
        <v>2716</v>
      </c>
      <c r="B260" s="259" t="s">
        <v>2679</v>
      </c>
      <c r="C260" s="260">
        <v>0</v>
      </c>
      <c r="D260" s="261"/>
    </row>
    <row r="261" spans="1:4" ht="36.75" customHeight="1">
      <c r="A261" s="258" t="s">
        <v>2717</v>
      </c>
      <c r="B261" s="259" t="s">
        <v>2676</v>
      </c>
      <c r="C261" s="260">
        <v>2.8544601516337051</v>
      </c>
      <c r="D261" s="261"/>
    </row>
    <row r="262" spans="1:4" ht="36.75" customHeight="1">
      <c r="A262" s="258" t="s">
        <v>2718</v>
      </c>
      <c r="B262" s="259" t="s">
        <v>2685</v>
      </c>
      <c r="C262" s="260">
        <v>3.0377292851147843</v>
      </c>
      <c r="D262" s="261"/>
    </row>
    <row r="263" spans="1:4" ht="36.75" customHeight="1">
      <c r="A263" s="258" t="s">
        <v>2719</v>
      </c>
      <c r="B263" s="259" t="s">
        <v>2684</v>
      </c>
      <c r="C263" s="260">
        <v>0</v>
      </c>
      <c r="D263" s="261"/>
    </row>
    <row r="264" spans="1:4" ht="36.75" customHeight="1">
      <c r="A264" s="258" t="s">
        <v>2720</v>
      </c>
      <c r="B264" s="259" t="s">
        <v>2676</v>
      </c>
      <c r="C264" s="260">
        <v>0</v>
      </c>
      <c r="D264" s="261"/>
    </row>
    <row r="265" spans="1:4" ht="36.75" customHeight="1">
      <c r="A265" s="258" t="s">
        <v>2721</v>
      </c>
      <c r="B265" s="259" t="s">
        <v>2682</v>
      </c>
      <c r="C265" s="260">
        <v>5.522233463816911</v>
      </c>
      <c r="D265" s="261"/>
    </row>
    <row r="266" spans="1:4" ht="36.75" customHeight="1">
      <c r="A266" s="258" t="s">
        <v>2722</v>
      </c>
      <c r="B266" s="259" t="s">
        <v>2678</v>
      </c>
      <c r="C266" s="260">
        <v>0</v>
      </c>
      <c r="D266" s="261"/>
    </row>
    <row r="267" spans="1:4" ht="36.75" customHeight="1">
      <c r="A267" s="258" t="s">
        <v>2723</v>
      </c>
      <c r="B267" s="259" t="s">
        <v>2682</v>
      </c>
      <c r="C267" s="260">
        <v>4.1518223574830913</v>
      </c>
      <c r="D267" s="261"/>
    </row>
    <row r="268" spans="1:4" ht="36.75" customHeight="1">
      <c r="A268" s="258" t="s">
        <v>2724</v>
      </c>
      <c r="B268" s="259" t="s">
        <v>2683</v>
      </c>
      <c r="C268" s="260">
        <v>4.4267292935573028</v>
      </c>
      <c r="D268" s="261"/>
    </row>
    <row r="269" spans="1:4" ht="36.75" customHeight="1">
      <c r="A269" s="258" t="s">
        <v>2725</v>
      </c>
      <c r="B269" s="259" t="s">
        <v>2678</v>
      </c>
      <c r="C269" s="260">
        <v>0</v>
      </c>
      <c r="D269" s="261"/>
    </row>
    <row r="270" spans="1:4" ht="36.75" customHeight="1">
      <c r="A270" s="258" t="s">
        <v>2726</v>
      </c>
      <c r="B270" s="259" t="s">
        <v>2689</v>
      </c>
      <c r="C270" s="260">
        <v>0</v>
      </c>
      <c r="D270" s="261"/>
    </row>
    <row r="271" spans="1:4" ht="36.75" customHeight="1">
      <c r="A271" s="258" t="s">
        <v>2727</v>
      </c>
      <c r="B271" s="259" t="s">
        <v>2678</v>
      </c>
      <c r="C271" s="260">
        <v>0</v>
      </c>
      <c r="D271" s="261"/>
    </row>
    <row r="272" spans="1:4" ht="36.75" customHeight="1">
      <c r="A272" s="258" t="s">
        <v>2728</v>
      </c>
      <c r="B272" s="259" t="s">
        <v>2685</v>
      </c>
      <c r="C272" s="260">
        <v>4.95069574636514</v>
      </c>
      <c r="D272" s="261"/>
    </row>
    <row r="273" spans="1:4" ht="36.75" customHeight="1">
      <c r="A273" s="258" t="s">
        <v>2729</v>
      </c>
      <c r="B273" s="259" t="s">
        <v>2690</v>
      </c>
      <c r="C273" s="260">
        <v>0</v>
      </c>
      <c r="D273" s="261"/>
    </row>
    <row r="274" spans="1:4" ht="36.75" customHeight="1">
      <c r="A274" s="258" t="s">
        <v>2730</v>
      </c>
      <c r="B274" s="259" t="s">
        <v>2687</v>
      </c>
      <c r="C274" s="260">
        <v>0</v>
      </c>
      <c r="D274" s="261"/>
    </row>
    <row r="275" spans="1:4" ht="36.75" customHeight="1">
      <c r="A275" s="258" t="s">
        <v>2731</v>
      </c>
      <c r="B275" s="259" t="s">
        <v>2684</v>
      </c>
      <c r="C275" s="260">
        <v>0</v>
      </c>
      <c r="D275" s="261"/>
    </row>
    <row r="276" spans="1:4" ht="36.75" customHeight="1">
      <c r="A276" s="258" t="s">
        <v>2732</v>
      </c>
      <c r="B276" s="259" t="s">
        <v>2677</v>
      </c>
      <c r="C276" s="260">
        <v>3.1201788496219556</v>
      </c>
      <c r="D276" s="261"/>
    </row>
    <row r="277" spans="1:4" ht="36.75" customHeight="1">
      <c r="A277" s="258" t="s">
        <v>2733</v>
      </c>
      <c r="B277" s="259" t="s">
        <v>2685</v>
      </c>
      <c r="C277" s="260">
        <v>5.6585035430230999</v>
      </c>
      <c r="D277" s="261"/>
    </row>
    <row r="278" spans="1:4" ht="36.75" customHeight="1">
      <c r="A278" s="258" t="s">
        <v>2734</v>
      </c>
      <c r="B278" s="259" t="s">
        <v>2676</v>
      </c>
      <c r="C278" s="260">
        <v>0</v>
      </c>
      <c r="D278" s="261"/>
    </row>
    <row r="279" spans="1:4" ht="36.75" customHeight="1">
      <c r="A279" s="258" t="s">
        <v>2735</v>
      </c>
      <c r="B279" s="259" t="s">
        <v>2682</v>
      </c>
      <c r="C279" s="260">
        <v>0</v>
      </c>
      <c r="D279" s="261"/>
    </row>
    <row r="280" spans="1:4" ht="36.75" customHeight="1">
      <c r="A280" s="258" t="s">
        <v>2736</v>
      </c>
      <c r="B280" s="259" t="s">
        <v>2677</v>
      </c>
      <c r="C280" s="260">
        <v>0</v>
      </c>
      <c r="D280" s="261"/>
    </row>
    <row r="281" spans="1:4" ht="36.75" customHeight="1">
      <c r="A281" s="258" t="s">
        <v>2736</v>
      </c>
      <c r="B281" s="259" t="s">
        <v>2677</v>
      </c>
      <c r="C281" s="260">
        <v>0</v>
      </c>
      <c r="D281" s="261"/>
    </row>
    <row r="282" spans="1:4" ht="36.75" customHeight="1">
      <c r="A282" s="258" t="s">
        <v>2737</v>
      </c>
      <c r="B282" s="259" t="s">
        <v>2681</v>
      </c>
      <c r="C282" s="260">
        <v>0</v>
      </c>
      <c r="D282" s="261"/>
    </row>
    <row r="283" spans="1:4" ht="36.75" customHeight="1">
      <c r="A283" s="258" t="s">
        <v>2738</v>
      </c>
      <c r="B283" s="259" t="s">
        <v>2688</v>
      </c>
      <c r="C283" s="260">
        <v>0</v>
      </c>
      <c r="D283" s="261"/>
    </row>
    <row r="284" spans="1:4" ht="36.75" customHeight="1">
      <c r="A284" s="258" t="s">
        <v>2739</v>
      </c>
      <c r="B284" s="259" t="s">
        <v>2686</v>
      </c>
      <c r="C284" s="260">
        <v>0</v>
      </c>
      <c r="D284" s="261"/>
    </row>
    <row r="285" spans="1:4" ht="36.75" customHeight="1">
      <c r="A285" s="258" t="s">
        <v>2740</v>
      </c>
      <c r="B285" s="259" t="s">
        <v>2685</v>
      </c>
      <c r="C285" s="260">
        <v>0</v>
      </c>
      <c r="D285" s="261"/>
    </row>
    <row r="286" spans="1:4" ht="36.75" customHeight="1">
      <c r="A286" s="258" t="s">
        <v>2741</v>
      </c>
      <c r="B286" s="259" t="s">
        <v>2675</v>
      </c>
      <c r="C286" s="260">
        <v>0</v>
      </c>
      <c r="D286" s="261"/>
    </row>
    <row r="287" spans="1:4" ht="36.75" customHeight="1">
      <c r="A287" s="258" t="s">
        <v>2742</v>
      </c>
      <c r="B287" s="259" t="s">
        <v>2677</v>
      </c>
      <c r="C287" s="260">
        <v>0</v>
      </c>
      <c r="D287" s="261"/>
    </row>
    <row r="288" spans="1:4" ht="36.75" customHeight="1">
      <c r="A288" s="258" t="s">
        <v>2743</v>
      </c>
      <c r="B288" s="259" t="s">
        <v>2676</v>
      </c>
      <c r="C288" s="260">
        <v>0</v>
      </c>
      <c r="D288" s="261"/>
    </row>
    <row r="289" spans="1:4" ht="36.75" customHeight="1">
      <c r="A289" s="258" t="s">
        <v>2744</v>
      </c>
      <c r="B289" s="259" t="s">
        <v>2681</v>
      </c>
      <c r="C289" s="260">
        <v>0</v>
      </c>
      <c r="D289" s="261"/>
    </row>
    <row r="290" spans="1:4" ht="36.75" customHeight="1">
      <c r="A290" s="258" t="s">
        <v>2745</v>
      </c>
      <c r="B290" s="259" t="s">
        <v>2684</v>
      </c>
      <c r="C290" s="260">
        <v>0</v>
      </c>
      <c r="D290" s="261"/>
    </row>
    <row r="291" spans="1:4" ht="36.75" customHeight="1">
      <c r="A291" s="258" t="s">
        <v>2746</v>
      </c>
      <c r="B291" s="259" t="s">
        <v>2685</v>
      </c>
      <c r="C291" s="260">
        <v>0</v>
      </c>
      <c r="D291" s="261"/>
    </row>
    <row r="292" spans="1:4" ht="36.75" customHeight="1">
      <c r="A292" s="258" t="s">
        <v>2747</v>
      </c>
      <c r="B292" s="259" t="s">
        <v>2685</v>
      </c>
      <c r="C292" s="260">
        <v>0</v>
      </c>
      <c r="D292" s="261"/>
    </row>
    <row r="293" spans="1:4" ht="36.75" customHeight="1">
      <c r="A293" s="258" t="s">
        <v>2748</v>
      </c>
      <c r="B293" s="259" t="s">
        <v>2679</v>
      </c>
      <c r="C293" s="260">
        <v>0</v>
      </c>
      <c r="D293" s="261"/>
    </row>
    <row r="294" spans="1:4" ht="36.75" customHeight="1">
      <c r="A294" s="258" t="s">
        <v>2749</v>
      </c>
      <c r="B294" s="259" t="s">
        <v>2676</v>
      </c>
      <c r="C294" s="260">
        <v>0</v>
      </c>
      <c r="D294" s="261"/>
    </row>
    <row r="295" spans="1:4" ht="36.75" customHeight="1">
      <c r="A295" s="258" t="s">
        <v>2750</v>
      </c>
      <c r="B295" s="259"/>
      <c r="C295" s="260">
        <v>0</v>
      </c>
      <c r="D295" s="261"/>
    </row>
    <row r="296" spans="1:4" ht="36.75" customHeight="1">
      <c r="A296" s="258" t="s">
        <v>2751</v>
      </c>
      <c r="B296" s="259" t="s">
        <v>2750</v>
      </c>
      <c r="C296" s="260">
        <v>9.01060694592279</v>
      </c>
      <c r="D296" s="261"/>
    </row>
    <row r="297" spans="1:4" ht="36.75" customHeight="1">
      <c r="A297" s="258" t="s">
        <v>2752</v>
      </c>
      <c r="B297" s="259" t="s">
        <v>2750</v>
      </c>
      <c r="C297" s="260">
        <v>1.4285583956164092</v>
      </c>
      <c r="D297" s="261"/>
    </row>
    <row r="298" spans="1:4" ht="36.75" customHeight="1">
      <c r="A298" s="258" t="s">
        <v>2753</v>
      </c>
      <c r="B298" s="259" t="s">
        <v>2750</v>
      </c>
      <c r="C298" s="260">
        <v>0.53760305101163086</v>
      </c>
      <c r="D298" s="261"/>
    </row>
    <row r="299" spans="1:4" ht="36.75" customHeight="1">
      <c r="A299" s="258" t="s">
        <v>2754</v>
      </c>
      <c r="B299" s="259" t="s">
        <v>2750</v>
      </c>
      <c r="C299" s="260">
        <v>6.7030687336466306</v>
      </c>
      <c r="D299" s="261"/>
    </row>
    <row r="300" spans="1:4" ht="36.75" customHeight="1">
      <c r="A300" s="258" t="s">
        <v>2755</v>
      </c>
      <c r="B300" s="259" t="s">
        <v>2750</v>
      </c>
      <c r="C300" s="260">
        <v>0</v>
      </c>
      <c r="D300" s="261"/>
    </row>
    <row r="301" spans="1:4" ht="36.75" customHeight="1">
      <c r="A301" s="258" t="s">
        <v>2756</v>
      </c>
      <c r="B301" s="259" t="s">
        <v>2750</v>
      </c>
      <c r="C301" s="260">
        <v>0</v>
      </c>
      <c r="D301" s="261"/>
    </row>
    <row r="302" spans="1:4" ht="36.75" customHeight="1">
      <c r="A302" s="258" t="s">
        <v>2757</v>
      </c>
      <c r="B302" s="259" t="s">
        <v>2750</v>
      </c>
      <c r="C302" s="260">
        <v>0</v>
      </c>
      <c r="D302" s="261"/>
    </row>
    <row r="303" spans="1:4" ht="36.75" customHeight="1">
      <c r="A303" s="258" t="s">
        <v>2758</v>
      </c>
      <c r="B303" s="259" t="s">
        <v>2750</v>
      </c>
      <c r="C303" s="260">
        <v>0</v>
      </c>
      <c r="D303" s="261"/>
    </row>
    <row r="304" spans="1:4" ht="36.75" customHeight="1">
      <c r="A304" s="258" t="s">
        <v>2759</v>
      </c>
      <c r="B304" s="259" t="s">
        <v>2750</v>
      </c>
      <c r="C304" s="260">
        <v>4.7741052796780714</v>
      </c>
      <c r="D304" s="261"/>
    </row>
    <row r="305" spans="1:4" ht="36.75" customHeight="1">
      <c r="A305" s="258" t="s">
        <v>2760</v>
      </c>
      <c r="B305" s="259" t="s">
        <v>2750</v>
      </c>
      <c r="C305" s="260">
        <v>7.2937266865035753</v>
      </c>
      <c r="D305" s="261"/>
    </row>
    <row r="306" spans="1:4" ht="36.75" customHeight="1">
      <c r="A306" s="258" t="s">
        <v>2761</v>
      </c>
      <c r="B306" s="259" t="s">
        <v>2750</v>
      </c>
      <c r="C306" s="260">
        <v>2.4448994177233212</v>
      </c>
      <c r="D306" s="261"/>
    </row>
    <row r="307" spans="1:4" ht="36.75" customHeight="1">
      <c r="A307" s="258" t="s">
        <v>2762</v>
      </c>
      <c r="B307" s="259" t="s">
        <v>2750</v>
      </c>
      <c r="C307" s="260">
        <v>3.123564142987505</v>
      </c>
      <c r="D307" s="261"/>
    </row>
    <row r="308" spans="1:4" ht="36.75" customHeight="1">
      <c r="A308" s="258" t="s">
        <v>2763</v>
      </c>
      <c r="B308" s="259" t="s">
        <v>2754</v>
      </c>
      <c r="C308" s="260">
        <v>0</v>
      </c>
      <c r="D308" s="261"/>
    </row>
    <row r="309" spans="1:4" ht="36.75" customHeight="1">
      <c r="A309" s="258" t="s">
        <v>2764</v>
      </c>
      <c r="B309" s="259" t="s">
        <v>2753</v>
      </c>
      <c r="C309" s="260">
        <v>0</v>
      </c>
      <c r="D309" s="261"/>
    </row>
    <row r="310" spans="1:4" ht="36.75" customHeight="1">
      <c r="A310" s="258" t="s">
        <v>2765</v>
      </c>
      <c r="B310" s="259" t="s">
        <v>2753</v>
      </c>
      <c r="C310" s="260">
        <v>0</v>
      </c>
      <c r="D310" s="261"/>
    </row>
    <row r="311" spans="1:4" ht="36.75" customHeight="1">
      <c r="A311" s="258" t="s">
        <v>2766</v>
      </c>
      <c r="B311" s="259" t="s">
        <v>2753</v>
      </c>
      <c r="C311" s="260">
        <v>0</v>
      </c>
      <c r="D311" s="261"/>
    </row>
    <row r="312" spans="1:4" ht="36.75" customHeight="1">
      <c r="A312" s="258" t="s">
        <v>2767</v>
      </c>
      <c r="B312" s="259" t="s">
        <v>2750</v>
      </c>
      <c r="C312" s="260">
        <v>0</v>
      </c>
      <c r="D312" s="261"/>
    </row>
    <row r="313" spans="1:4" ht="36.75" customHeight="1">
      <c r="A313" s="258" t="s">
        <v>2768</v>
      </c>
      <c r="B313" s="259" t="s">
        <v>2752</v>
      </c>
      <c r="C313" s="260">
        <v>0</v>
      </c>
      <c r="D313" s="261"/>
    </row>
    <row r="314" spans="1:4" ht="36.75" customHeight="1">
      <c r="A314" s="258" t="s">
        <v>2769</v>
      </c>
      <c r="B314" s="259" t="s">
        <v>2752</v>
      </c>
      <c r="C314" s="260">
        <v>4.9344575799395001</v>
      </c>
      <c r="D314" s="261"/>
    </row>
    <row r="315" spans="1:4" ht="36.75" customHeight="1">
      <c r="A315" s="258" t="s">
        <v>2770</v>
      </c>
      <c r="B315" s="259" t="s">
        <v>2752</v>
      </c>
      <c r="C315" s="260">
        <v>0</v>
      </c>
      <c r="D315" s="261"/>
    </row>
    <row r="316" spans="1:4" ht="36.75" customHeight="1">
      <c r="A316" s="258" t="s">
        <v>2771</v>
      </c>
      <c r="B316" s="259" t="s">
        <v>2751</v>
      </c>
      <c r="C316" s="260">
        <v>5.1983594147919945</v>
      </c>
      <c r="D316" s="261"/>
    </row>
    <row r="317" spans="1:4" ht="36.75" customHeight="1">
      <c r="A317" s="258" t="s">
        <v>2772</v>
      </c>
      <c r="B317" s="259" t="s">
        <v>2761</v>
      </c>
      <c r="C317" s="260">
        <v>0</v>
      </c>
      <c r="D317" s="261"/>
    </row>
    <row r="318" spans="1:4" ht="36.75" customHeight="1">
      <c r="A318" s="258" t="s">
        <v>2773</v>
      </c>
      <c r="B318" s="259" t="s">
        <v>2754</v>
      </c>
      <c r="C318" s="260">
        <v>0</v>
      </c>
      <c r="D318" s="261"/>
    </row>
    <row r="319" spans="1:4" ht="36.75" customHeight="1">
      <c r="A319" s="258" t="s">
        <v>2774</v>
      </c>
      <c r="B319" s="259" t="s">
        <v>2762</v>
      </c>
      <c r="C319" s="260">
        <v>0</v>
      </c>
      <c r="D319" s="261"/>
    </row>
    <row r="320" spans="1:4" ht="36.75" customHeight="1">
      <c r="A320" s="258" t="s">
        <v>2775</v>
      </c>
      <c r="B320" s="259" t="s">
        <v>2751</v>
      </c>
      <c r="C320" s="260">
        <v>0</v>
      </c>
      <c r="D320" s="261"/>
    </row>
    <row r="321" spans="1:4" ht="36.75" customHeight="1">
      <c r="A321" s="258" t="s">
        <v>2776</v>
      </c>
      <c r="B321" s="259" t="s">
        <v>2755</v>
      </c>
      <c r="C321" s="260">
        <v>0</v>
      </c>
      <c r="D321" s="261"/>
    </row>
    <row r="322" spans="1:4" ht="36.75" customHeight="1">
      <c r="A322" s="258" t="s">
        <v>2777</v>
      </c>
      <c r="B322" s="259" t="s">
        <v>2754</v>
      </c>
      <c r="C322" s="260">
        <v>0</v>
      </c>
      <c r="D322" s="261"/>
    </row>
    <row r="323" spans="1:4" ht="36.75" customHeight="1">
      <c r="A323" s="258" t="s">
        <v>2778</v>
      </c>
      <c r="B323" s="259" t="s">
        <v>2754</v>
      </c>
      <c r="C323" s="260">
        <v>0</v>
      </c>
      <c r="D323" s="261"/>
    </row>
    <row r="324" spans="1:4" ht="36.75" customHeight="1">
      <c r="A324" s="258" t="s">
        <v>2779</v>
      </c>
      <c r="B324" s="259" t="s">
        <v>2751</v>
      </c>
      <c r="C324" s="260">
        <v>5.2221844268671163</v>
      </c>
      <c r="D324" s="261"/>
    </row>
    <row r="325" spans="1:4" ht="36.75" customHeight="1">
      <c r="A325" s="258" t="s">
        <v>2780</v>
      </c>
      <c r="B325" s="259" t="s">
        <v>2753</v>
      </c>
      <c r="C325" s="260">
        <v>0</v>
      </c>
      <c r="D325" s="261"/>
    </row>
    <row r="326" spans="1:4" ht="36.75" customHeight="1">
      <c r="A326" s="258" t="s">
        <v>2781</v>
      </c>
      <c r="B326" s="259" t="s">
        <v>2754</v>
      </c>
      <c r="C326" s="260">
        <v>0</v>
      </c>
      <c r="D326" s="261"/>
    </row>
    <row r="327" spans="1:4" ht="36.75" customHeight="1">
      <c r="A327" s="258" t="s">
        <v>2782</v>
      </c>
      <c r="B327" s="259" t="s">
        <v>2753</v>
      </c>
      <c r="C327" s="260">
        <v>0</v>
      </c>
      <c r="D327" s="261"/>
    </row>
    <row r="328" spans="1:4" ht="36.75" customHeight="1">
      <c r="A328" s="258" t="s">
        <v>2783</v>
      </c>
      <c r="B328" s="259" t="s">
        <v>2751</v>
      </c>
      <c r="C328" s="260">
        <v>0</v>
      </c>
      <c r="D328" s="261"/>
    </row>
    <row r="329" spans="1:4" ht="36.75" customHeight="1">
      <c r="A329" s="258" t="s">
        <v>2784</v>
      </c>
      <c r="B329" s="259" t="s">
        <v>2753</v>
      </c>
      <c r="C329" s="260">
        <v>0</v>
      </c>
      <c r="D329" s="261"/>
    </row>
    <row r="330" spans="1:4" ht="36.75" customHeight="1">
      <c r="A330" s="258" t="s">
        <v>2785</v>
      </c>
      <c r="B330" s="259" t="s">
        <v>2753</v>
      </c>
      <c r="C330" s="260">
        <v>0</v>
      </c>
      <c r="D330" s="261"/>
    </row>
    <row r="331" spans="1:4" ht="36.75" customHeight="1">
      <c r="A331" s="258" t="s">
        <v>2786</v>
      </c>
      <c r="B331" s="259" t="s">
        <v>2756</v>
      </c>
      <c r="C331" s="260">
        <v>0</v>
      </c>
      <c r="D331" s="261"/>
    </row>
    <row r="332" spans="1:4" ht="36.75" customHeight="1">
      <c r="A332" s="258" t="s">
        <v>2787</v>
      </c>
      <c r="B332" s="259" t="s">
        <v>2754</v>
      </c>
      <c r="C332" s="260">
        <v>5.0628792225301211</v>
      </c>
      <c r="D332" s="261"/>
    </row>
    <row r="333" spans="1:4" ht="36.75" customHeight="1">
      <c r="A333" s="258" t="s">
        <v>2788</v>
      </c>
      <c r="B333" s="259" t="s">
        <v>2753</v>
      </c>
      <c r="C333" s="260">
        <v>0</v>
      </c>
      <c r="D333" s="261"/>
    </row>
    <row r="334" spans="1:4" ht="36.75" customHeight="1">
      <c r="A334" s="258" t="s">
        <v>2789</v>
      </c>
      <c r="B334" s="259" t="s">
        <v>2754</v>
      </c>
      <c r="C334" s="260">
        <v>2.9366559604681011</v>
      </c>
      <c r="D334" s="261"/>
    </row>
    <row r="335" spans="1:4" ht="36.75" customHeight="1">
      <c r="A335" s="258" t="s">
        <v>2790</v>
      </c>
      <c r="B335" s="259" t="s">
        <v>2758</v>
      </c>
      <c r="C335" s="260">
        <v>0</v>
      </c>
      <c r="D335" s="261"/>
    </row>
    <row r="336" spans="1:4" ht="36.75" customHeight="1">
      <c r="A336" s="258" t="s">
        <v>2791</v>
      </c>
      <c r="B336" s="259" t="s">
        <v>2752</v>
      </c>
      <c r="C336" s="260">
        <v>0</v>
      </c>
      <c r="D336" s="261"/>
    </row>
    <row r="337" spans="1:4" ht="36.75" customHeight="1">
      <c r="A337" s="258" t="s">
        <v>2792</v>
      </c>
      <c r="B337" s="259" t="s">
        <v>2751</v>
      </c>
      <c r="C337" s="260">
        <v>0</v>
      </c>
      <c r="D337" s="261"/>
    </row>
    <row r="338" spans="1:4" ht="36.75" customHeight="1">
      <c r="A338" s="258" t="s">
        <v>2793</v>
      </c>
      <c r="B338" s="259" t="s">
        <v>2752</v>
      </c>
      <c r="C338" s="260">
        <v>0</v>
      </c>
      <c r="D338" s="261"/>
    </row>
    <row r="339" spans="1:4" ht="36.75" customHeight="1">
      <c r="A339" s="258" t="s">
        <v>2794</v>
      </c>
      <c r="B339" s="259" t="s">
        <v>2751</v>
      </c>
      <c r="C339" s="260">
        <v>0</v>
      </c>
      <c r="D339" s="261"/>
    </row>
    <row r="340" spans="1:4" ht="36.75" customHeight="1">
      <c r="A340" s="258" t="s">
        <v>2795</v>
      </c>
      <c r="B340" s="259" t="s">
        <v>2751</v>
      </c>
      <c r="C340" s="260">
        <v>0</v>
      </c>
      <c r="D340" s="261"/>
    </row>
    <row r="341" spans="1:4" ht="36.75" customHeight="1">
      <c r="A341" s="258" t="s">
        <v>2796</v>
      </c>
      <c r="B341" s="259" t="s">
        <v>2760</v>
      </c>
      <c r="C341" s="260">
        <v>0</v>
      </c>
      <c r="D341" s="261"/>
    </row>
    <row r="342" spans="1:4" ht="36.75" customHeight="1">
      <c r="A342" s="258" t="s">
        <v>2797</v>
      </c>
      <c r="B342" s="259" t="s">
        <v>2752</v>
      </c>
      <c r="C342" s="260">
        <v>5.218730626216292</v>
      </c>
      <c r="D342" s="261"/>
    </row>
    <row r="343" spans="1:4" ht="36.75" customHeight="1">
      <c r="A343" s="258" t="s">
        <v>2798</v>
      </c>
      <c r="B343" s="259" t="s">
        <v>2751</v>
      </c>
      <c r="C343" s="260">
        <v>0</v>
      </c>
      <c r="D343" s="261"/>
    </row>
    <row r="344" spans="1:4" ht="36.75" customHeight="1">
      <c r="A344" s="258" t="s">
        <v>2799</v>
      </c>
      <c r="B344" s="259" t="s">
        <v>2755</v>
      </c>
      <c r="C344" s="260">
        <v>0</v>
      </c>
      <c r="D344" s="261"/>
    </row>
    <row r="345" spans="1:4" ht="36.75" customHeight="1">
      <c r="A345" s="258" t="s">
        <v>2800</v>
      </c>
      <c r="B345" s="259" t="s">
        <v>2753</v>
      </c>
      <c r="C345" s="260">
        <v>0</v>
      </c>
      <c r="D345" s="261"/>
    </row>
    <row r="346" spans="1:4" ht="36.75" customHeight="1">
      <c r="A346" s="258" t="s">
        <v>2801</v>
      </c>
      <c r="B346" s="259" t="s">
        <v>2751</v>
      </c>
      <c r="C346" s="260">
        <v>0</v>
      </c>
      <c r="D346" s="261"/>
    </row>
    <row r="347" spans="1:4" ht="36.75" customHeight="1">
      <c r="A347" s="258" t="s">
        <v>2802</v>
      </c>
      <c r="B347" s="259" t="s">
        <v>2751</v>
      </c>
      <c r="C347" s="260">
        <v>10.780375051657805</v>
      </c>
      <c r="D347" s="261"/>
    </row>
    <row r="348" spans="1:4" ht="36.75" customHeight="1">
      <c r="A348" s="258" t="s">
        <v>2803</v>
      </c>
      <c r="B348" s="259"/>
      <c r="C348" s="260">
        <v>6.9389116727853564</v>
      </c>
      <c r="D348" s="261"/>
    </row>
    <row r="349" spans="1:4" ht="36.75" customHeight="1">
      <c r="A349" s="258" t="s">
        <v>2804</v>
      </c>
      <c r="B349" s="259"/>
      <c r="C349" s="260">
        <v>3.7884385769715254</v>
      </c>
      <c r="D349" s="261"/>
    </row>
    <row r="350" spans="1:4" ht="36.75" customHeight="1">
      <c r="A350" s="258" t="s">
        <v>2805</v>
      </c>
      <c r="B350" s="259"/>
      <c r="C350" s="260">
        <v>6.5479585327957093</v>
      </c>
      <c r="D350" s="261"/>
    </row>
    <row r="351" spans="1:4" ht="36.75" customHeight="1">
      <c r="A351" s="258" t="s">
        <v>2806</v>
      </c>
      <c r="B351" s="259" t="s">
        <v>2804</v>
      </c>
      <c r="C351" s="260">
        <v>5.7966707045748995</v>
      </c>
      <c r="D351" s="261"/>
    </row>
    <row r="352" spans="1:4" ht="36.75" customHeight="1">
      <c r="A352" s="258" t="s">
        <v>2807</v>
      </c>
      <c r="B352" s="259" t="s">
        <v>2803</v>
      </c>
      <c r="C352" s="260">
        <v>8.4056279997666934</v>
      </c>
      <c r="D352" s="261"/>
    </row>
    <row r="353" spans="1:4" ht="36.75" customHeight="1">
      <c r="A353" s="258" t="s">
        <v>2808</v>
      </c>
      <c r="B353" s="259" t="s">
        <v>2805</v>
      </c>
      <c r="C353" s="260">
        <v>12.05104768298002</v>
      </c>
      <c r="D353" s="261"/>
    </row>
    <row r="354" spans="1:4" ht="36.75" customHeight="1">
      <c r="A354" s="258" t="s">
        <v>2809</v>
      </c>
      <c r="B354" s="259" t="s">
        <v>2805</v>
      </c>
      <c r="C354" s="260">
        <v>7.2129892666393562</v>
      </c>
      <c r="D354" s="261"/>
    </row>
    <row r="355" spans="1:4" ht="36.75" customHeight="1">
      <c r="A355" s="258" t="s">
        <v>2810</v>
      </c>
      <c r="B355" s="259" t="s">
        <v>2804</v>
      </c>
      <c r="C355" s="260">
        <v>7.791096785442206</v>
      </c>
      <c r="D355" s="261"/>
    </row>
    <row r="356" spans="1:4" ht="36.75" customHeight="1">
      <c r="A356" s="258" t="s">
        <v>2811</v>
      </c>
      <c r="B356" s="259" t="s">
        <v>2803</v>
      </c>
      <c r="C356" s="260">
        <v>4.7188427864000086</v>
      </c>
      <c r="D356" s="261"/>
    </row>
    <row r="357" spans="1:4" ht="36.75" customHeight="1">
      <c r="A357" s="258" t="s">
        <v>2812</v>
      </c>
      <c r="B357" s="259" t="s">
        <v>2803</v>
      </c>
      <c r="C357" s="260">
        <v>5.0041093654098878</v>
      </c>
      <c r="D357" s="261"/>
    </row>
    <row r="358" spans="1:4" ht="36.75" customHeight="1">
      <c r="A358" s="258" t="s">
        <v>2813</v>
      </c>
      <c r="B358" s="259" t="s">
        <v>2804</v>
      </c>
      <c r="C358" s="260">
        <v>2.1822167069531555</v>
      </c>
      <c r="D358" s="261"/>
    </row>
    <row r="359" spans="1:4" ht="36.75" customHeight="1">
      <c r="A359" s="258" t="s">
        <v>2814</v>
      </c>
      <c r="B359" s="259" t="s">
        <v>2803</v>
      </c>
      <c r="C359" s="260">
        <v>3.6591135299507007</v>
      </c>
      <c r="D359" s="261"/>
    </row>
    <row r="360" spans="1:4" ht="36.75" customHeight="1">
      <c r="A360" s="258" t="s">
        <v>2815</v>
      </c>
      <c r="B360" s="259" t="s">
        <v>2804</v>
      </c>
      <c r="C360" s="260">
        <v>3.4859856931652304</v>
      </c>
      <c r="D360" s="261"/>
    </row>
    <row r="361" spans="1:4" ht="36.75" customHeight="1">
      <c r="A361" s="258" t="s">
        <v>2816</v>
      </c>
      <c r="B361" s="259" t="s">
        <v>2804</v>
      </c>
      <c r="C361" s="260">
        <v>8.4317980768727185</v>
      </c>
      <c r="D361" s="261"/>
    </row>
    <row r="362" spans="1:4" ht="36.75" customHeight="1">
      <c r="A362" s="258" t="s">
        <v>2817</v>
      </c>
      <c r="B362" s="259" t="s">
        <v>2803</v>
      </c>
      <c r="C362" s="260">
        <v>0</v>
      </c>
      <c r="D362" s="261"/>
    </row>
    <row r="363" spans="1:4" ht="36.75" customHeight="1">
      <c r="A363" s="258" t="s">
        <v>2818</v>
      </c>
      <c r="B363" s="259" t="s">
        <v>2803</v>
      </c>
      <c r="C363" s="260">
        <v>0</v>
      </c>
      <c r="D363" s="261"/>
    </row>
    <row r="364" spans="1:4" ht="36.75" customHeight="1">
      <c r="A364" s="258" t="s">
        <v>2819</v>
      </c>
      <c r="B364" s="259" t="s">
        <v>2803</v>
      </c>
      <c r="C364" s="260">
        <v>9.0828512876998335</v>
      </c>
      <c r="D364" s="261"/>
    </row>
    <row r="365" spans="1:4" ht="36.75" customHeight="1">
      <c r="A365" s="258" t="s">
        <v>2820</v>
      </c>
      <c r="B365" s="259" t="s">
        <v>2805</v>
      </c>
      <c r="C365" s="260">
        <v>0</v>
      </c>
      <c r="D365" s="261"/>
    </row>
    <row r="366" spans="1:4" ht="36.75" customHeight="1">
      <c r="A366" s="258" t="s">
        <v>2821</v>
      </c>
      <c r="B366" s="259" t="s">
        <v>2805</v>
      </c>
      <c r="C366" s="260">
        <v>0</v>
      </c>
      <c r="D366" s="261"/>
    </row>
    <row r="367" spans="1:4" ht="36.75" customHeight="1">
      <c r="A367" s="258" t="s">
        <v>2822</v>
      </c>
      <c r="B367" s="259" t="s">
        <v>2803</v>
      </c>
      <c r="C367" s="260">
        <v>0</v>
      </c>
      <c r="D367" s="261"/>
    </row>
    <row r="368" spans="1:4" ht="36.75" customHeight="1">
      <c r="A368" s="258" t="s">
        <v>2823</v>
      </c>
      <c r="B368" s="259" t="s">
        <v>2803</v>
      </c>
      <c r="C368" s="260">
        <v>0</v>
      </c>
      <c r="D368" s="261"/>
    </row>
    <row r="369" spans="1:4" ht="36.75" customHeight="1">
      <c r="A369" s="258" t="s">
        <v>2824</v>
      </c>
      <c r="B369" s="259" t="s">
        <v>2805</v>
      </c>
      <c r="C369" s="260">
        <v>9.1675850347505961</v>
      </c>
      <c r="D369" s="261"/>
    </row>
    <row r="370" spans="1:4" ht="36.75" customHeight="1">
      <c r="A370" s="258" t="s">
        <v>2825</v>
      </c>
      <c r="B370" s="259"/>
      <c r="C370" s="260">
        <v>5.9719036887933283</v>
      </c>
      <c r="D370" s="261"/>
    </row>
    <row r="371" spans="1:4" ht="36.75" customHeight="1">
      <c r="A371" s="258" t="s">
        <v>2826</v>
      </c>
      <c r="B371" s="259" t="s">
        <v>2803</v>
      </c>
      <c r="C371" s="260">
        <v>4.3645052869495506</v>
      </c>
      <c r="D371" s="261"/>
    </row>
    <row r="372" spans="1:4" ht="36.75" customHeight="1">
      <c r="A372" s="258" t="s">
        <v>2827</v>
      </c>
      <c r="B372" s="259" t="s">
        <v>2804</v>
      </c>
      <c r="C372" s="260">
        <v>3.1118687849264806</v>
      </c>
      <c r="D372" s="261"/>
    </row>
    <row r="373" spans="1:4" ht="36.75" customHeight="1">
      <c r="A373" s="258" t="s">
        <v>2828</v>
      </c>
      <c r="B373" s="259" t="s">
        <v>2804</v>
      </c>
      <c r="C373" s="260">
        <v>3.0226879015241765</v>
      </c>
      <c r="D373" s="261"/>
    </row>
    <row r="374" spans="1:4" ht="36.75" customHeight="1">
      <c r="A374" s="258" t="s">
        <v>2829</v>
      </c>
      <c r="B374" s="259" t="s">
        <v>2804</v>
      </c>
      <c r="C374" s="260">
        <v>2.9208419240790922</v>
      </c>
      <c r="D374" s="261"/>
    </row>
    <row r="375" spans="1:4" ht="36.75" customHeight="1">
      <c r="A375" s="258" t="s">
        <v>2830</v>
      </c>
      <c r="B375" s="259" t="s">
        <v>2804</v>
      </c>
      <c r="C375" s="260">
        <v>2.9261644620812319</v>
      </c>
      <c r="D375" s="261"/>
    </row>
    <row r="376" spans="1:4" ht="36.75" customHeight="1">
      <c r="A376" s="258" t="s">
        <v>2831</v>
      </c>
      <c r="B376" s="259" t="s">
        <v>2804</v>
      </c>
      <c r="C376" s="260">
        <v>3.0110905388751559</v>
      </c>
      <c r="D376" s="261"/>
    </row>
    <row r="377" spans="1:4" ht="36.75" customHeight="1">
      <c r="A377" s="258" t="s">
        <v>2832</v>
      </c>
      <c r="B377" s="259" t="s">
        <v>2804</v>
      </c>
      <c r="C377" s="260">
        <v>2.9072199243151626</v>
      </c>
      <c r="D377" s="261"/>
    </row>
    <row r="378" spans="1:4" ht="36.75" customHeight="1">
      <c r="A378" s="258" t="s">
        <v>2833</v>
      </c>
      <c r="B378" s="259" t="s">
        <v>2816</v>
      </c>
      <c r="C378" s="260">
        <v>0</v>
      </c>
      <c r="D378" s="261"/>
    </row>
    <row r="379" spans="1:4" ht="36.75" customHeight="1">
      <c r="A379" s="258" t="s">
        <v>2834</v>
      </c>
      <c r="B379" s="259" t="s">
        <v>2828</v>
      </c>
      <c r="C379" s="260">
        <v>0</v>
      </c>
      <c r="D379" s="261"/>
    </row>
    <row r="380" spans="1:4" ht="36.75" customHeight="1">
      <c r="A380" s="258" t="s">
        <v>2835</v>
      </c>
      <c r="B380" s="259" t="s">
        <v>2813</v>
      </c>
      <c r="C380" s="260">
        <v>0</v>
      </c>
      <c r="D380" s="261"/>
    </row>
    <row r="381" spans="1:4" ht="36.75" customHeight="1">
      <c r="A381" s="258" t="s">
        <v>2836</v>
      </c>
      <c r="B381" s="259" t="s">
        <v>2831</v>
      </c>
      <c r="C381" s="260">
        <v>0</v>
      </c>
      <c r="D381" s="261"/>
    </row>
    <row r="382" spans="1:4" ht="36.75" customHeight="1">
      <c r="A382" s="258" t="s">
        <v>2837</v>
      </c>
      <c r="B382" s="259" t="s">
        <v>2814</v>
      </c>
      <c r="C382" s="260">
        <v>3.0443395178701551</v>
      </c>
      <c r="D382" s="261"/>
    </row>
    <row r="383" spans="1:4" ht="36.75" customHeight="1">
      <c r="A383" s="258" t="s">
        <v>2838</v>
      </c>
      <c r="B383" s="259" t="s">
        <v>2814</v>
      </c>
      <c r="C383" s="260">
        <v>2.1979296684408154</v>
      </c>
      <c r="D383" s="261"/>
    </row>
    <row r="384" spans="1:4" ht="36.75" customHeight="1">
      <c r="A384" s="258" t="s">
        <v>2839</v>
      </c>
      <c r="B384" s="259" t="s">
        <v>2819</v>
      </c>
      <c r="C384" s="260">
        <v>5.2373860023468444</v>
      </c>
      <c r="D384" s="261"/>
    </row>
    <row r="385" spans="1:4" ht="36.75" customHeight="1">
      <c r="A385" s="258" t="s">
        <v>2840</v>
      </c>
      <c r="B385" s="259" t="s">
        <v>2819</v>
      </c>
      <c r="C385" s="260">
        <v>4.874617448601863</v>
      </c>
      <c r="D385" s="261"/>
    </row>
    <row r="386" spans="1:4" ht="36.75" customHeight="1">
      <c r="A386" s="258" t="s">
        <v>2841</v>
      </c>
      <c r="B386" s="259" t="s">
        <v>2819</v>
      </c>
      <c r="C386" s="260">
        <v>5.6304816568422842</v>
      </c>
      <c r="D386" s="261"/>
    </row>
    <row r="387" spans="1:4" ht="36.75" customHeight="1">
      <c r="A387" s="258" t="s">
        <v>2842</v>
      </c>
      <c r="B387" s="259" t="s">
        <v>2819</v>
      </c>
      <c r="C387" s="260">
        <v>0</v>
      </c>
      <c r="D387" s="261"/>
    </row>
    <row r="388" spans="1:4" ht="36.75" customHeight="1">
      <c r="A388" s="258" t="s">
        <v>2843</v>
      </c>
      <c r="B388" s="259" t="s">
        <v>2826</v>
      </c>
      <c r="C388" s="260">
        <v>0</v>
      </c>
      <c r="D388" s="261"/>
    </row>
    <row r="389" spans="1:4" ht="36.75" customHeight="1">
      <c r="A389" s="258" t="s">
        <v>2844</v>
      </c>
      <c r="B389" s="259" t="s">
        <v>2819</v>
      </c>
      <c r="C389" s="260">
        <v>5.0016971510899175</v>
      </c>
      <c r="D389" s="261"/>
    </row>
    <row r="390" spans="1:4" ht="36.75" customHeight="1">
      <c r="A390" s="258" t="s">
        <v>2845</v>
      </c>
      <c r="B390" s="259" t="s">
        <v>2807</v>
      </c>
      <c r="C390" s="260">
        <v>0</v>
      </c>
      <c r="D390" s="261"/>
    </row>
    <row r="391" spans="1:4" ht="36.75" customHeight="1">
      <c r="A391" s="258" t="s">
        <v>2846</v>
      </c>
      <c r="B391" s="259" t="s">
        <v>2807</v>
      </c>
      <c r="C391" s="260">
        <v>4.5049176755554798</v>
      </c>
      <c r="D391" s="261"/>
    </row>
    <row r="392" spans="1:4" ht="36.75" customHeight="1">
      <c r="A392" s="258" t="s">
        <v>2847</v>
      </c>
      <c r="B392" s="259" t="s">
        <v>2811</v>
      </c>
      <c r="C392" s="260">
        <v>4.7753547467245241</v>
      </c>
      <c r="D392" s="261"/>
    </row>
    <row r="393" spans="1:4" ht="36.75" customHeight="1">
      <c r="A393" s="258" t="s">
        <v>2848</v>
      </c>
      <c r="B393" s="259" t="s">
        <v>2811</v>
      </c>
      <c r="C393" s="260">
        <v>0</v>
      </c>
      <c r="D393" s="261"/>
    </row>
    <row r="394" spans="1:4" ht="36.75" customHeight="1">
      <c r="A394" s="258" t="s">
        <v>2849</v>
      </c>
      <c r="B394" s="259" t="s">
        <v>2811</v>
      </c>
      <c r="C394" s="260">
        <v>0</v>
      </c>
      <c r="D394" s="261"/>
    </row>
    <row r="395" spans="1:4" ht="36.75" customHeight="1">
      <c r="A395" s="258" t="s">
        <v>2850</v>
      </c>
      <c r="B395" s="259" t="s">
        <v>2811</v>
      </c>
      <c r="C395" s="260">
        <v>0</v>
      </c>
      <c r="D395" s="261"/>
    </row>
    <row r="396" spans="1:4" ht="36.75" customHeight="1">
      <c r="A396" s="258" t="s">
        <v>2851</v>
      </c>
      <c r="B396" s="259" t="s">
        <v>2811</v>
      </c>
      <c r="C396" s="260">
        <v>4.4916346187968283</v>
      </c>
      <c r="D396" s="261"/>
    </row>
    <row r="397" spans="1:4" ht="36.75" customHeight="1">
      <c r="A397" s="258" t="s">
        <v>2852</v>
      </c>
      <c r="B397" s="259" t="s">
        <v>2811</v>
      </c>
      <c r="C397" s="260">
        <v>4.1738456719045161</v>
      </c>
      <c r="D397" s="261"/>
    </row>
    <row r="398" spans="1:4" ht="36.75" customHeight="1">
      <c r="A398" s="258" t="s">
        <v>2853</v>
      </c>
      <c r="B398" s="259" t="s">
        <v>2824</v>
      </c>
      <c r="C398" s="260">
        <v>4.8738223822520714</v>
      </c>
      <c r="D398" s="261"/>
    </row>
    <row r="399" spans="1:4" ht="36.75" customHeight="1">
      <c r="A399" s="258" t="s">
        <v>2854</v>
      </c>
      <c r="B399" s="259" t="s">
        <v>2810</v>
      </c>
      <c r="C399" s="260">
        <v>0</v>
      </c>
      <c r="D399" s="261"/>
    </row>
    <row r="400" spans="1:4" ht="36.75" customHeight="1">
      <c r="A400" s="258" t="s">
        <v>2855</v>
      </c>
      <c r="B400" s="259" t="s">
        <v>2811</v>
      </c>
      <c r="C400" s="260">
        <v>0</v>
      </c>
      <c r="D400" s="261"/>
    </row>
    <row r="401" spans="1:4" ht="36.75" customHeight="1">
      <c r="A401" s="258" t="s">
        <v>2856</v>
      </c>
      <c r="B401" s="259" t="s">
        <v>2811</v>
      </c>
      <c r="C401" s="260">
        <v>0</v>
      </c>
      <c r="D401" s="261"/>
    </row>
    <row r="402" spans="1:4" ht="36.75" customHeight="1">
      <c r="A402" s="258" t="s">
        <v>2857</v>
      </c>
      <c r="B402" s="259" t="s">
        <v>2812</v>
      </c>
      <c r="C402" s="260">
        <v>0</v>
      </c>
      <c r="D402" s="261"/>
    </row>
    <row r="403" spans="1:4" ht="36.75" customHeight="1">
      <c r="A403" s="258" t="s">
        <v>2858</v>
      </c>
      <c r="B403" s="259" t="s">
        <v>2806</v>
      </c>
      <c r="C403" s="260">
        <v>0</v>
      </c>
      <c r="D403" s="261"/>
    </row>
    <row r="404" spans="1:4" ht="36.75" customHeight="1">
      <c r="A404" s="258" t="s">
        <v>2859</v>
      </c>
      <c r="B404" s="259" t="s">
        <v>2806</v>
      </c>
      <c r="C404" s="260">
        <v>0</v>
      </c>
      <c r="D404" s="261"/>
    </row>
    <row r="405" spans="1:4" ht="36.75" customHeight="1">
      <c r="A405" s="258" t="s">
        <v>2860</v>
      </c>
      <c r="B405" s="259" t="s">
        <v>2808</v>
      </c>
      <c r="C405" s="260">
        <v>0</v>
      </c>
      <c r="D405" s="261"/>
    </row>
    <row r="406" spans="1:4" ht="36.75" customHeight="1">
      <c r="A406" s="258" t="s">
        <v>2861</v>
      </c>
      <c r="B406" s="259" t="s">
        <v>2812</v>
      </c>
      <c r="C406" s="260">
        <v>5.3930739921216198</v>
      </c>
      <c r="D406" s="261"/>
    </row>
    <row r="407" spans="1:4" ht="36.75" customHeight="1">
      <c r="A407" s="258" t="s">
        <v>2862</v>
      </c>
      <c r="B407" s="259" t="s">
        <v>2803</v>
      </c>
      <c r="C407" s="260">
        <v>0</v>
      </c>
      <c r="D407" s="261"/>
    </row>
    <row r="408" spans="1:4" ht="36.75" customHeight="1">
      <c r="A408" s="258" t="s">
        <v>2863</v>
      </c>
      <c r="B408" s="259" t="s">
        <v>2815</v>
      </c>
      <c r="C408" s="260">
        <v>0</v>
      </c>
      <c r="D408" s="261"/>
    </row>
    <row r="409" spans="1:4" ht="36.75" customHeight="1">
      <c r="A409" s="258" t="s">
        <v>2864</v>
      </c>
      <c r="B409" s="259" t="s">
        <v>2813</v>
      </c>
      <c r="C409" s="260">
        <v>0</v>
      </c>
      <c r="D409" s="261"/>
    </row>
    <row r="410" spans="1:4" ht="36.75" customHeight="1">
      <c r="A410" s="258" t="s">
        <v>2865</v>
      </c>
      <c r="B410" s="259" t="s">
        <v>2813</v>
      </c>
      <c r="C410" s="260">
        <v>0</v>
      </c>
      <c r="D410" s="261"/>
    </row>
    <row r="411" spans="1:4" ht="36.75" customHeight="1">
      <c r="A411" s="258" t="s">
        <v>2866</v>
      </c>
      <c r="B411" s="259" t="s">
        <v>2814</v>
      </c>
      <c r="C411" s="260">
        <v>2.2975207516912133</v>
      </c>
      <c r="D411" s="261"/>
    </row>
    <row r="412" spans="1:4" ht="36.75" customHeight="1">
      <c r="A412" s="258" t="s">
        <v>2867</v>
      </c>
      <c r="B412" s="259" t="s">
        <v>2810</v>
      </c>
      <c r="C412" s="260">
        <v>0</v>
      </c>
      <c r="D412" s="261"/>
    </row>
    <row r="413" spans="1:4" ht="36.75" customHeight="1">
      <c r="A413" s="258" t="s">
        <v>2868</v>
      </c>
      <c r="B413" s="259" t="s">
        <v>2808</v>
      </c>
      <c r="C413" s="260">
        <v>3.298975328351534</v>
      </c>
      <c r="D413" s="261"/>
    </row>
    <row r="414" spans="1:4" ht="36.75" customHeight="1">
      <c r="A414" s="258" t="s">
        <v>2869</v>
      </c>
      <c r="B414" s="259" t="s">
        <v>2803</v>
      </c>
      <c r="C414" s="260">
        <v>0</v>
      </c>
      <c r="D414" s="261"/>
    </row>
    <row r="415" spans="1:4" ht="36.75" customHeight="1">
      <c r="A415" s="258" t="s">
        <v>2870</v>
      </c>
      <c r="B415" s="259" t="s">
        <v>2814</v>
      </c>
      <c r="C415" s="260">
        <v>0</v>
      </c>
      <c r="D415" s="261"/>
    </row>
    <row r="416" spans="1:4" ht="36.75" customHeight="1">
      <c r="A416" s="258" t="s">
        <v>2871</v>
      </c>
      <c r="B416" s="259" t="s">
        <v>2830</v>
      </c>
      <c r="C416" s="260">
        <v>0</v>
      </c>
      <c r="D416" s="261"/>
    </row>
    <row r="417" spans="1:4" ht="36.75" customHeight="1">
      <c r="A417" s="258" t="s">
        <v>2872</v>
      </c>
      <c r="B417" s="259" t="s">
        <v>2811</v>
      </c>
      <c r="C417" s="260">
        <v>0</v>
      </c>
      <c r="D417" s="261"/>
    </row>
    <row r="418" spans="1:4" ht="36.75" customHeight="1">
      <c r="A418" s="258" t="s">
        <v>2873</v>
      </c>
      <c r="B418" s="259" t="s">
        <v>2806</v>
      </c>
      <c r="C418" s="260">
        <v>5.2209430964002035</v>
      </c>
      <c r="D418" s="261"/>
    </row>
    <row r="419" spans="1:4" ht="36.75" customHeight="1">
      <c r="A419" s="258" t="s">
        <v>2874</v>
      </c>
      <c r="B419" s="259" t="s">
        <v>2808</v>
      </c>
      <c r="C419" s="260">
        <v>5.4441679002134116</v>
      </c>
      <c r="D419" s="261"/>
    </row>
    <row r="420" spans="1:4" ht="36.75" customHeight="1">
      <c r="A420" s="258" t="s">
        <v>2875</v>
      </c>
      <c r="B420" s="259" t="s">
        <v>2804</v>
      </c>
      <c r="C420" s="260">
        <v>11.163819732848332</v>
      </c>
      <c r="D420" s="261"/>
    </row>
    <row r="421" spans="1:4" ht="36.75" customHeight="1">
      <c r="A421" s="258" t="s">
        <v>2876</v>
      </c>
      <c r="B421" s="259" t="s">
        <v>2832</v>
      </c>
      <c r="C421" s="260">
        <v>5.1072982399469886</v>
      </c>
      <c r="D421" s="261"/>
    </row>
    <row r="422" spans="1:4" ht="36.75" customHeight="1">
      <c r="A422" s="258" t="s">
        <v>2877</v>
      </c>
      <c r="B422" s="259" t="s">
        <v>2817</v>
      </c>
      <c r="C422" s="260">
        <v>0</v>
      </c>
      <c r="D422" s="261"/>
    </row>
    <row r="423" spans="1:4" ht="36.75" customHeight="1">
      <c r="A423" s="258" t="s">
        <v>2878</v>
      </c>
      <c r="B423" s="259" t="s">
        <v>2809</v>
      </c>
      <c r="C423" s="260">
        <v>3.5461483275706374</v>
      </c>
      <c r="D423" s="261"/>
    </row>
    <row r="424" spans="1:4" ht="36.75" customHeight="1">
      <c r="A424" s="258" t="s">
        <v>2879</v>
      </c>
      <c r="B424" s="259" t="s">
        <v>2806</v>
      </c>
      <c r="C424" s="260">
        <v>0</v>
      </c>
      <c r="D424" s="261"/>
    </row>
    <row r="425" spans="1:4" ht="36.75" customHeight="1">
      <c r="A425" s="258" t="s">
        <v>2880</v>
      </c>
      <c r="B425" s="259" t="s">
        <v>2806</v>
      </c>
      <c r="C425" s="260">
        <v>0</v>
      </c>
      <c r="D425" s="261"/>
    </row>
    <row r="426" spans="1:4" ht="36.75" customHeight="1">
      <c r="A426" s="258" t="s">
        <v>2881</v>
      </c>
      <c r="B426" s="259" t="s">
        <v>2818</v>
      </c>
      <c r="C426" s="260">
        <v>0</v>
      </c>
      <c r="D426" s="261"/>
    </row>
    <row r="427" spans="1:4" ht="36.75" customHeight="1">
      <c r="A427" s="258" t="s">
        <v>2882</v>
      </c>
      <c r="B427" s="259" t="s">
        <v>2815</v>
      </c>
      <c r="C427" s="260">
        <v>0</v>
      </c>
      <c r="D427" s="261"/>
    </row>
    <row r="428" spans="1:4" ht="36.75" customHeight="1">
      <c r="A428" s="258" t="s">
        <v>2883</v>
      </c>
      <c r="B428" s="259" t="s">
        <v>2806</v>
      </c>
      <c r="C428" s="260">
        <v>5.1648074446099823</v>
      </c>
      <c r="D428" s="261"/>
    </row>
    <row r="429" spans="1:4" ht="36.75" customHeight="1">
      <c r="A429" s="258" t="s">
        <v>2884</v>
      </c>
      <c r="B429" s="259" t="s">
        <v>2806</v>
      </c>
      <c r="C429" s="260">
        <v>0</v>
      </c>
      <c r="D429" s="261"/>
    </row>
    <row r="430" spans="1:4" ht="36.75" customHeight="1">
      <c r="A430" s="258" t="s">
        <v>2885</v>
      </c>
      <c r="B430" s="259" t="s">
        <v>2809</v>
      </c>
      <c r="C430" s="260">
        <v>5.2936362529333092</v>
      </c>
      <c r="D430" s="261"/>
    </row>
    <row r="431" spans="1:4" ht="36.75" customHeight="1">
      <c r="A431" s="258" t="s">
        <v>2886</v>
      </c>
      <c r="B431" s="259" t="s">
        <v>2806</v>
      </c>
      <c r="C431" s="260">
        <v>0</v>
      </c>
      <c r="D431" s="261"/>
    </row>
    <row r="432" spans="1:4" ht="36.75" customHeight="1">
      <c r="A432" s="258" t="s">
        <v>2887</v>
      </c>
      <c r="B432" s="259" t="s">
        <v>2806</v>
      </c>
      <c r="C432" s="260">
        <v>0</v>
      </c>
      <c r="D432" s="261"/>
    </row>
    <row r="433" spans="1:4" ht="36.75" customHeight="1">
      <c r="A433" s="258" t="s">
        <v>2888</v>
      </c>
      <c r="B433" s="259" t="s">
        <v>2812</v>
      </c>
      <c r="C433" s="260">
        <v>5.0317176701143129</v>
      </c>
      <c r="D433" s="261"/>
    </row>
    <row r="434" spans="1:4" ht="36.75" customHeight="1">
      <c r="A434" s="258" t="s">
        <v>2889</v>
      </c>
      <c r="B434" s="259" t="s">
        <v>2819</v>
      </c>
      <c r="C434" s="260">
        <v>5.0588336128713047</v>
      </c>
      <c r="D434" s="261"/>
    </row>
    <row r="435" spans="1:4" ht="36.75" customHeight="1">
      <c r="A435" s="258" t="s">
        <v>2890</v>
      </c>
      <c r="B435" s="259" t="s">
        <v>2811</v>
      </c>
      <c r="C435" s="260">
        <v>0</v>
      </c>
      <c r="D435" s="261"/>
    </row>
    <row r="436" spans="1:4" ht="36.75" customHeight="1">
      <c r="A436" s="258" t="s">
        <v>2891</v>
      </c>
      <c r="B436" s="259" t="s">
        <v>2803</v>
      </c>
      <c r="C436" s="260">
        <v>4.8993132135622268</v>
      </c>
      <c r="D436" s="261"/>
    </row>
    <row r="437" spans="1:4" ht="36.75" customHeight="1">
      <c r="A437" s="258" t="s">
        <v>2892</v>
      </c>
      <c r="B437" s="259" t="s">
        <v>2811</v>
      </c>
      <c r="C437" s="260">
        <v>0</v>
      </c>
      <c r="D437" s="261"/>
    </row>
    <row r="438" spans="1:4" ht="36.75" customHeight="1">
      <c r="A438" s="258" t="s">
        <v>2893</v>
      </c>
      <c r="B438" s="259" t="s">
        <v>2810</v>
      </c>
      <c r="C438" s="260">
        <v>4.9146256578765444</v>
      </c>
      <c r="D438" s="261"/>
    </row>
    <row r="439" spans="1:4" ht="36.75" customHeight="1">
      <c r="A439" s="258" t="s">
        <v>2894</v>
      </c>
      <c r="B439" s="259" t="s">
        <v>2811</v>
      </c>
      <c r="C439" s="260">
        <v>0</v>
      </c>
      <c r="D439" s="261"/>
    </row>
    <row r="440" spans="1:4" ht="36.75" customHeight="1">
      <c r="A440" s="258" t="s">
        <v>2895</v>
      </c>
      <c r="B440" s="259" t="s">
        <v>2812</v>
      </c>
      <c r="C440" s="260">
        <v>0</v>
      </c>
      <c r="D440" s="261"/>
    </row>
    <row r="441" spans="1:4" ht="36.75" customHeight="1">
      <c r="A441" s="258" t="s">
        <v>2896</v>
      </c>
      <c r="B441" s="259" t="s">
        <v>2812</v>
      </c>
      <c r="C441" s="260">
        <v>0</v>
      </c>
      <c r="D441" s="261"/>
    </row>
    <row r="442" spans="1:4" ht="36.75" customHeight="1">
      <c r="A442" s="258" t="s">
        <v>2897</v>
      </c>
      <c r="B442" s="259" t="s">
        <v>2816</v>
      </c>
      <c r="C442" s="260">
        <v>3.1955633206678282</v>
      </c>
      <c r="D442" s="261"/>
    </row>
    <row r="443" spans="1:4" ht="36.75" customHeight="1">
      <c r="A443" s="258" t="s">
        <v>2898</v>
      </c>
      <c r="B443" s="259" t="s">
        <v>2804</v>
      </c>
      <c r="C443" s="260">
        <v>0</v>
      </c>
      <c r="D443" s="261"/>
    </row>
    <row r="444" spans="1:4" ht="36.75" customHeight="1">
      <c r="A444" s="258" t="s">
        <v>2899</v>
      </c>
      <c r="B444" s="259" t="s">
        <v>2814</v>
      </c>
      <c r="C444" s="260">
        <v>0</v>
      </c>
      <c r="D444" s="261"/>
    </row>
    <row r="445" spans="1:4" ht="36.75" customHeight="1">
      <c r="A445" s="258" t="s">
        <v>2900</v>
      </c>
      <c r="B445" s="259" t="s">
        <v>2809</v>
      </c>
      <c r="C445" s="260">
        <v>0</v>
      </c>
      <c r="D445" s="261"/>
    </row>
    <row r="446" spans="1:4" ht="36.75" customHeight="1">
      <c r="A446" s="258" t="s">
        <v>2901</v>
      </c>
      <c r="B446" s="259" t="s">
        <v>2808</v>
      </c>
      <c r="C446" s="260">
        <v>5.1786577001154477</v>
      </c>
      <c r="D446" s="261"/>
    </row>
    <row r="447" spans="1:4" ht="36.75" customHeight="1">
      <c r="A447" s="258" t="s">
        <v>2902</v>
      </c>
      <c r="B447" s="259" t="s">
        <v>2810</v>
      </c>
      <c r="C447" s="260">
        <v>0</v>
      </c>
      <c r="D447" s="261"/>
    </row>
    <row r="448" spans="1:4" ht="36.75" customHeight="1">
      <c r="A448" s="258" t="s">
        <v>2903</v>
      </c>
      <c r="B448" s="259" t="s">
        <v>2806</v>
      </c>
      <c r="C448" s="260">
        <v>2.5671619694568459</v>
      </c>
      <c r="D448" s="261"/>
    </row>
    <row r="449" spans="1:4" ht="36.75" customHeight="1">
      <c r="A449" s="258" t="s">
        <v>2904</v>
      </c>
      <c r="B449" s="259" t="s">
        <v>2804</v>
      </c>
      <c r="C449" s="260">
        <v>0</v>
      </c>
      <c r="D449" s="261"/>
    </row>
    <row r="450" spans="1:4" ht="36.75" customHeight="1">
      <c r="A450" s="258" t="s">
        <v>2905</v>
      </c>
      <c r="B450" s="259" t="s">
        <v>2815</v>
      </c>
      <c r="C450" s="260">
        <v>5.1566074767211338</v>
      </c>
      <c r="D450" s="261"/>
    </row>
    <row r="451" spans="1:4" ht="36.75" customHeight="1">
      <c r="A451" s="258" t="s">
        <v>2906</v>
      </c>
      <c r="B451" s="259" t="s">
        <v>2816</v>
      </c>
      <c r="C451" s="260">
        <v>0</v>
      </c>
      <c r="D451" s="261"/>
    </row>
    <row r="452" spans="1:4" ht="36.75" customHeight="1">
      <c r="A452" s="258" t="s">
        <v>2907</v>
      </c>
      <c r="B452" s="259" t="s">
        <v>2829</v>
      </c>
      <c r="C452" s="260">
        <v>3.0463030236803692</v>
      </c>
      <c r="D452" s="261"/>
    </row>
    <row r="453" spans="1:4" ht="36.75" customHeight="1">
      <c r="A453" s="258" t="s">
        <v>2908</v>
      </c>
      <c r="B453" s="259" t="s">
        <v>2806</v>
      </c>
      <c r="C453" s="260">
        <v>0</v>
      </c>
      <c r="D453" s="261"/>
    </row>
    <row r="454" spans="1:4" ht="36.75" customHeight="1">
      <c r="A454" s="258" t="s">
        <v>2909</v>
      </c>
      <c r="B454" s="259" t="s">
        <v>2806</v>
      </c>
      <c r="C454" s="260">
        <v>0</v>
      </c>
      <c r="D454" s="261"/>
    </row>
    <row r="455" spans="1:4" ht="36.75" customHeight="1">
      <c r="A455" s="258" t="s">
        <v>2910</v>
      </c>
      <c r="B455" s="259" t="s">
        <v>2810</v>
      </c>
      <c r="C455" s="260">
        <v>0</v>
      </c>
      <c r="D455" s="261"/>
    </row>
    <row r="456" spans="1:4" ht="36.75" customHeight="1">
      <c r="A456" s="258" t="s">
        <v>2911</v>
      </c>
      <c r="B456" s="259" t="s">
        <v>2809</v>
      </c>
      <c r="C456" s="260">
        <v>0</v>
      </c>
      <c r="D456" s="261"/>
    </row>
    <row r="457" spans="1:4" ht="36.75" customHeight="1">
      <c r="A457" s="258" t="s">
        <v>2912</v>
      </c>
      <c r="B457" s="259" t="s">
        <v>2810</v>
      </c>
      <c r="C457" s="260">
        <v>4.9954176400315129</v>
      </c>
      <c r="D457" s="261"/>
    </row>
    <row r="458" spans="1:4" ht="36.75" customHeight="1">
      <c r="A458" s="258" t="s">
        <v>2913</v>
      </c>
      <c r="B458" s="259" t="s">
        <v>2820</v>
      </c>
      <c r="C458" s="260">
        <v>0</v>
      </c>
      <c r="D458" s="261"/>
    </row>
    <row r="459" spans="1:4" ht="36.75" customHeight="1">
      <c r="A459" s="258" t="s">
        <v>2914</v>
      </c>
      <c r="B459" s="259" t="s">
        <v>2821</v>
      </c>
      <c r="C459" s="260">
        <v>0</v>
      </c>
      <c r="D459" s="261"/>
    </row>
    <row r="460" spans="1:4" ht="36.75" customHeight="1">
      <c r="A460" s="258" t="s">
        <v>2915</v>
      </c>
      <c r="B460" s="259" t="s">
        <v>2804</v>
      </c>
      <c r="C460" s="260">
        <v>0</v>
      </c>
      <c r="D460" s="261"/>
    </row>
    <row r="461" spans="1:4" ht="36.75" customHeight="1">
      <c r="A461" s="258" t="s">
        <v>2916</v>
      </c>
      <c r="B461" s="259" t="s">
        <v>2816</v>
      </c>
      <c r="C461" s="260">
        <v>0</v>
      </c>
      <c r="D461" s="261"/>
    </row>
    <row r="462" spans="1:4" ht="36.75" customHeight="1">
      <c r="A462" s="258" t="s">
        <v>2917</v>
      </c>
      <c r="B462" s="259" t="s">
        <v>2815</v>
      </c>
      <c r="C462" s="260">
        <v>0</v>
      </c>
      <c r="D462" s="261"/>
    </row>
    <row r="463" spans="1:4" ht="36.75" customHeight="1">
      <c r="A463" s="258" t="s">
        <v>2918</v>
      </c>
      <c r="B463" s="259" t="s">
        <v>2813</v>
      </c>
      <c r="C463" s="260">
        <v>0</v>
      </c>
      <c r="D463" s="261"/>
    </row>
    <row r="464" spans="1:4" ht="36.75" customHeight="1">
      <c r="A464" s="258" t="s">
        <v>2919</v>
      </c>
      <c r="B464" s="259" t="s">
        <v>2825</v>
      </c>
      <c r="C464" s="260">
        <v>1.681570248667267</v>
      </c>
      <c r="D464" s="261"/>
    </row>
    <row r="465" spans="1:4" ht="36.75" customHeight="1">
      <c r="A465" s="258" t="s">
        <v>2920</v>
      </c>
      <c r="B465" s="259" t="s">
        <v>2809</v>
      </c>
      <c r="C465" s="260">
        <v>0</v>
      </c>
      <c r="D465" s="261"/>
    </row>
    <row r="466" spans="1:4" ht="36.75" customHeight="1">
      <c r="A466" s="258" t="s">
        <v>2921</v>
      </c>
      <c r="B466" s="259" t="s">
        <v>2816</v>
      </c>
      <c r="C466" s="260">
        <v>3.9631049492031276</v>
      </c>
      <c r="D466" s="261"/>
    </row>
    <row r="467" spans="1:4" ht="36.75" customHeight="1">
      <c r="A467" s="258" t="s">
        <v>2922</v>
      </c>
      <c r="B467" s="259" t="s">
        <v>2822</v>
      </c>
      <c r="C467" s="260">
        <v>0</v>
      </c>
      <c r="D467" s="261"/>
    </row>
    <row r="468" spans="1:4" ht="36.75" customHeight="1">
      <c r="A468" s="258" t="s">
        <v>2923</v>
      </c>
      <c r="B468" s="259" t="s">
        <v>2806</v>
      </c>
      <c r="C468" s="260">
        <v>2.7912856251773448</v>
      </c>
      <c r="D468" s="261"/>
    </row>
    <row r="469" spans="1:4" ht="36.75" customHeight="1">
      <c r="A469" s="258" t="s">
        <v>2924</v>
      </c>
      <c r="B469" s="259"/>
      <c r="C469" s="260">
        <v>0</v>
      </c>
      <c r="D469" s="261"/>
    </row>
    <row r="470" spans="1:4" ht="36.75" customHeight="1">
      <c r="A470" s="258" t="s">
        <v>2925</v>
      </c>
      <c r="B470" s="259" t="s">
        <v>2819</v>
      </c>
      <c r="C470" s="260">
        <v>5.6174079041146987</v>
      </c>
      <c r="D470" s="261"/>
    </row>
    <row r="471" spans="1:4" ht="36.75" customHeight="1">
      <c r="A471" s="258" t="s">
        <v>2926</v>
      </c>
      <c r="B471" s="259" t="s">
        <v>2813</v>
      </c>
      <c r="C471" s="260">
        <v>3.5289011825833034</v>
      </c>
      <c r="D471" s="261"/>
    </row>
    <row r="472" spans="1:4" ht="36.75" customHeight="1">
      <c r="A472" s="258" t="s">
        <v>2927</v>
      </c>
      <c r="B472" s="259" t="s">
        <v>2806</v>
      </c>
      <c r="C472" s="260">
        <v>0</v>
      </c>
      <c r="D472" s="261"/>
    </row>
    <row r="473" spans="1:4" ht="36.75" customHeight="1">
      <c r="A473" s="258" t="s">
        <v>2928</v>
      </c>
      <c r="B473" s="259" t="s">
        <v>2807</v>
      </c>
      <c r="C473" s="260">
        <v>3.285189333020655</v>
      </c>
      <c r="D473" s="261"/>
    </row>
    <row r="474" spans="1:4" ht="36.75" customHeight="1">
      <c r="A474" s="258" t="s">
        <v>2929</v>
      </c>
      <c r="B474" s="259" t="s">
        <v>2823</v>
      </c>
      <c r="C474" s="260">
        <v>0</v>
      </c>
      <c r="D474" s="261"/>
    </row>
    <row r="475" spans="1:4" ht="36.75" customHeight="1">
      <c r="A475" s="258" t="s">
        <v>2930</v>
      </c>
      <c r="B475" s="259" t="s">
        <v>2806</v>
      </c>
      <c r="C475" s="260">
        <v>0</v>
      </c>
      <c r="D475" s="261"/>
    </row>
    <row r="476" spans="1:4" ht="36.75" customHeight="1">
      <c r="A476" s="258" t="s">
        <v>2931</v>
      </c>
      <c r="B476" s="259" t="s">
        <v>2806</v>
      </c>
      <c r="C476" s="260">
        <v>0</v>
      </c>
      <c r="D476" s="261"/>
    </row>
    <row r="477" spans="1:4" ht="36.75" customHeight="1">
      <c r="A477" s="258" t="s">
        <v>2932</v>
      </c>
      <c r="B477" s="259" t="s">
        <v>2827</v>
      </c>
      <c r="C477" s="260">
        <v>0</v>
      </c>
      <c r="D477" s="261"/>
    </row>
    <row r="478" spans="1:4" ht="36.75" customHeight="1">
      <c r="A478" s="258" t="s">
        <v>2933</v>
      </c>
      <c r="B478" s="259" t="s">
        <v>2810</v>
      </c>
      <c r="C478" s="260">
        <v>0</v>
      </c>
      <c r="D478" s="261"/>
    </row>
    <row r="479" spans="1:4" ht="36.75" customHeight="1">
      <c r="A479" s="258" t="s">
        <v>2934</v>
      </c>
      <c r="B479" s="259"/>
      <c r="C479" s="260">
        <v>1.7132234033720317</v>
      </c>
      <c r="D479" s="261"/>
    </row>
    <row r="480" spans="1:4" ht="36.75" customHeight="1">
      <c r="A480" s="258" t="s">
        <v>2935</v>
      </c>
      <c r="B480" s="259"/>
      <c r="C480" s="260">
        <v>0</v>
      </c>
      <c r="D480" s="261"/>
    </row>
    <row r="481" spans="1:4" ht="36.75" customHeight="1">
      <c r="A481" s="258" t="s">
        <v>2936</v>
      </c>
      <c r="B481" s="259"/>
      <c r="C481" s="260">
        <v>0</v>
      </c>
      <c r="D481" s="261"/>
    </row>
    <row r="482" spans="1:4" ht="36.75" customHeight="1">
      <c r="A482" s="258" t="s">
        <v>2937</v>
      </c>
      <c r="B482" s="259"/>
      <c r="C482" s="260">
        <v>0</v>
      </c>
      <c r="D482" s="261"/>
    </row>
    <row r="483" spans="1:4" ht="36.75" customHeight="1">
      <c r="A483" s="258" t="s">
        <v>2938</v>
      </c>
      <c r="B483" s="259"/>
      <c r="C483" s="260">
        <v>0</v>
      </c>
      <c r="D483" s="261"/>
    </row>
    <row r="484" spans="1:4" ht="36.75" customHeight="1">
      <c r="A484" s="258" t="s">
        <v>2939</v>
      </c>
      <c r="B484" s="259" t="s">
        <v>2934</v>
      </c>
      <c r="C484" s="260">
        <v>2.8497729573491908</v>
      </c>
      <c r="D484" s="261"/>
    </row>
    <row r="485" spans="1:4" ht="36.75" customHeight="1">
      <c r="A485" s="258" t="s">
        <v>2940</v>
      </c>
      <c r="B485" s="259" t="s">
        <v>2934</v>
      </c>
      <c r="C485" s="260">
        <v>7.2829972447104661</v>
      </c>
      <c r="D485" s="261"/>
    </row>
    <row r="486" spans="1:4" ht="36.75" customHeight="1">
      <c r="A486" s="258" t="s">
        <v>2941</v>
      </c>
      <c r="B486" s="259" t="s">
        <v>2934</v>
      </c>
      <c r="C486" s="260">
        <v>0</v>
      </c>
      <c r="D486" s="261"/>
    </row>
    <row r="487" spans="1:4" ht="36.75" customHeight="1">
      <c r="A487" s="258" t="s">
        <v>2942</v>
      </c>
      <c r="B487" s="259" t="s">
        <v>2934</v>
      </c>
      <c r="C487" s="260">
        <v>5.2867947902245129</v>
      </c>
      <c r="D487" s="261"/>
    </row>
    <row r="488" spans="1:4" ht="36.75" customHeight="1">
      <c r="A488" s="258" t="s">
        <v>2943</v>
      </c>
      <c r="B488" s="259" t="s">
        <v>2934</v>
      </c>
      <c r="C488" s="260">
        <v>1.0931786200348843</v>
      </c>
      <c r="D488" s="261"/>
    </row>
    <row r="489" spans="1:4" ht="36.75" customHeight="1">
      <c r="A489" s="258" t="s">
        <v>2944</v>
      </c>
      <c r="B489" s="259" t="s">
        <v>2934</v>
      </c>
      <c r="C489" s="260">
        <v>0.40323230590850745</v>
      </c>
      <c r="D489" s="261"/>
    </row>
    <row r="490" spans="1:4" ht="36.75" customHeight="1">
      <c r="A490" s="258" t="s">
        <v>2945</v>
      </c>
      <c r="B490" s="259" t="s">
        <v>2934</v>
      </c>
      <c r="C490" s="260">
        <v>0</v>
      </c>
      <c r="D490" s="261"/>
    </row>
    <row r="491" spans="1:4" ht="36.75" customHeight="1">
      <c r="A491" s="258" t="s">
        <v>2946</v>
      </c>
      <c r="B491" s="259" t="s">
        <v>2934</v>
      </c>
      <c r="C491" s="260">
        <v>1.6259785967228271</v>
      </c>
      <c r="D491" s="261"/>
    </row>
    <row r="492" spans="1:4" ht="36.75" customHeight="1">
      <c r="A492" s="258" t="s">
        <v>2947</v>
      </c>
      <c r="B492" s="259" t="s">
        <v>2934</v>
      </c>
      <c r="C492" s="260">
        <v>0</v>
      </c>
      <c r="D492" s="261"/>
    </row>
    <row r="493" spans="1:4" ht="36.75" customHeight="1">
      <c r="A493" s="258" t="s">
        <v>2948</v>
      </c>
      <c r="B493" s="259" t="s">
        <v>2934</v>
      </c>
      <c r="C493" s="260">
        <v>3.9240496814760188</v>
      </c>
      <c r="D493" s="261"/>
    </row>
    <row r="494" spans="1:4" ht="36.75" customHeight="1">
      <c r="A494" s="258" t="s">
        <v>2949</v>
      </c>
      <c r="B494" s="259" t="s">
        <v>2934</v>
      </c>
      <c r="C494" s="260">
        <v>0</v>
      </c>
      <c r="D494" s="261"/>
    </row>
    <row r="495" spans="1:4" ht="36.75" customHeight="1">
      <c r="A495" s="258" t="s">
        <v>2950</v>
      </c>
      <c r="B495" s="259" t="s">
        <v>2934</v>
      </c>
      <c r="C495" s="260">
        <v>0</v>
      </c>
      <c r="D495" s="261"/>
    </row>
    <row r="496" spans="1:4" ht="36.75" customHeight="1">
      <c r="A496" s="258" t="s">
        <v>2951</v>
      </c>
      <c r="B496" s="259" t="s">
        <v>2934</v>
      </c>
      <c r="C496" s="260">
        <v>0</v>
      </c>
      <c r="D496" s="261"/>
    </row>
    <row r="497" spans="1:4" ht="36.75" customHeight="1">
      <c r="A497" s="258" t="s">
        <v>2952</v>
      </c>
      <c r="B497" s="259" t="s">
        <v>2934</v>
      </c>
      <c r="C497" s="260">
        <v>0</v>
      </c>
      <c r="D497" s="261"/>
    </row>
    <row r="498" spans="1:4" ht="36.75" customHeight="1">
      <c r="A498" s="258" t="s">
        <v>2953</v>
      </c>
      <c r="B498" s="259" t="s">
        <v>2934</v>
      </c>
      <c r="C498" s="260">
        <v>0</v>
      </c>
      <c r="D498" s="261"/>
    </row>
    <row r="499" spans="1:4" ht="36.75" customHeight="1">
      <c r="A499" s="258" t="s">
        <v>2954</v>
      </c>
      <c r="B499" s="259" t="s">
        <v>2937</v>
      </c>
      <c r="C499" s="260">
        <v>0</v>
      </c>
      <c r="D499" s="261"/>
    </row>
    <row r="500" spans="1:4" ht="36.75" customHeight="1">
      <c r="A500" s="258" t="s">
        <v>2955</v>
      </c>
      <c r="B500" s="259" t="s">
        <v>2934</v>
      </c>
      <c r="C500" s="260">
        <v>0</v>
      </c>
      <c r="D500" s="261"/>
    </row>
    <row r="501" spans="1:4" ht="36.75" customHeight="1">
      <c r="A501" s="258" t="s">
        <v>2956</v>
      </c>
      <c r="B501" s="259" t="s">
        <v>2934</v>
      </c>
      <c r="C501" s="260">
        <v>0</v>
      </c>
      <c r="D501" s="261"/>
    </row>
    <row r="502" spans="1:4" ht="36.75" customHeight="1">
      <c r="A502" s="258" t="s">
        <v>2957</v>
      </c>
      <c r="B502" s="259" t="s">
        <v>2934</v>
      </c>
      <c r="C502" s="260">
        <v>0</v>
      </c>
      <c r="D502" s="261"/>
    </row>
    <row r="503" spans="1:4" ht="36.75" customHeight="1">
      <c r="A503" s="258" t="s">
        <v>2958</v>
      </c>
      <c r="B503" s="259" t="s">
        <v>2934</v>
      </c>
      <c r="C503" s="260">
        <v>5.3972464778383218</v>
      </c>
      <c r="D503" s="261"/>
    </row>
    <row r="504" spans="1:4" ht="36.75" customHeight="1">
      <c r="A504" s="258" t="s">
        <v>2959</v>
      </c>
      <c r="B504" s="259" t="s">
        <v>2934</v>
      </c>
      <c r="C504" s="260">
        <v>5.7211998446916743</v>
      </c>
      <c r="D504" s="261"/>
    </row>
    <row r="505" spans="1:4" ht="36.75" customHeight="1">
      <c r="A505" s="258" t="s">
        <v>2960</v>
      </c>
      <c r="B505" s="259" t="s">
        <v>2934</v>
      </c>
      <c r="C505" s="260">
        <v>1.5586473686527242</v>
      </c>
      <c r="D505" s="261"/>
    </row>
    <row r="506" spans="1:4" ht="36.75" customHeight="1">
      <c r="A506" s="258" t="s">
        <v>2961</v>
      </c>
      <c r="B506" s="259" t="s">
        <v>2934</v>
      </c>
      <c r="C506" s="260">
        <v>5.3655789828270395</v>
      </c>
      <c r="D506" s="261"/>
    </row>
    <row r="507" spans="1:4" ht="36.75" customHeight="1">
      <c r="A507" s="258" t="s">
        <v>2962</v>
      </c>
      <c r="B507" s="259" t="s">
        <v>2934</v>
      </c>
      <c r="C507" s="260">
        <v>6.5545734265202036</v>
      </c>
      <c r="D507" s="261"/>
    </row>
    <row r="508" spans="1:4" ht="36.75" customHeight="1">
      <c r="A508" s="258" t="s">
        <v>2963</v>
      </c>
      <c r="B508" s="259" t="s">
        <v>2934</v>
      </c>
      <c r="C508" s="260">
        <v>3.0601528380622143</v>
      </c>
      <c r="D508" s="261"/>
    </row>
    <row r="509" spans="1:4" ht="36.75" customHeight="1">
      <c r="A509" s="258" t="s">
        <v>2964</v>
      </c>
      <c r="B509" s="259" t="s">
        <v>2934</v>
      </c>
      <c r="C509" s="260">
        <v>2.9440348459056547</v>
      </c>
      <c r="D509" s="261"/>
    </row>
    <row r="510" spans="1:4" ht="36.75" customHeight="1">
      <c r="A510" s="258" t="s">
        <v>2965</v>
      </c>
      <c r="B510" s="259" t="s">
        <v>2934</v>
      </c>
      <c r="C510" s="260">
        <v>2.4351448078493645</v>
      </c>
      <c r="D510" s="261"/>
    </row>
    <row r="511" spans="1:4" ht="36.75" customHeight="1">
      <c r="A511" s="258" t="s">
        <v>2966</v>
      </c>
      <c r="B511" s="259" t="s">
        <v>2943</v>
      </c>
      <c r="C511" s="260">
        <v>0</v>
      </c>
      <c r="D511" s="261"/>
    </row>
    <row r="512" spans="1:4" ht="36.75" customHeight="1">
      <c r="A512" s="258" t="s">
        <v>2967</v>
      </c>
      <c r="B512" s="259" t="s">
        <v>2948</v>
      </c>
      <c r="C512" s="260">
        <v>3.9404905244679114</v>
      </c>
      <c r="D512" s="261"/>
    </row>
    <row r="513" spans="1:4" ht="36.75" customHeight="1">
      <c r="A513" s="258" t="s">
        <v>2968</v>
      </c>
      <c r="B513" s="259" t="s">
        <v>2941</v>
      </c>
      <c r="C513" s="260">
        <v>0</v>
      </c>
      <c r="D513" s="261"/>
    </row>
    <row r="514" spans="1:4" ht="36.75" customHeight="1">
      <c r="A514" s="258" t="s">
        <v>2969</v>
      </c>
      <c r="B514" s="259" t="s">
        <v>2948</v>
      </c>
      <c r="C514" s="260">
        <v>0</v>
      </c>
      <c r="D514" s="261"/>
    </row>
    <row r="515" spans="1:4" ht="36.75" customHeight="1">
      <c r="A515" s="258" t="s">
        <v>2970</v>
      </c>
      <c r="B515" s="259" t="s">
        <v>2939</v>
      </c>
      <c r="C515" s="260">
        <v>0</v>
      </c>
      <c r="D515" s="261"/>
    </row>
    <row r="516" spans="1:4" ht="36.75" customHeight="1">
      <c r="A516" s="258" t="s">
        <v>2971</v>
      </c>
      <c r="B516" s="259" t="s">
        <v>2958</v>
      </c>
      <c r="C516" s="260">
        <v>0</v>
      </c>
      <c r="D516" s="261"/>
    </row>
    <row r="517" spans="1:4" ht="36.75" customHeight="1">
      <c r="A517" s="258" t="s">
        <v>2972</v>
      </c>
      <c r="B517" s="259" t="s">
        <v>2941</v>
      </c>
      <c r="C517" s="260">
        <v>0</v>
      </c>
      <c r="D517" s="261"/>
    </row>
    <row r="518" spans="1:4" ht="36.75" customHeight="1">
      <c r="A518" s="258" t="s">
        <v>2973</v>
      </c>
      <c r="B518" s="259" t="s">
        <v>2940</v>
      </c>
      <c r="C518" s="260">
        <v>0</v>
      </c>
      <c r="D518" s="261"/>
    </row>
    <row r="519" spans="1:4" ht="36.75" customHeight="1">
      <c r="A519" s="258" t="s">
        <v>2974</v>
      </c>
      <c r="B519" s="259" t="s">
        <v>2934</v>
      </c>
      <c r="C519" s="260">
        <v>0</v>
      </c>
      <c r="D519" s="261"/>
    </row>
    <row r="520" spans="1:4" ht="36.75" customHeight="1">
      <c r="A520" s="258" t="s">
        <v>2975</v>
      </c>
      <c r="B520" s="259" t="s">
        <v>2961</v>
      </c>
      <c r="C520" s="260">
        <v>0</v>
      </c>
      <c r="D520" s="261"/>
    </row>
    <row r="521" spans="1:4" ht="36.75" customHeight="1">
      <c r="A521" s="258" t="s">
        <v>2976</v>
      </c>
      <c r="B521" s="259" t="s">
        <v>2963</v>
      </c>
      <c r="C521" s="260">
        <v>5.3635855412069287</v>
      </c>
      <c r="D521" s="261"/>
    </row>
    <row r="522" spans="1:4" ht="36.75" customHeight="1">
      <c r="A522" s="258" t="s">
        <v>2977</v>
      </c>
      <c r="B522" s="259" t="s">
        <v>2944</v>
      </c>
      <c r="C522" s="260">
        <v>0</v>
      </c>
      <c r="D522" s="261"/>
    </row>
    <row r="523" spans="1:4" ht="36.75" customHeight="1">
      <c r="A523" s="258" t="s">
        <v>2978</v>
      </c>
      <c r="B523" s="259" t="s">
        <v>2939</v>
      </c>
      <c r="C523" s="260">
        <v>0</v>
      </c>
      <c r="D523" s="261"/>
    </row>
    <row r="524" spans="1:4" ht="36.75" customHeight="1">
      <c r="A524" s="258" t="s">
        <v>2979</v>
      </c>
      <c r="B524" s="259" t="s">
        <v>2944</v>
      </c>
      <c r="C524" s="260">
        <v>0</v>
      </c>
      <c r="D524" s="261"/>
    </row>
    <row r="525" spans="1:4" ht="36.75" customHeight="1">
      <c r="A525" s="258" t="s">
        <v>2980</v>
      </c>
      <c r="B525" s="259" t="s">
        <v>2943</v>
      </c>
      <c r="C525" s="260">
        <v>0</v>
      </c>
      <c r="D525" s="261"/>
    </row>
    <row r="526" spans="1:4" ht="36.75" customHeight="1">
      <c r="A526" s="258" t="s">
        <v>2981</v>
      </c>
      <c r="B526" s="259" t="s">
        <v>2945</v>
      </c>
      <c r="C526" s="260">
        <v>0</v>
      </c>
      <c r="D526" s="261"/>
    </row>
    <row r="527" spans="1:4" ht="36.75" customHeight="1">
      <c r="A527" s="258" t="s">
        <v>2982</v>
      </c>
      <c r="B527" s="259" t="s">
        <v>2960</v>
      </c>
      <c r="C527" s="260">
        <v>0</v>
      </c>
      <c r="D527" s="261"/>
    </row>
    <row r="528" spans="1:4" ht="36.75" customHeight="1">
      <c r="A528" s="258" t="s">
        <v>2983</v>
      </c>
      <c r="B528" s="259" t="s">
        <v>2946</v>
      </c>
      <c r="C528" s="260">
        <v>7.4921105590547628</v>
      </c>
      <c r="D528" s="261"/>
    </row>
    <row r="529" spans="1:4" ht="36.75" customHeight="1">
      <c r="A529" s="258" t="s">
        <v>2984</v>
      </c>
      <c r="B529" s="259" t="s">
        <v>2940</v>
      </c>
      <c r="C529" s="260">
        <v>4.9605352376012393</v>
      </c>
      <c r="D529" s="261"/>
    </row>
    <row r="530" spans="1:4" ht="36.75" customHeight="1">
      <c r="A530" s="258" t="s">
        <v>2985</v>
      </c>
      <c r="B530" s="259" t="s">
        <v>2962</v>
      </c>
      <c r="C530" s="260">
        <v>5.5914562723327359</v>
      </c>
      <c r="D530" s="261"/>
    </row>
    <row r="531" spans="1:4" ht="36.75" customHeight="1">
      <c r="A531" s="258" t="s">
        <v>2986</v>
      </c>
      <c r="B531" s="259" t="s">
        <v>2940</v>
      </c>
      <c r="C531" s="260">
        <v>5.1586054378491566</v>
      </c>
      <c r="D531" s="261"/>
    </row>
    <row r="532" spans="1:4" ht="36.75" customHeight="1">
      <c r="A532" s="258" t="s">
        <v>2987</v>
      </c>
      <c r="B532" s="259" t="s">
        <v>2943</v>
      </c>
      <c r="C532" s="260">
        <v>0</v>
      </c>
      <c r="D532" s="261"/>
    </row>
    <row r="533" spans="1:4" ht="36.75" customHeight="1">
      <c r="A533" s="258" t="s">
        <v>2988</v>
      </c>
      <c r="B533" s="259" t="s">
        <v>2939</v>
      </c>
      <c r="C533" s="260">
        <v>0</v>
      </c>
      <c r="D533" s="261"/>
    </row>
    <row r="534" spans="1:4" ht="36.75" customHeight="1">
      <c r="A534" s="258" t="s">
        <v>2989</v>
      </c>
      <c r="B534" s="259" t="s">
        <v>2948</v>
      </c>
      <c r="C534" s="260">
        <v>0</v>
      </c>
      <c r="D534" s="261"/>
    </row>
    <row r="535" spans="1:4" ht="36.75" customHeight="1">
      <c r="A535" s="258" t="s">
        <v>2990</v>
      </c>
      <c r="B535" s="259" t="s">
        <v>2941</v>
      </c>
      <c r="C535" s="260">
        <v>0</v>
      </c>
      <c r="D535" s="261"/>
    </row>
    <row r="536" spans="1:4" ht="36.75" customHeight="1">
      <c r="A536" s="258" t="s">
        <v>2991</v>
      </c>
      <c r="B536" s="259" t="s">
        <v>2947</v>
      </c>
      <c r="C536" s="260">
        <v>0</v>
      </c>
      <c r="D536" s="261"/>
    </row>
    <row r="537" spans="1:4" ht="36.75" customHeight="1">
      <c r="A537" s="258" t="s">
        <v>2992</v>
      </c>
      <c r="B537" s="259" t="s">
        <v>2948</v>
      </c>
      <c r="C537" s="260">
        <v>5.5300261774356905</v>
      </c>
      <c r="D537" s="261"/>
    </row>
    <row r="538" spans="1:4" ht="36.75" customHeight="1">
      <c r="A538" s="258" t="s">
        <v>2993</v>
      </c>
      <c r="B538" s="259" t="s">
        <v>2948</v>
      </c>
      <c r="C538" s="260">
        <v>6.1602580460366561</v>
      </c>
      <c r="D538" s="261"/>
    </row>
    <row r="539" spans="1:4" ht="36.75" customHeight="1">
      <c r="A539" s="258" t="s">
        <v>2994</v>
      </c>
      <c r="B539" s="259"/>
      <c r="C539" s="260">
        <v>0</v>
      </c>
      <c r="D539" s="261"/>
    </row>
    <row r="540" spans="1:4" ht="36.75" customHeight="1">
      <c r="A540" s="258" t="s">
        <v>2994</v>
      </c>
      <c r="B540" s="259"/>
      <c r="C540" s="260">
        <v>0</v>
      </c>
      <c r="D540" s="261"/>
    </row>
    <row r="541" spans="1:4" ht="36.75" customHeight="1">
      <c r="A541" s="258" t="s">
        <v>2995</v>
      </c>
      <c r="B541" s="259" t="s">
        <v>2944</v>
      </c>
      <c r="C541" s="260">
        <v>7.3130696001307003</v>
      </c>
      <c r="D541" s="261"/>
    </row>
    <row r="542" spans="1:4" ht="36.75" customHeight="1">
      <c r="A542" s="258" t="s">
        <v>2996</v>
      </c>
      <c r="B542" s="259" t="s">
        <v>2943</v>
      </c>
      <c r="C542" s="260">
        <v>0</v>
      </c>
      <c r="D542" s="261"/>
    </row>
    <row r="543" spans="1:4" ht="36.75" customHeight="1">
      <c r="A543" s="258" t="s">
        <v>2997</v>
      </c>
      <c r="B543" s="259" t="s">
        <v>2943</v>
      </c>
      <c r="C543" s="260">
        <v>0</v>
      </c>
      <c r="D543" s="261"/>
    </row>
    <row r="544" spans="1:4" ht="36.75" customHeight="1">
      <c r="A544" s="258" t="s">
        <v>2998</v>
      </c>
      <c r="B544" s="259" t="s">
        <v>2944</v>
      </c>
      <c r="C544" s="260">
        <v>0</v>
      </c>
      <c r="D544" s="261"/>
    </row>
    <row r="545" spans="1:4" ht="36.75" customHeight="1">
      <c r="A545" s="258" t="s">
        <v>2999</v>
      </c>
      <c r="B545" s="259" t="s">
        <v>2942</v>
      </c>
      <c r="C545" s="260">
        <v>5.2002852035319238</v>
      </c>
      <c r="D545" s="261"/>
    </row>
    <row r="546" spans="1:4" ht="36.75" customHeight="1">
      <c r="A546" s="258" t="s">
        <v>3000</v>
      </c>
      <c r="B546" s="259" t="s">
        <v>2944</v>
      </c>
      <c r="C546" s="260">
        <v>0</v>
      </c>
      <c r="D546" s="261"/>
    </row>
    <row r="547" spans="1:4" ht="36.75" customHeight="1">
      <c r="A547" s="258" t="s">
        <v>3001</v>
      </c>
      <c r="B547" s="259" t="s">
        <v>2944</v>
      </c>
      <c r="C547" s="260">
        <v>0</v>
      </c>
      <c r="D547" s="261"/>
    </row>
    <row r="548" spans="1:4" ht="36.75" customHeight="1">
      <c r="A548" s="258" t="s">
        <v>3002</v>
      </c>
      <c r="B548" s="259" t="s">
        <v>2949</v>
      </c>
      <c r="C548" s="260">
        <v>0</v>
      </c>
      <c r="D548" s="261"/>
    </row>
    <row r="549" spans="1:4" ht="36.75" customHeight="1">
      <c r="A549" s="258" t="s">
        <v>3003</v>
      </c>
      <c r="B549" s="259" t="s">
        <v>2950</v>
      </c>
      <c r="C549" s="260">
        <v>0</v>
      </c>
      <c r="D549" s="261"/>
    </row>
    <row r="550" spans="1:4" ht="36.75" customHeight="1">
      <c r="A550" s="258" t="s">
        <v>3004</v>
      </c>
      <c r="B550" s="259" t="s">
        <v>2949</v>
      </c>
      <c r="C550" s="260">
        <v>0</v>
      </c>
      <c r="D550" s="261"/>
    </row>
    <row r="551" spans="1:4" ht="36.75" customHeight="1">
      <c r="A551" s="258" t="s">
        <v>3005</v>
      </c>
      <c r="B551" s="259" t="s">
        <v>2946</v>
      </c>
      <c r="C551" s="260">
        <v>0</v>
      </c>
      <c r="D551" s="261"/>
    </row>
    <row r="552" spans="1:4" ht="36.75" customHeight="1">
      <c r="A552" s="258" t="s">
        <v>3006</v>
      </c>
      <c r="B552" s="259" t="s">
        <v>2942</v>
      </c>
      <c r="C552" s="260">
        <v>3.1113704842422716</v>
      </c>
      <c r="D552" s="261"/>
    </row>
    <row r="553" spans="1:4" ht="36.75" customHeight="1">
      <c r="A553" s="258" t="s">
        <v>3007</v>
      </c>
      <c r="B553" s="259" t="s">
        <v>2951</v>
      </c>
      <c r="C553" s="260">
        <v>0</v>
      </c>
      <c r="D553" s="261"/>
    </row>
    <row r="554" spans="1:4" ht="36.75" customHeight="1">
      <c r="A554" s="258" t="s">
        <v>3008</v>
      </c>
      <c r="B554" s="259" t="s">
        <v>2952</v>
      </c>
      <c r="C554" s="260">
        <v>0</v>
      </c>
      <c r="D554" s="261"/>
    </row>
    <row r="555" spans="1:4" ht="36.75" customHeight="1">
      <c r="A555" s="258" t="s">
        <v>3009</v>
      </c>
      <c r="B555" s="259" t="s">
        <v>2934</v>
      </c>
      <c r="C555" s="260">
        <v>0</v>
      </c>
      <c r="D555" s="261"/>
    </row>
    <row r="556" spans="1:4" ht="36.75" customHeight="1">
      <c r="A556" s="258" t="s">
        <v>3010</v>
      </c>
      <c r="B556" s="259" t="s">
        <v>2941</v>
      </c>
      <c r="C556" s="260">
        <v>0</v>
      </c>
      <c r="D556" s="261"/>
    </row>
    <row r="557" spans="1:4" ht="36.75" customHeight="1">
      <c r="A557" s="258" t="s">
        <v>3011</v>
      </c>
      <c r="B557" s="259" t="s">
        <v>2953</v>
      </c>
      <c r="C557" s="260">
        <v>0</v>
      </c>
      <c r="D557" s="261"/>
    </row>
    <row r="558" spans="1:4" ht="36.75" customHeight="1">
      <c r="A558" s="258" t="s">
        <v>3012</v>
      </c>
      <c r="B558" s="259" t="s">
        <v>2941</v>
      </c>
      <c r="C558" s="260">
        <v>0</v>
      </c>
      <c r="D558" s="261"/>
    </row>
    <row r="559" spans="1:4" ht="36.75" customHeight="1">
      <c r="A559" s="258" t="s">
        <v>3013</v>
      </c>
      <c r="B559" s="259" t="s">
        <v>2938</v>
      </c>
      <c r="C559" s="260">
        <v>0</v>
      </c>
      <c r="D559" s="261"/>
    </row>
    <row r="560" spans="1:4" ht="36.75" customHeight="1">
      <c r="A560" s="258" t="s">
        <v>3014</v>
      </c>
      <c r="B560" s="259" t="s">
        <v>2946</v>
      </c>
      <c r="C560" s="260">
        <v>0</v>
      </c>
      <c r="D560" s="261"/>
    </row>
    <row r="561" spans="1:4" ht="36.75" customHeight="1">
      <c r="A561" s="258" t="s">
        <v>3015</v>
      </c>
      <c r="B561" s="259" t="s">
        <v>2942</v>
      </c>
      <c r="C561" s="260">
        <v>0</v>
      </c>
      <c r="D561" s="261"/>
    </row>
    <row r="562" spans="1:4" ht="36.75" customHeight="1">
      <c r="A562" s="258" t="s">
        <v>3016</v>
      </c>
      <c r="B562" s="259" t="s">
        <v>2946</v>
      </c>
      <c r="C562" s="260">
        <v>0</v>
      </c>
      <c r="D562" s="261"/>
    </row>
    <row r="563" spans="1:4" ht="36.75" customHeight="1">
      <c r="A563" s="258" t="s">
        <v>3017</v>
      </c>
      <c r="B563" s="259" t="s">
        <v>2940</v>
      </c>
      <c r="C563" s="260">
        <v>2.7208976919386987</v>
      </c>
      <c r="D563" s="261"/>
    </row>
    <row r="564" spans="1:4" ht="36.75" customHeight="1">
      <c r="A564" s="258" t="s">
        <v>3018</v>
      </c>
      <c r="B564" s="259" t="s">
        <v>2946</v>
      </c>
      <c r="C564" s="260">
        <v>0</v>
      </c>
      <c r="D564" s="261"/>
    </row>
    <row r="565" spans="1:4" ht="36.75" customHeight="1">
      <c r="A565" s="258" t="s">
        <v>3019</v>
      </c>
      <c r="B565" s="259" t="s">
        <v>2953</v>
      </c>
      <c r="C565" s="260">
        <v>0</v>
      </c>
      <c r="D565" s="261"/>
    </row>
    <row r="566" spans="1:4" ht="36.75" customHeight="1">
      <c r="A566" s="258" t="s">
        <v>3020</v>
      </c>
      <c r="B566" s="259" t="s">
        <v>2946</v>
      </c>
      <c r="C566" s="260">
        <v>5.5528837032325109</v>
      </c>
      <c r="D566" s="261"/>
    </row>
    <row r="567" spans="1:4" ht="36.75" customHeight="1">
      <c r="A567" s="258" t="s">
        <v>3021</v>
      </c>
      <c r="B567" s="259" t="s">
        <v>2949</v>
      </c>
      <c r="C567" s="260">
        <v>0</v>
      </c>
      <c r="D567" s="261"/>
    </row>
    <row r="568" spans="1:4" ht="36.75" customHeight="1">
      <c r="A568" s="258" t="s">
        <v>3022</v>
      </c>
      <c r="B568" s="259" t="s">
        <v>2949</v>
      </c>
      <c r="C568" s="260">
        <v>0</v>
      </c>
      <c r="D568" s="261"/>
    </row>
    <row r="569" spans="1:4" ht="36.75" customHeight="1">
      <c r="A569" s="258" t="s">
        <v>3023</v>
      </c>
      <c r="B569" s="259" t="s">
        <v>2948</v>
      </c>
      <c r="C569" s="260">
        <v>0</v>
      </c>
      <c r="D569" s="261"/>
    </row>
    <row r="570" spans="1:4" ht="36.75" customHeight="1">
      <c r="A570" s="258" t="s">
        <v>3024</v>
      </c>
      <c r="B570" s="259" t="s">
        <v>2953</v>
      </c>
      <c r="C570" s="260">
        <v>0</v>
      </c>
      <c r="D570" s="261"/>
    </row>
    <row r="571" spans="1:4" ht="36.75" customHeight="1">
      <c r="A571" s="258" t="s">
        <v>3025</v>
      </c>
      <c r="B571" s="259" t="s">
        <v>2955</v>
      </c>
      <c r="C571" s="260">
        <v>0</v>
      </c>
      <c r="D571" s="261"/>
    </row>
    <row r="572" spans="1:4" ht="36.75" customHeight="1">
      <c r="A572" s="258" t="s">
        <v>3026</v>
      </c>
      <c r="B572" s="259" t="s">
        <v>2944</v>
      </c>
      <c r="C572" s="260">
        <v>0</v>
      </c>
      <c r="D572" s="261"/>
    </row>
    <row r="573" spans="1:4" ht="36.75" customHeight="1">
      <c r="A573" s="258" t="s">
        <v>3027</v>
      </c>
      <c r="B573" s="259" t="s">
        <v>2965</v>
      </c>
      <c r="C573" s="260">
        <v>9.3184494465451877</v>
      </c>
      <c r="D573" s="261"/>
    </row>
    <row r="574" spans="1:4" ht="36.75" customHeight="1">
      <c r="A574" s="258" t="s">
        <v>3028</v>
      </c>
      <c r="B574" s="259" t="s">
        <v>2941</v>
      </c>
      <c r="C574" s="260">
        <v>0</v>
      </c>
      <c r="D574" s="261"/>
    </row>
    <row r="575" spans="1:4" ht="36.75" customHeight="1">
      <c r="A575" s="258" t="s">
        <v>3029</v>
      </c>
      <c r="B575" s="259" t="s">
        <v>2959</v>
      </c>
      <c r="C575" s="260">
        <v>0</v>
      </c>
      <c r="D575" s="261"/>
    </row>
    <row r="576" spans="1:4" ht="36.75" customHeight="1">
      <c r="A576" s="258" t="s">
        <v>3030</v>
      </c>
      <c r="B576" s="259" t="s">
        <v>2942</v>
      </c>
      <c r="C576" s="260">
        <v>0</v>
      </c>
      <c r="D576" s="261"/>
    </row>
    <row r="577" spans="1:4" ht="36.75" customHeight="1">
      <c r="A577" s="258" t="s">
        <v>3031</v>
      </c>
      <c r="B577" s="259" t="s">
        <v>2964</v>
      </c>
      <c r="C577" s="260">
        <v>0</v>
      </c>
      <c r="D577" s="261"/>
    </row>
    <row r="578" spans="1:4" ht="36.75" customHeight="1">
      <c r="A578" s="258" t="s">
        <v>3032</v>
      </c>
      <c r="B578" s="259" t="s">
        <v>2949</v>
      </c>
      <c r="C578" s="260">
        <v>0</v>
      </c>
      <c r="D578" s="261"/>
    </row>
    <row r="579" spans="1:4" ht="36.75" customHeight="1">
      <c r="A579" s="258" t="s">
        <v>3033</v>
      </c>
      <c r="B579" s="259" t="s">
        <v>2943</v>
      </c>
      <c r="C579" s="260">
        <v>0</v>
      </c>
      <c r="D579" s="261"/>
    </row>
    <row r="580" spans="1:4" ht="36.75" customHeight="1">
      <c r="A580" s="258" t="s">
        <v>3034</v>
      </c>
      <c r="B580" s="259" t="s">
        <v>2953</v>
      </c>
      <c r="C580" s="260">
        <v>0</v>
      </c>
      <c r="D580" s="261"/>
    </row>
    <row r="581" spans="1:4" ht="36.75" customHeight="1">
      <c r="A581" s="258" t="s">
        <v>3035</v>
      </c>
      <c r="B581" s="259" t="s">
        <v>2948</v>
      </c>
      <c r="C581" s="260">
        <v>0</v>
      </c>
      <c r="D581" s="261"/>
    </row>
    <row r="582" spans="1:4" ht="36.75" customHeight="1">
      <c r="A582" s="258" t="s">
        <v>3036</v>
      </c>
      <c r="B582" s="259" t="s">
        <v>2939</v>
      </c>
      <c r="C582" s="260">
        <v>0</v>
      </c>
      <c r="D582" s="261"/>
    </row>
    <row r="583" spans="1:4" ht="36.75" customHeight="1">
      <c r="A583" s="258" t="s">
        <v>3037</v>
      </c>
      <c r="B583" s="259" t="s">
        <v>2943</v>
      </c>
      <c r="C583" s="260">
        <v>0</v>
      </c>
      <c r="D583" s="261"/>
    </row>
    <row r="584" spans="1:4" ht="36.75" customHeight="1">
      <c r="A584" s="258" t="s">
        <v>3038</v>
      </c>
      <c r="B584" s="259" t="s">
        <v>2949</v>
      </c>
      <c r="C584" s="260">
        <v>0</v>
      </c>
      <c r="D584" s="261"/>
    </row>
    <row r="585" spans="1:4" ht="36.75" customHeight="1">
      <c r="A585" s="258" t="s">
        <v>3039</v>
      </c>
      <c r="B585" s="259" t="s">
        <v>2944</v>
      </c>
      <c r="C585" s="260">
        <v>0</v>
      </c>
      <c r="D585" s="261"/>
    </row>
    <row r="586" spans="1:4" ht="36.75" customHeight="1">
      <c r="A586" s="258" t="s">
        <v>3040</v>
      </c>
      <c r="B586" s="259" t="s">
        <v>2949</v>
      </c>
      <c r="C586" s="260">
        <v>0</v>
      </c>
      <c r="D586" s="261"/>
    </row>
    <row r="587" spans="1:4" ht="36.75" customHeight="1">
      <c r="A587" s="258" t="s">
        <v>3041</v>
      </c>
      <c r="B587" s="259" t="s">
        <v>2957</v>
      </c>
      <c r="C587" s="260">
        <v>0</v>
      </c>
      <c r="D587" s="261"/>
    </row>
    <row r="588" spans="1:4" ht="36.75" customHeight="1">
      <c r="A588" s="258" t="s">
        <v>3042</v>
      </c>
      <c r="B588" s="259" t="s">
        <v>2939</v>
      </c>
      <c r="C588" s="260">
        <v>4.8132533413192542</v>
      </c>
      <c r="D588" s="261"/>
    </row>
    <row r="589" spans="1:4" ht="36.75" customHeight="1">
      <c r="A589" s="258" t="s">
        <v>3043</v>
      </c>
      <c r="B589" s="259"/>
      <c r="C589" s="260">
        <v>0</v>
      </c>
      <c r="D589" s="261"/>
    </row>
    <row r="590" spans="1:4" ht="36.75" customHeight="1">
      <c r="A590" s="258" t="s">
        <v>3044</v>
      </c>
      <c r="B590" s="259"/>
      <c r="C590" s="260">
        <v>2.5647516886481694</v>
      </c>
      <c r="D590" s="261"/>
    </row>
    <row r="591" spans="1:4" ht="36.75" customHeight="1">
      <c r="A591" s="258" t="s">
        <v>3045</v>
      </c>
      <c r="B591" s="259"/>
      <c r="C591" s="260">
        <v>0</v>
      </c>
      <c r="D591" s="261"/>
    </row>
    <row r="592" spans="1:4" ht="36.75" customHeight="1">
      <c r="A592" s="258" t="s">
        <v>3046</v>
      </c>
      <c r="B592" s="259"/>
      <c r="C592" s="260">
        <v>1.8687620437034989</v>
      </c>
      <c r="D592" s="261"/>
    </row>
    <row r="593" spans="1:4" ht="36.75" customHeight="1">
      <c r="A593" s="258" t="s">
        <v>3047</v>
      </c>
      <c r="B593" s="259"/>
      <c r="C593" s="260">
        <v>0</v>
      </c>
      <c r="D593" s="261"/>
    </row>
    <row r="594" spans="1:4" ht="36.75" customHeight="1">
      <c r="A594" s="258" t="s">
        <v>3048</v>
      </c>
      <c r="B594" s="259"/>
      <c r="C594" s="260">
        <v>0</v>
      </c>
      <c r="D594" s="261"/>
    </row>
    <row r="595" spans="1:4" ht="36.75" customHeight="1">
      <c r="A595" s="258" t="s">
        <v>3049</v>
      </c>
      <c r="B595" s="259" t="s">
        <v>3044</v>
      </c>
      <c r="C595" s="260">
        <v>5.323795144714154</v>
      </c>
      <c r="D595" s="261"/>
    </row>
    <row r="596" spans="1:4" ht="36.75" customHeight="1">
      <c r="A596" s="258" t="s">
        <v>3050</v>
      </c>
      <c r="B596" s="259" t="s">
        <v>3046</v>
      </c>
      <c r="C596" s="260">
        <v>0</v>
      </c>
      <c r="D596" s="261"/>
    </row>
    <row r="597" spans="1:4" ht="36.75" customHeight="1">
      <c r="A597" s="258" t="s">
        <v>3051</v>
      </c>
      <c r="B597" s="259" t="s">
        <v>3043</v>
      </c>
      <c r="C597" s="260">
        <v>1.4323866831072047</v>
      </c>
      <c r="D597" s="261"/>
    </row>
    <row r="598" spans="1:4" ht="36.75" customHeight="1">
      <c r="A598" s="258" t="s">
        <v>3052</v>
      </c>
      <c r="B598" s="259" t="s">
        <v>3045</v>
      </c>
      <c r="C598" s="260">
        <v>5.1774330894763567</v>
      </c>
      <c r="D598" s="261"/>
    </row>
    <row r="599" spans="1:4" ht="36.75" customHeight="1">
      <c r="A599" s="258" t="s">
        <v>3053</v>
      </c>
      <c r="B599" s="259" t="s">
        <v>3044</v>
      </c>
      <c r="C599" s="260">
        <v>0</v>
      </c>
      <c r="D599" s="261"/>
    </row>
    <row r="600" spans="1:4" ht="36.75" customHeight="1">
      <c r="A600" s="258" t="s">
        <v>3054</v>
      </c>
      <c r="B600" s="259" t="s">
        <v>3044</v>
      </c>
      <c r="C600" s="260">
        <v>0</v>
      </c>
      <c r="D600" s="261"/>
    </row>
    <row r="601" spans="1:4" ht="36.75" customHeight="1">
      <c r="A601" s="258" t="s">
        <v>3055</v>
      </c>
      <c r="B601" s="259" t="s">
        <v>3044</v>
      </c>
      <c r="C601" s="260">
        <v>2.5578138751291082</v>
      </c>
      <c r="D601" s="261"/>
    </row>
    <row r="602" spans="1:4" ht="36.75" customHeight="1">
      <c r="A602" s="258" t="s">
        <v>3056</v>
      </c>
      <c r="B602" s="259" t="s">
        <v>3043</v>
      </c>
      <c r="C602" s="260">
        <v>6.5825783077462416</v>
      </c>
      <c r="D602" s="261"/>
    </row>
    <row r="603" spans="1:4" ht="36.75" customHeight="1">
      <c r="A603" s="258" t="s">
        <v>3057</v>
      </c>
      <c r="B603" s="259" t="s">
        <v>3043</v>
      </c>
      <c r="C603" s="260">
        <v>4.4840662215191216</v>
      </c>
      <c r="D603" s="261"/>
    </row>
    <row r="604" spans="1:4" ht="36.75" customHeight="1">
      <c r="A604" s="258" t="s">
        <v>3058</v>
      </c>
      <c r="B604" s="259" t="s">
        <v>3045</v>
      </c>
      <c r="C604" s="260">
        <v>0</v>
      </c>
      <c r="D604" s="261"/>
    </row>
    <row r="605" spans="1:4" ht="36.75" customHeight="1">
      <c r="A605" s="258" t="s">
        <v>3059</v>
      </c>
      <c r="B605" s="259" t="s">
        <v>3046</v>
      </c>
      <c r="C605" s="260">
        <v>0</v>
      </c>
      <c r="D605" s="261"/>
    </row>
    <row r="606" spans="1:4" ht="36.75" customHeight="1">
      <c r="A606" s="258" t="s">
        <v>3060</v>
      </c>
      <c r="B606" s="259" t="s">
        <v>3046</v>
      </c>
      <c r="C606" s="260">
        <v>5.4990884485420546</v>
      </c>
      <c r="D606" s="261"/>
    </row>
    <row r="607" spans="1:4" ht="36.75" customHeight="1">
      <c r="A607" s="258" t="s">
        <v>3061</v>
      </c>
      <c r="B607" s="259" t="s">
        <v>3048</v>
      </c>
      <c r="C607" s="260">
        <v>0</v>
      </c>
      <c r="D607" s="261"/>
    </row>
    <row r="608" spans="1:4" ht="36.75" customHeight="1">
      <c r="A608" s="258" t="s">
        <v>3062</v>
      </c>
      <c r="B608" s="259" t="s">
        <v>3046</v>
      </c>
      <c r="C608" s="260">
        <v>0</v>
      </c>
      <c r="D608" s="261"/>
    </row>
    <row r="609" spans="1:4" ht="36.75" customHeight="1">
      <c r="A609" s="258" t="s">
        <v>3063</v>
      </c>
      <c r="B609" s="259" t="s">
        <v>3046</v>
      </c>
      <c r="C609" s="260">
        <v>0.70649452363796095</v>
      </c>
      <c r="D609" s="261"/>
    </row>
    <row r="610" spans="1:4" ht="36.75" customHeight="1">
      <c r="A610" s="258" t="s">
        <v>3064</v>
      </c>
      <c r="B610" s="259" t="s">
        <v>3044</v>
      </c>
      <c r="C610" s="260">
        <v>0</v>
      </c>
      <c r="D610" s="261"/>
    </row>
    <row r="611" spans="1:4" ht="36.75" customHeight="1">
      <c r="A611" s="258" t="s">
        <v>3065</v>
      </c>
      <c r="B611" s="259" t="s">
        <v>3046</v>
      </c>
      <c r="C611" s="260">
        <v>0</v>
      </c>
      <c r="D611" s="261"/>
    </row>
    <row r="612" spans="1:4" ht="36.75" customHeight="1">
      <c r="A612" s="258" t="s">
        <v>3066</v>
      </c>
      <c r="B612" s="259" t="s">
        <v>3045</v>
      </c>
      <c r="C612" s="260">
        <v>0</v>
      </c>
      <c r="D612" s="261"/>
    </row>
    <row r="613" spans="1:4" ht="36.75" customHeight="1">
      <c r="A613" s="258" t="s">
        <v>3067</v>
      </c>
      <c r="B613" s="259" t="s">
        <v>3044</v>
      </c>
      <c r="C613" s="260">
        <v>0</v>
      </c>
      <c r="D613" s="261"/>
    </row>
    <row r="614" spans="1:4" ht="36.75" customHeight="1">
      <c r="A614" s="258" t="s">
        <v>3068</v>
      </c>
      <c r="B614" s="259" t="s">
        <v>3043</v>
      </c>
      <c r="C614" s="260">
        <v>0</v>
      </c>
      <c r="D614" s="261"/>
    </row>
    <row r="615" spans="1:4" ht="36.75" customHeight="1">
      <c r="A615" s="258" t="s">
        <v>3069</v>
      </c>
      <c r="B615" s="259" t="s">
        <v>3044</v>
      </c>
      <c r="C615" s="260">
        <v>0</v>
      </c>
      <c r="D615" s="261"/>
    </row>
    <row r="616" spans="1:4" ht="36.75" customHeight="1">
      <c r="A616" s="258" t="s">
        <v>3070</v>
      </c>
      <c r="B616" s="259" t="s">
        <v>3046</v>
      </c>
      <c r="C616" s="260">
        <v>0</v>
      </c>
      <c r="D616" s="261"/>
    </row>
    <row r="617" spans="1:4" ht="36.75" customHeight="1">
      <c r="A617" s="258" t="s">
        <v>3071</v>
      </c>
      <c r="B617" s="259" t="s">
        <v>3043</v>
      </c>
      <c r="C617" s="260">
        <v>0</v>
      </c>
      <c r="D617" s="261"/>
    </row>
    <row r="618" spans="1:4" ht="36.75" customHeight="1">
      <c r="A618" s="258" t="s">
        <v>3072</v>
      </c>
      <c r="B618" s="259" t="s">
        <v>3045</v>
      </c>
      <c r="C618" s="260">
        <v>6.7473910581042782</v>
      </c>
      <c r="D618" s="261"/>
    </row>
    <row r="619" spans="1:4" ht="36.75" customHeight="1">
      <c r="A619" s="258" t="s">
        <v>2584</v>
      </c>
      <c r="B619" s="259" t="s">
        <v>3047</v>
      </c>
      <c r="C619" s="260">
        <v>0</v>
      </c>
      <c r="D619" s="261"/>
    </row>
    <row r="620" spans="1:4" ht="36.75" customHeight="1">
      <c r="A620" s="258" t="s">
        <v>3073</v>
      </c>
      <c r="B620" s="259" t="s">
        <v>3046</v>
      </c>
      <c r="C620" s="260">
        <v>0.76443688508451613</v>
      </c>
      <c r="D620" s="261"/>
    </row>
    <row r="621" spans="1:4" ht="36.75" customHeight="1">
      <c r="A621" s="258" t="s">
        <v>3074</v>
      </c>
      <c r="B621" s="259" t="s">
        <v>3046</v>
      </c>
      <c r="C621" s="260">
        <v>0</v>
      </c>
      <c r="D621" s="261"/>
    </row>
    <row r="622" spans="1:4" ht="36.75" customHeight="1">
      <c r="A622" s="258" t="s">
        <v>3075</v>
      </c>
      <c r="B622" s="259" t="s">
        <v>3046</v>
      </c>
      <c r="C622" s="260">
        <v>0</v>
      </c>
      <c r="D622" s="261"/>
    </row>
    <row r="623" spans="1:4" ht="36.75" customHeight="1">
      <c r="A623" s="258" t="s">
        <v>3076</v>
      </c>
      <c r="B623" s="259" t="s">
        <v>3044</v>
      </c>
      <c r="C623" s="260">
        <v>0</v>
      </c>
      <c r="D623" s="261"/>
    </row>
    <row r="624" spans="1:4" ht="36.75" customHeight="1">
      <c r="A624" s="258" t="s">
        <v>3077</v>
      </c>
      <c r="B624" s="259" t="s">
        <v>3043</v>
      </c>
      <c r="C624" s="260">
        <v>0</v>
      </c>
      <c r="D624" s="261"/>
    </row>
    <row r="625" spans="1:4" ht="36.75" customHeight="1">
      <c r="A625" s="258" t="s">
        <v>3078</v>
      </c>
      <c r="B625" s="259" t="s">
        <v>3044</v>
      </c>
      <c r="C625" s="260">
        <v>0</v>
      </c>
      <c r="D625" s="261"/>
    </row>
    <row r="626" spans="1:4" ht="36.75" customHeight="1">
      <c r="A626" s="258" t="s">
        <v>3079</v>
      </c>
      <c r="B626" s="259" t="s">
        <v>3046</v>
      </c>
      <c r="C626" s="260">
        <v>0</v>
      </c>
      <c r="D626" s="261"/>
    </row>
    <row r="627" spans="1:4" ht="36.75" customHeight="1">
      <c r="A627" s="258" t="s">
        <v>3080</v>
      </c>
      <c r="B627" s="259" t="s">
        <v>3046</v>
      </c>
      <c r="C627" s="260">
        <v>0</v>
      </c>
      <c r="D627" s="261"/>
    </row>
    <row r="628" spans="1:4" ht="36.75" customHeight="1">
      <c r="A628" s="258" t="s">
        <v>3081</v>
      </c>
      <c r="B628" s="259" t="s">
        <v>3044</v>
      </c>
      <c r="C628" s="260">
        <v>0</v>
      </c>
      <c r="D628" s="261"/>
    </row>
    <row r="629" spans="1:4" ht="36.75" customHeight="1">
      <c r="A629" s="258" t="s">
        <v>3082</v>
      </c>
      <c r="B629" s="259" t="s">
        <v>3045</v>
      </c>
      <c r="C629" s="260">
        <v>0</v>
      </c>
      <c r="D629" s="261"/>
    </row>
    <row r="630" spans="1:4" ht="36.75" customHeight="1">
      <c r="A630" s="258" t="s">
        <v>3083</v>
      </c>
      <c r="B630" s="259" t="s">
        <v>3044</v>
      </c>
      <c r="C630" s="260">
        <v>0</v>
      </c>
      <c r="D630" s="261"/>
    </row>
    <row r="631" spans="1:4" ht="36.75" customHeight="1">
      <c r="A631" s="258" t="s">
        <v>3084</v>
      </c>
      <c r="B631" s="259" t="s">
        <v>3045</v>
      </c>
      <c r="C631" s="260">
        <v>0</v>
      </c>
      <c r="D631" s="261"/>
    </row>
    <row r="632" spans="1:4" ht="36.75" customHeight="1">
      <c r="A632" s="258" t="s">
        <v>3085</v>
      </c>
      <c r="B632" s="259" t="s">
        <v>3043</v>
      </c>
      <c r="C632" s="260">
        <v>0</v>
      </c>
      <c r="D632" s="261"/>
    </row>
    <row r="633" spans="1:4" ht="36.75" customHeight="1">
      <c r="A633" s="258" t="s">
        <v>3086</v>
      </c>
      <c r="B633" s="259" t="s">
        <v>3044</v>
      </c>
      <c r="C633" s="260">
        <v>0</v>
      </c>
      <c r="D633" s="261"/>
    </row>
    <row r="634" spans="1:4" ht="36.75" customHeight="1">
      <c r="A634" s="258" t="s">
        <v>3087</v>
      </c>
      <c r="B634" s="259" t="s">
        <v>3044</v>
      </c>
      <c r="C634" s="260">
        <v>3.9408045115588992</v>
      </c>
      <c r="D634" s="261"/>
    </row>
    <row r="635" spans="1:4" ht="36.75" customHeight="1">
      <c r="A635" s="258" t="s">
        <v>3088</v>
      </c>
      <c r="B635" s="259"/>
      <c r="C635" s="260">
        <v>0.7161933460145502</v>
      </c>
      <c r="D635" s="261"/>
    </row>
    <row r="636" spans="1:4" ht="36.75" customHeight="1">
      <c r="A636" s="258" t="s">
        <v>3089</v>
      </c>
      <c r="B636" s="259" t="s">
        <v>3043</v>
      </c>
      <c r="C636" s="260">
        <v>2.6652255882081746</v>
      </c>
      <c r="D636" s="261"/>
    </row>
    <row r="637" spans="1:4" ht="36.75" customHeight="1">
      <c r="A637" s="258" t="s">
        <v>3090</v>
      </c>
      <c r="B637" s="259" t="s">
        <v>3043</v>
      </c>
      <c r="C637" s="260">
        <v>4.7872513203627527</v>
      </c>
      <c r="D637" s="261"/>
    </row>
    <row r="638" spans="1:4" ht="36.75" customHeight="1">
      <c r="A638" s="258" t="s">
        <v>3091</v>
      </c>
      <c r="B638" s="259" t="s">
        <v>3043</v>
      </c>
      <c r="C638" s="260">
        <v>5.5333222663143813</v>
      </c>
      <c r="D638" s="261"/>
    </row>
    <row r="639" spans="1:4" ht="36.75" customHeight="1">
      <c r="A639" s="258" t="s">
        <v>3092</v>
      </c>
      <c r="B639" s="259" t="s">
        <v>3046</v>
      </c>
      <c r="C639" s="260">
        <v>3.9620779371881745</v>
      </c>
      <c r="D639" s="261"/>
    </row>
    <row r="640" spans="1:4" ht="36.75" customHeight="1">
      <c r="A640" s="258" t="s">
        <v>3093</v>
      </c>
      <c r="B640" s="259" t="s">
        <v>3046</v>
      </c>
      <c r="C640" s="260">
        <v>4.1017717079990739</v>
      </c>
      <c r="D640" s="261"/>
    </row>
    <row r="641" spans="1:4" ht="36.75" customHeight="1">
      <c r="A641" s="258" t="s">
        <v>3094</v>
      </c>
      <c r="B641" s="259" t="s">
        <v>3046</v>
      </c>
      <c r="C641" s="260">
        <v>1.7087786129916578</v>
      </c>
      <c r="D641" s="261"/>
    </row>
    <row r="642" spans="1:4" ht="36.75" customHeight="1">
      <c r="A642" s="258" t="s">
        <v>3095</v>
      </c>
      <c r="B642" s="259" t="s">
        <v>3050</v>
      </c>
      <c r="C642" s="260">
        <v>0</v>
      </c>
      <c r="D642" s="261"/>
    </row>
    <row r="643" spans="1:4" ht="36.75" customHeight="1">
      <c r="A643" s="258" t="s">
        <v>3096</v>
      </c>
      <c r="B643" s="259" t="s">
        <v>3044</v>
      </c>
      <c r="C643" s="260">
        <v>0</v>
      </c>
      <c r="D643" s="261"/>
    </row>
    <row r="644" spans="1:4" ht="36.75" customHeight="1">
      <c r="A644" s="258" t="s">
        <v>3097</v>
      </c>
      <c r="B644" s="259" t="s">
        <v>3049</v>
      </c>
      <c r="C644" s="260">
        <v>3.1673573696896202</v>
      </c>
      <c r="D644" s="261"/>
    </row>
    <row r="645" spans="1:4" ht="36.75" customHeight="1">
      <c r="A645" s="258" t="s">
        <v>3098</v>
      </c>
      <c r="B645" s="259" t="s">
        <v>3045</v>
      </c>
      <c r="C645" s="260">
        <v>0</v>
      </c>
      <c r="D645" s="261"/>
    </row>
    <row r="646" spans="1:4" ht="36.75" customHeight="1">
      <c r="A646" s="258" t="s">
        <v>3099</v>
      </c>
      <c r="B646" s="259" t="s">
        <v>3049</v>
      </c>
      <c r="C646" s="260">
        <v>5.6119129110053532</v>
      </c>
      <c r="D646" s="261"/>
    </row>
    <row r="647" spans="1:4" ht="36.75" customHeight="1">
      <c r="A647" s="258" t="s">
        <v>3100</v>
      </c>
      <c r="B647" s="259" t="s">
        <v>3055</v>
      </c>
      <c r="C647" s="260">
        <v>10.896574457162957</v>
      </c>
      <c r="D647" s="261"/>
    </row>
    <row r="648" spans="1:4" ht="36.75" customHeight="1">
      <c r="A648" s="258" t="s">
        <v>3101</v>
      </c>
      <c r="B648" s="259" t="s">
        <v>3055</v>
      </c>
      <c r="C648" s="260">
        <v>0</v>
      </c>
      <c r="D648" s="261"/>
    </row>
    <row r="649" spans="1:4" ht="36.75" customHeight="1">
      <c r="A649" s="258" t="s">
        <v>3102</v>
      </c>
      <c r="B649" s="259" t="s">
        <v>3072</v>
      </c>
      <c r="C649" s="260">
        <v>5.0052149538312731</v>
      </c>
      <c r="D649" s="261"/>
    </row>
    <row r="650" spans="1:4" ht="36.75" customHeight="1">
      <c r="A650" s="258" t="s">
        <v>3103</v>
      </c>
      <c r="B650" s="259" t="s">
        <v>3051</v>
      </c>
      <c r="C650" s="260">
        <v>0</v>
      </c>
      <c r="D650" s="261"/>
    </row>
    <row r="651" spans="1:4" ht="36.75" customHeight="1">
      <c r="A651" s="258" t="s">
        <v>3104</v>
      </c>
      <c r="B651" s="259" t="s">
        <v>3052</v>
      </c>
      <c r="C651" s="260">
        <v>0</v>
      </c>
      <c r="D651" s="261"/>
    </row>
    <row r="652" spans="1:4" ht="36.75" customHeight="1">
      <c r="A652" s="258" t="s">
        <v>3105</v>
      </c>
      <c r="B652" s="259" t="s">
        <v>3044</v>
      </c>
      <c r="C652" s="260">
        <v>0</v>
      </c>
      <c r="D652" s="261"/>
    </row>
    <row r="653" spans="1:4" ht="36.75" customHeight="1">
      <c r="A653" s="258" t="s">
        <v>3106</v>
      </c>
      <c r="B653" s="259" t="s">
        <v>3044</v>
      </c>
      <c r="C653" s="260">
        <v>0</v>
      </c>
      <c r="D653" s="261"/>
    </row>
    <row r="654" spans="1:4" ht="36.75" customHeight="1">
      <c r="A654" s="258" t="s">
        <v>3107</v>
      </c>
      <c r="B654" s="259" t="s">
        <v>3053</v>
      </c>
      <c r="C654" s="260">
        <v>0</v>
      </c>
      <c r="D654" s="261"/>
    </row>
    <row r="655" spans="1:4" ht="36.75" customHeight="1">
      <c r="A655" s="258" t="s">
        <v>3108</v>
      </c>
      <c r="B655" s="259" t="s">
        <v>3054</v>
      </c>
      <c r="C655" s="260">
        <v>0</v>
      </c>
      <c r="D655" s="261"/>
    </row>
    <row r="656" spans="1:4" ht="36.75" customHeight="1">
      <c r="A656" s="258" t="s">
        <v>3109</v>
      </c>
      <c r="B656" s="259" t="s">
        <v>3055</v>
      </c>
      <c r="C656" s="260">
        <v>0</v>
      </c>
      <c r="D656" s="261"/>
    </row>
    <row r="657" spans="1:4" ht="36.75" customHeight="1">
      <c r="A657" s="258" t="s">
        <v>3110</v>
      </c>
      <c r="B657" s="259" t="s">
        <v>3052</v>
      </c>
      <c r="C657" s="260">
        <v>0</v>
      </c>
      <c r="D657" s="261"/>
    </row>
    <row r="658" spans="1:4" ht="36.75" customHeight="1">
      <c r="A658" s="258" t="s">
        <v>3111</v>
      </c>
      <c r="B658" s="259" t="s">
        <v>3050</v>
      </c>
      <c r="C658" s="260">
        <v>0</v>
      </c>
      <c r="D658" s="261"/>
    </row>
    <row r="659" spans="1:4" ht="36.75" customHeight="1">
      <c r="A659" s="258" t="s">
        <v>3112</v>
      </c>
      <c r="B659" s="259" t="s">
        <v>3049</v>
      </c>
      <c r="C659" s="260">
        <v>0</v>
      </c>
      <c r="D659" s="261"/>
    </row>
    <row r="660" spans="1:4" ht="36.75" customHeight="1">
      <c r="A660" s="258" t="s">
        <v>3113</v>
      </c>
      <c r="B660" s="259" t="s">
        <v>3090</v>
      </c>
      <c r="C660" s="260">
        <v>0</v>
      </c>
      <c r="D660" s="261"/>
    </row>
    <row r="661" spans="1:4" ht="36.75" customHeight="1">
      <c r="A661" s="258" t="s">
        <v>3114</v>
      </c>
      <c r="B661" s="259" t="s">
        <v>3049</v>
      </c>
      <c r="C661" s="260">
        <v>0</v>
      </c>
      <c r="D661" s="261"/>
    </row>
    <row r="662" spans="1:4" ht="36.75" customHeight="1">
      <c r="A662" s="258" t="s">
        <v>3115</v>
      </c>
      <c r="B662" s="259" t="s">
        <v>3060</v>
      </c>
      <c r="C662" s="260">
        <v>0</v>
      </c>
      <c r="D662" s="261"/>
    </row>
    <row r="663" spans="1:4" ht="36.75" customHeight="1">
      <c r="A663" s="258" t="s">
        <v>3116</v>
      </c>
      <c r="B663" s="259" t="s">
        <v>3072</v>
      </c>
      <c r="C663" s="260">
        <v>0</v>
      </c>
      <c r="D663" s="261"/>
    </row>
    <row r="664" spans="1:4" ht="36.75" customHeight="1">
      <c r="A664" s="258" t="s">
        <v>3117</v>
      </c>
      <c r="B664" s="259" t="s">
        <v>3052</v>
      </c>
      <c r="C664" s="260">
        <v>0</v>
      </c>
      <c r="D664" s="261"/>
    </row>
    <row r="665" spans="1:4" ht="36.75" customHeight="1">
      <c r="A665" s="258" t="s">
        <v>3118</v>
      </c>
      <c r="B665" s="259" t="s">
        <v>3051</v>
      </c>
      <c r="C665" s="260">
        <v>0</v>
      </c>
      <c r="D665" s="261"/>
    </row>
    <row r="666" spans="1:4" ht="36.75" customHeight="1">
      <c r="A666" s="258" t="s">
        <v>3119</v>
      </c>
      <c r="B666" s="259" t="s">
        <v>3050</v>
      </c>
      <c r="C666" s="260">
        <v>4.7689821173557654</v>
      </c>
      <c r="D666" s="261"/>
    </row>
    <row r="667" spans="1:4" ht="36.75" customHeight="1">
      <c r="A667" s="258" t="s">
        <v>3120</v>
      </c>
      <c r="B667" s="259" t="s">
        <v>3087</v>
      </c>
      <c r="C667" s="260">
        <v>6.5836772004312323</v>
      </c>
      <c r="D667" s="261"/>
    </row>
    <row r="668" spans="1:4" ht="36.75" customHeight="1">
      <c r="A668" s="258" t="s">
        <v>3121</v>
      </c>
      <c r="B668" s="259" t="s">
        <v>3049</v>
      </c>
      <c r="C668" s="260">
        <v>0</v>
      </c>
      <c r="D668" s="261"/>
    </row>
    <row r="669" spans="1:4" ht="36.75" customHeight="1">
      <c r="A669" s="258" t="s">
        <v>3122</v>
      </c>
      <c r="B669" s="259" t="s">
        <v>3055</v>
      </c>
      <c r="C669" s="260">
        <v>0</v>
      </c>
      <c r="D669" s="261"/>
    </row>
    <row r="670" spans="1:4" ht="36.75" customHeight="1">
      <c r="A670" s="258" t="s">
        <v>3123</v>
      </c>
      <c r="B670" s="259" t="s">
        <v>3051</v>
      </c>
      <c r="C670" s="260">
        <v>0</v>
      </c>
      <c r="D670" s="261"/>
    </row>
    <row r="671" spans="1:4" ht="36.75" customHeight="1">
      <c r="A671" s="258" t="s">
        <v>3124</v>
      </c>
      <c r="B671" s="259" t="s">
        <v>3049</v>
      </c>
      <c r="C671" s="260">
        <v>0</v>
      </c>
      <c r="D671" s="261"/>
    </row>
    <row r="672" spans="1:4" ht="36.75" customHeight="1">
      <c r="A672" s="258" t="s">
        <v>3125</v>
      </c>
      <c r="B672" s="259" t="s">
        <v>3056</v>
      </c>
      <c r="C672" s="260">
        <v>0</v>
      </c>
      <c r="D672" s="261"/>
    </row>
    <row r="673" spans="1:4" ht="36.75" customHeight="1">
      <c r="A673" s="258" t="s">
        <v>3126</v>
      </c>
      <c r="B673" s="259" t="s">
        <v>3094</v>
      </c>
      <c r="C673" s="260">
        <v>5.9790883938412573</v>
      </c>
      <c r="D673" s="261"/>
    </row>
    <row r="674" spans="1:4" ht="36.75" customHeight="1">
      <c r="A674" s="258" t="s">
        <v>3127</v>
      </c>
      <c r="B674" s="259" t="s">
        <v>3051</v>
      </c>
      <c r="C674" s="260">
        <v>0</v>
      </c>
      <c r="D674" s="261"/>
    </row>
    <row r="675" spans="1:4" ht="36.75" customHeight="1">
      <c r="A675" s="258" t="s">
        <v>3128</v>
      </c>
      <c r="B675" s="259" t="s">
        <v>3091</v>
      </c>
      <c r="C675" s="260">
        <v>0</v>
      </c>
      <c r="D675" s="261"/>
    </row>
    <row r="676" spans="1:4" ht="36.75" customHeight="1">
      <c r="A676" s="258" t="s">
        <v>3129</v>
      </c>
      <c r="B676" s="259" t="s">
        <v>3063</v>
      </c>
      <c r="C676" s="260">
        <v>0</v>
      </c>
      <c r="D676" s="261"/>
    </row>
    <row r="677" spans="1:4" ht="36.75" customHeight="1">
      <c r="A677" s="258" t="s">
        <v>3130</v>
      </c>
      <c r="B677" s="259" t="s">
        <v>3063</v>
      </c>
      <c r="C677" s="260">
        <v>0</v>
      </c>
      <c r="D677" s="261"/>
    </row>
    <row r="678" spans="1:4" ht="36.75" customHeight="1">
      <c r="A678" s="258" t="s">
        <v>3131</v>
      </c>
      <c r="B678" s="259" t="s">
        <v>3063</v>
      </c>
      <c r="C678" s="260">
        <v>0</v>
      </c>
      <c r="D678" s="261"/>
    </row>
    <row r="679" spans="1:4" ht="36.75" customHeight="1">
      <c r="A679" s="258" t="s">
        <v>3132</v>
      </c>
      <c r="B679" s="259" t="s">
        <v>3056</v>
      </c>
      <c r="C679" s="260">
        <v>0</v>
      </c>
      <c r="D679" s="261"/>
    </row>
    <row r="680" spans="1:4" ht="36.75" customHeight="1">
      <c r="A680" s="258" t="s">
        <v>3133</v>
      </c>
      <c r="B680" s="259" t="s">
        <v>3052</v>
      </c>
      <c r="C680" s="260">
        <v>0</v>
      </c>
      <c r="D680" s="261"/>
    </row>
    <row r="681" spans="1:4" ht="36.75" customHeight="1">
      <c r="A681" s="258" t="s">
        <v>3134</v>
      </c>
      <c r="B681" s="259" t="s">
        <v>3050</v>
      </c>
      <c r="C681" s="260">
        <v>0</v>
      </c>
      <c r="D681" s="261"/>
    </row>
    <row r="682" spans="1:4" ht="36.75" customHeight="1">
      <c r="A682" s="258" t="s">
        <v>3135</v>
      </c>
      <c r="B682" s="259" t="s">
        <v>3060</v>
      </c>
      <c r="C682" s="260">
        <v>0</v>
      </c>
      <c r="D682" s="261"/>
    </row>
    <row r="683" spans="1:4" ht="36.75" customHeight="1">
      <c r="A683" s="258" t="s">
        <v>3136</v>
      </c>
      <c r="B683" s="259" t="s">
        <v>3057</v>
      </c>
      <c r="C683" s="260">
        <v>0</v>
      </c>
      <c r="D683" s="261"/>
    </row>
    <row r="684" spans="1:4" ht="36.75" customHeight="1">
      <c r="A684" s="258" t="s">
        <v>3137</v>
      </c>
      <c r="B684" s="259" t="s">
        <v>3052</v>
      </c>
      <c r="C684" s="260">
        <v>0</v>
      </c>
      <c r="D684" s="261"/>
    </row>
    <row r="685" spans="1:4" ht="36.75" customHeight="1">
      <c r="A685" s="258" t="s">
        <v>3138</v>
      </c>
      <c r="B685" s="259" t="s">
        <v>3066</v>
      </c>
      <c r="C685" s="260">
        <v>0</v>
      </c>
      <c r="D685" s="261"/>
    </row>
    <row r="686" spans="1:4" ht="36.75" customHeight="1">
      <c r="A686" s="258" t="s">
        <v>3139</v>
      </c>
      <c r="B686" s="259" t="s">
        <v>3052</v>
      </c>
      <c r="C686" s="260">
        <v>0</v>
      </c>
      <c r="D686" s="261"/>
    </row>
    <row r="687" spans="1:4" ht="36.75" customHeight="1">
      <c r="A687" s="258" t="s">
        <v>3140</v>
      </c>
      <c r="B687" s="259" t="s">
        <v>3052</v>
      </c>
      <c r="C687" s="260">
        <v>0</v>
      </c>
      <c r="D687" s="261"/>
    </row>
    <row r="688" spans="1:4" ht="36.75" customHeight="1">
      <c r="A688" s="258" t="s">
        <v>3141</v>
      </c>
      <c r="B688" s="259" t="s">
        <v>3049</v>
      </c>
      <c r="C688" s="260">
        <v>0</v>
      </c>
      <c r="D688" s="261"/>
    </row>
    <row r="689" spans="1:4" ht="36.75" customHeight="1">
      <c r="A689" s="258" t="s">
        <v>3142</v>
      </c>
      <c r="B689" s="259" t="s">
        <v>3063</v>
      </c>
      <c r="C689" s="260">
        <v>0</v>
      </c>
      <c r="D689" s="261"/>
    </row>
    <row r="690" spans="1:4" ht="36.75" customHeight="1">
      <c r="A690" s="258" t="s">
        <v>3143</v>
      </c>
      <c r="B690" s="259" t="s">
        <v>3056</v>
      </c>
      <c r="C690" s="260">
        <v>0</v>
      </c>
      <c r="D690" s="261"/>
    </row>
    <row r="691" spans="1:4" ht="36.75" customHeight="1">
      <c r="A691" s="258" t="s">
        <v>3144</v>
      </c>
      <c r="B691" s="259" t="s">
        <v>3067</v>
      </c>
      <c r="C691" s="260">
        <v>0</v>
      </c>
      <c r="D691" s="261"/>
    </row>
    <row r="692" spans="1:4" ht="36.75" customHeight="1">
      <c r="A692" s="258" t="s">
        <v>3145</v>
      </c>
      <c r="B692" s="259" t="s">
        <v>3056</v>
      </c>
      <c r="C692" s="260">
        <v>0</v>
      </c>
      <c r="D692" s="261"/>
    </row>
    <row r="693" spans="1:4" ht="36.75" customHeight="1">
      <c r="A693" s="258" t="s">
        <v>3146</v>
      </c>
      <c r="B693" s="259" t="s">
        <v>3057</v>
      </c>
      <c r="C693" s="260">
        <v>0</v>
      </c>
      <c r="D693" s="261"/>
    </row>
    <row r="694" spans="1:4" ht="36.75" customHeight="1">
      <c r="A694" s="258" t="s">
        <v>3147</v>
      </c>
      <c r="B694" s="259" t="s">
        <v>3044</v>
      </c>
      <c r="C694" s="260">
        <v>13.664095037204845</v>
      </c>
      <c r="D694" s="261"/>
    </row>
    <row r="695" spans="1:4" ht="36.75" customHeight="1">
      <c r="A695" s="258" t="s">
        <v>3148</v>
      </c>
      <c r="B695" s="259" t="s">
        <v>3069</v>
      </c>
      <c r="C695" s="260">
        <v>0</v>
      </c>
      <c r="D695" s="261"/>
    </row>
    <row r="696" spans="1:4" ht="36.75" customHeight="1">
      <c r="A696" s="258" t="s">
        <v>3149</v>
      </c>
      <c r="B696" s="259" t="s">
        <v>3071</v>
      </c>
      <c r="C696" s="260">
        <v>0</v>
      </c>
      <c r="D696" s="261"/>
    </row>
    <row r="697" spans="1:4" ht="36.75" customHeight="1">
      <c r="A697" s="258" t="s">
        <v>3150</v>
      </c>
      <c r="B697" s="259" t="s">
        <v>3072</v>
      </c>
      <c r="C697" s="260">
        <v>0</v>
      </c>
      <c r="D697" s="261"/>
    </row>
    <row r="698" spans="1:4" ht="36.75" customHeight="1">
      <c r="A698" s="258" t="s">
        <v>3151</v>
      </c>
      <c r="B698" s="259" t="s">
        <v>3063</v>
      </c>
      <c r="C698" s="260">
        <v>0</v>
      </c>
      <c r="D698" s="261"/>
    </row>
    <row r="699" spans="1:4" ht="36.75" customHeight="1">
      <c r="A699" s="258" t="s">
        <v>3152</v>
      </c>
      <c r="B699" s="259" t="s">
        <v>3089</v>
      </c>
      <c r="C699" s="260">
        <v>0</v>
      </c>
      <c r="D699" s="261"/>
    </row>
    <row r="700" spans="1:4" ht="36.75" customHeight="1">
      <c r="A700" s="258" t="s">
        <v>3153</v>
      </c>
      <c r="B700" s="259" t="s">
        <v>3049</v>
      </c>
      <c r="C700" s="260">
        <v>0</v>
      </c>
      <c r="D700" s="261"/>
    </row>
    <row r="701" spans="1:4" ht="36.75" customHeight="1">
      <c r="A701" s="258" t="s">
        <v>3154</v>
      </c>
      <c r="B701" s="259" t="s">
        <v>2584</v>
      </c>
      <c r="C701" s="260">
        <v>0</v>
      </c>
      <c r="D701" s="261"/>
    </row>
    <row r="702" spans="1:4" ht="36.75" customHeight="1">
      <c r="A702" s="258" t="s">
        <v>3155</v>
      </c>
      <c r="B702" s="259" t="s">
        <v>3051</v>
      </c>
      <c r="C702" s="260">
        <v>0</v>
      </c>
      <c r="D702" s="261"/>
    </row>
    <row r="703" spans="1:4" ht="36.75" customHeight="1">
      <c r="A703" s="258" t="s">
        <v>3156</v>
      </c>
      <c r="B703" s="259" t="s">
        <v>3073</v>
      </c>
      <c r="C703" s="260">
        <v>0</v>
      </c>
      <c r="D703" s="261"/>
    </row>
    <row r="704" spans="1:4" ht="36.75" customHeight="1">
      <c r="A704" s="258" t="s">
        <v>3157</v>
      </c>
      <c r="B704" s="259" t="s">
        <v>3050</v>
      </c>
      <c r="C704" s="260">
        <v>0</v>
      </c>
      <c r="D704" s="261"/>
    </row>
    <row r="705" spans="1:4" ht="36.75" customHeight="1">
      <c r="A705" s="258" t="s">
        <v>3158</v>
      </c>
      <c r="B705" s="259" t="s">
        <v>3050</v>
      </c>
      <c r="C705" s="260">
        <v>10.348168459573436</v>
      </c>
      <c r="D705" s="261"/>
    </row>
    <row r="706" spans="1:4" ht="36.75" customHeight="1">
      <c r="A706" s="258" t="s">
        <v>3159</v>
      </c>
      <c r="B706" s="259" t="s">
        <v>3051</v>
      </c>
      <c r="C706" s="260">
        <v>0</v>
      </c>
      <c r="D706" s="261"/>
    </row>
    <row r="707" spans="1:4" ht="36.75" customHeight="1">
      <c r="A707" s="258" t="s">
        <v>3160</v>
      </c>
      <c r="B707" s="259" t="s">
        <v>3052</v>
      </c>
      <c r="C707" s="260">
        <v>0</v>
      </c>
      <c r="D707" s="261"/>
    </row>
    <row r="708" spans="1:4" ht="36.75" customHeight="1">
      <c r="A708" s="258" t="s">
        <v>3161</v>
      </c>
      <c r="B708" s="259" t="s">
        <v>3045</v>
      </c>
      <c r="C708" s="260">
        <v>0</v>
      </c>
      <c r="D708" s="261"/>
    </row>
    <row r="709" spans="1:4" ht="36.75" customHeight="1">
      <c r="A709" s="258" t="s">
        <v>3162</v>
      </c>
      <c r="B709" s="259" t="s">
        <v>3076</v>
      </c>
      <c r="C709" s="260">
        <v>0</v>
      </c>
      <c r="D709" s="261"/>
    </row>
    <row r="710" spans="1:4" ht="36.75" customHeight="1">
      <c r="A710" s="258" t="s">
        <v>3163</v>
      </c>
      <c r="B710" s="259" t="s">
        <v>3077</v>
      </c>
      <c r="C710" s="260">
        <v>0</v>
      </c>
      <c r="D710" s="261"/>
    </row>
    <row r="711" spans="1:4" ht="36.75" customHeight="1">
      <c r="A711" s="258" t="s">
        <v>3164</v>
      </c>
      <c r="B711" s="259" t="s">
        <v>3050</v>
      </c>
      <c r="C711" s="260">
        <v>0</v>
      </c>
      <c r="D711" s="261"/>
    </row>
    <row r="712" spans="1:4" ht="36.75" customHeight="1">
      <c r="A712" s="258" t="s">
        <v>3165</v>
      </c>
      <c r="B712" s="259" t="s">
        <v>3063</v>
      </c>
      <c r="C712" s="260">
        <v>0</v>
      </c>
      <c r="D712" s="261"/>
    </row>
    <row r="713" spans="1:4" ht="36.75" customHeight="1">
      <c r="A713" s="258" t="s">
        <v>3166</v>
      </c>
      <c r="B713" s="259" t="s">
        <v>3093</v>
      </c>
      <c r="C713" s="260">
        <v>0</v>
      </c>
      <c r="D713" s="261"/>
    </row>
    <row r="714" spans="1:4" ht="36.75" customHeight="1">
      <c r="A714" s="258" t="s">
        <v>3167</v>
      </c>
      <c r="B714" s="259" t="s">
        <v>3057</v>
      </c>
      <c r="C714" s="260">
        <v>0</v>
      </c>
      <c r="D714" s="261"/>
    </row>
    <row r="715" spans="1:4" ht="36.75" customHeight="1">
      <c r="A715" s="258" t="s">
        <v>3168</v>
      </c>
      <c r="B715" s="259" t="s">
        <v>3055</v>
      </c>
      <c r="C715" s="260">
        <v>0</v>
      </c>
      <c r="D715" s="261"/>
    </row>
    <row r="716" spans="1:4" ht="36.75" customHeight="1">
      <c r="A716" s="258" t="s">
        <v>3169</v>
      </c>
      <c r="B716" s="259" t="s">
        <v>3057</v>
      </c>
      <c r="C716" s="260">
        <v>0</v>
      </c>
      <c r="D716" s="261"/>
    </row>
    <row r="717" spans="1:4" ht="36.75" customHeight="1">
      <c r="A717" s="258" t="s">
        <v>3170</v>
      </c>
      <c r="B717" s="259" t="s">
        <v>3055</v>
      </c>
      <c r="C717" s="260">
        <v>0</v>
      </c>
      <c r="D717" s="261"/>
    </row>
    <row r="718" spans="1:4" ht="36.75" customHeight="1">
      <c r="A718" s="258" t="s">
        <v>3171</v>
      </c>
      <c r="B718" s="259" t="s">
        <v>3050</v>
      </c>
      <c r="C718" s="260">
        <v>0</v>
      </c>
      <c r="D718" s="261"/>
    </row>
    <row r="719" spans="1:4" ht="36.75" customHeight="1">
      <c r="A719" s="258" t="s">
        <v>3172</v>
      </c>
      <c r="B719" s="259" t="s">
        <v>3057</v>
      </c>
      <c r="C719" s="260">
        <v>0</v>
      </c>
      <c r="D719" s="261"/>
    </row>
    <row r="720" spans="1:4" ht="36.75" customHeight="1">
      <c r="A720" s="258" t="s">
        <v>3173</v>
      </c>
      <c r="B720" s="259" t="s">
        <v>3056</v>
      </c>
      <c r="C720" s="260">
        <v>0</v>
      </c>
      <c r="D720" s="261"/>
    </row>
    <row r="721" spans="1:4" ht="36.75" customHeight="1">
      <c r="A721" s="258" t="s">
        <v>3174</v>
      </c>
      <c r="B721" s="259" t="s">
        <v>3057</v>
      </c>
      <c r="C721" s="260">
        <v>4.6692274907151115</v>
      </c>
      <c r="D721" s="261"/>
    </row>
    <row r="722" spans="1:4" ht="36.75" customHeight="1">
      <c r="A722" s="258" t="s">
        <v>3175</v>
      </c>
      <c r="B722" s="259" t="s">
        <v>3052</v>
      </c>
      <c r="C722" s="260">
        <v>4.5078821263553257</v>
      </c>
      <c r="D722" s="261"/>
    </row>
    <row r="723" spans="1:4" ht="36.75" customHeight="1">
      <c r="A723" s="258" t="s">
        <v>3176</v>
      </c>
      <c r="B723" s="259" t="s">
        <v>3044</v>
      </c>
      <c r="C723" s="260">
        <v>0</v>
      </c>
      <c r="D723" s="261"/>
    </row>
    <row r="724" spans="1:4" ht="36.75" customHeight="1">
      <c r="A724" s="258" t="s">
        <v>3177</v>
      </c>
      <c r="B724" s="259" t="s">
        <v>3049</v>
      </c>
      <c r="C724" s="260">
        <v>10.362655431257352</v>
      </c>
      <c r="D724" s="261"/>
    </row>
    <row r="725" spans="1:4" ht="36.75" customHeight="1">
      <c r="A725" s="258" t="s">
        <v>3178</v>
      </c>
      <c r="B725" s="259" t="s">
        <v>3055</v>
      </c>
      <c r="C725" s="260">
        <v>10.026881538357282</v>
      </c>
      <c r="D725" s="261"/>
    </row>
    <row r="726" spans="1:4" ht="36.75" customHeight="1">
      <c r="A726" s="258" t="s">
        <v>3179</v>
      </c>
      <c r="B726" s="259" t="s">
        <v>3050</v>
      </c>
      <c r="C726" s="260">
        <v>0</v>
      </c>
      <c r="D726" s="261"/>
    </row>
    <row r="727" spans="1:4" ht="36.75" customHeight="1">
      <c r="A727" s="258" t="s">
        <v>3180</v>
      </c>
      <c r="B727" s="259" t="s">
        <v>3055</v>
      </c>
      <c r="C727" s="260">
        <v>0</v>
      </c>
      <c r="D727" s="261"/>
    </row>
    <row r="728" spans="1:4" ht="36.75" customHeight="1">
      <c r="A728" s="258" t="s">
        <v>3181</v>
      </c>
      <c r="B728" s="259" t="s">
        <v>3072</v>
      </c>
      <c r="C728" s="260">
        <v>0</v>
      </c>
      <c r="D728" s="261"/>
    </row>
    <row r="729" spans="1:4" ht="36.75" customHeight="1">
      <c r="A729" s="258" t="s">
        <v>3182</v>
      </c>
      <c r="B729" s="259" t="s">
        <v>3063</v>
      </c>
      <c r="C729" s="260">
        <v>0</v>
      </c>
      <c r="D729" s="261"/>
    </row>
    <row r="730" spans="1:4" ht="36.75" customHeight="1">
      <c r="A730" s="258" t="s">
        <v>3183</v>
      </c>
      <c r="B730" s="259" t="s">
        <v>3078</v>
      </c>
      <c r="C730" s="260">
        <v>0</v>
      </c>
      <c r="D730" s="261"/>
    </row>
    <row r="731" spans="1:4" ht="36.75" customHeight="1">
      <c r="A731" s="258" t="s">
        <v>3184</v>
      </c>
      <c r="B731" s="259" t="s">
        <v>3046</v>
      </c>
      <c r="C731" s="260">
        <v>0</v>
      </c>
      <c r="D731" s="261"/>
    </row>
    <row r="732" spans="1:4" ht="36.75" customHeight="1">
      <c r="A732" s="258" t="s">
        <v>3185</v>
      </c>
      <c r="B732" s="259" t="s">
        <v>3046</v>
      </c>
      <c r="C732" s="260">
        <v>0</v>
      </c>
      <c r="D732" s="261"/>
    </row>
    <row r="733" spans="1:4" ht="36.75" customHeight="1">
      <c r="A733" s="258" t="s">
        <v>3186</v>
      </c>
      <c r="B733" s="259" t="s">
        <v>3046</v>
      </c>
      <c r="C733" s="260">
        <v>0</v>
      </c>
      <c r="D733" s="261"/>
    </row>
    <row r="734" spans="1:4" ht="36.75" customHeight="1">
      <c r="A734" s="258" t="s">
        <v>3187</v>
      </c>
      <c r="B734" s="259" t="s">
        <v>3046</v>
      </c>
      <c r="C734" s="260">
        <v>0</v>
      </c>
      <c r="D734" s="261"/>
    </row>
    <row r="735" spans="1:4" ht="36.75" customHeight="1">
      <c r="A735" s="258" t="s">
        <v>3188</v>
      </c>
      <c r="B735" s="259" t="s">
        <v>3046</v>
      </c>
      <c r="C735" s="260">
        <v>0</v>
      </c>
      <c r="D735" s="261"/>
    </row>
    <row r="736" spans="1:4" ht="36.75" customHeight="1">
      <c r="A736" s="258" t="s">
        <v>3189</v>
      </c>
      <c r="B736" s="259" t="s">
        <v>3063</v>
      </c>
      <c r="C736" s="260">
        <v>0</v>
      </c>
      <c r="D736" s="261"/>
    </row>
    <row r="737" spans="1:4" ht="36.75" customHeight="1">
      <c r="A737" s="258" t="s">
        <v>3190</v>
      </c>
      <c r="B737" s="259" t="s">
        <v>3052</v>
      </c>
      <c r="C737" s="260">
        <v>0</v>
      </c>
      <c r="D737" s="261"/>
    </row>
    <row r="738" spans="1:4" ht="36.75" customHeight="1">
      <c r="A738" s="258" t="s">
        <v>3191</v>
      </c>
      <c r="B738" s="259" t="s">
        <v>3056</v>
      </c>
      <c r="C738" s="260">
        <v>0</v>
      </c>
      <c r="D738" s="261"/>
    </row>
    <row r="739" spans="1:4" ht="36.75" customHeight="1">
      <c r="A739" s="258" t="s">
        <v>3192</v>
      </c>
      <c r="B739" s="259" t="s">
        <v>3052</v>
      </c>
      <c r="C739" s="260">
        <v>0</v>
      </c>
      <c r="D739" s="261"/>
    </row>
    <row r="740" spans="1:4" ht="36.75" customHeight="1">
      <c r="A740" s="258" t="s">
        <v>3193</v>
      </c>
      <c r="B740" s="259" t="s">
        <v>3049</v>
      </c>
      <c r="C740" s="260">
        <v>18.777239791562735</v>
      </c>
      <c r="D740" s="261"/>
    </row>
    <row r="741" spans="1:4" ht="36.75" customHeight="1">
      <c r="A741" s="258" t="s">
        <v>3194</v>
      </c>
      <c r="B741" s="259" t="s">
        <v>3057</v>
      </c>
      <c r="C741" s="260">
        <v>0</v>
      </c>
      <c r="D741" s="261"/>
    </row>
    <row r="742" spans="1:4" ht="36.75" customHeight="1">
      <c r="A742" s="258" t="s">
        <v>3195</v>
      </c>
      <c r="B742" s="259" t="s">
        <v>3056</v>
      </c>
      <c r="C742" s="260">
        <v>0</v>
      </c>
      <c r="D742" s="261"/>
    </row>
    <row r="743" spans="1:4" ht="36.75" customHeight="1">
      <c r="A743" s="258" t="s">
        <v>3196</v>
      </c>
      <c r="B743" s="259" t="s">
        <v>3050</v>
      </c>
      <c r="C743" s="260">
        <v>0</v>
      </c>
      <c r="D743" s="261"/>
    </row>
    <row r="744" spans="1:4" ht="36.75" customHeight="1">
      <c r="A744" s="258" t="s">
        <v>3197</v>
      </c>
      <c r="B744" s="259" t="s">
        <v>3046</v>
      </c>
      <c r="C744" s="260">
        <v>0</v>
      </c>
      <c r="D744" s="261"/>
    </row>
    <row r="745" spans="1:4" ht="36.75" customHeight="1">
      <c r="A745" s="258" t="s">
        <v>3198</v>
      </c>
      <c r="B745" s="259" t="s">
        <v>3049</v>
      </c>
      <c r="C745" s="260">
        <v>0</v>
      </c>
      <c r="D745" s="261"/>
    </row>
    <row r="746" spans="1:4" ht="36.75" customHeight="1">
      <c r="A746" s="258" t="s">
        <v>3199</v>
      </c>
      <c r="B746" s="259" t="s">
        <v>3052</v>
      </c>
      <c r="C746" s="260">
        <v>7.2109232088224697</v>
      </c>
      <c r="D746" s="261"/>
    </row>
    <row r="747" spans="1:4" ht="36.75" customHeight="1">
      <c r="A747" s="258" t="s">
        <v>3200</v>
      </c>
      <c r="B747" s="259" t="s">
        <v>3045</v>
      </c>
      <c r="C747" s="260">
        <v>0</v>
      </c>
      <c r="D747" s="261"/>
    </row>
    <row r="748" spans="1:4" ht="36.75" customHeight="1">
      <c r="A748" s="258" t="s">
        <v>3201</v>
      </c>
      <c r="B748" s="259" t="s">
        <v>3063</v>
      </c>
      <c r="C748" s="260">
        <v>0</v>
      </c>
      <c r="D748" s="261"/>
    </row>
    <row r="749" spans="1:4" ht="36.75" customHeight="1">
      <c r="A749" s="258" t="s">
        <v>3202</v>
      </c>
      <c r="B749" s="259" t="s">
        <v>3051</v>
      </c>
      <c r="C749" s="260">
        <v>14.104086102670106</v>
      </c>
      <c r="D749" s="261"/>
    </row>
    <row r="750" spans="1:4" ht="36.75" customHeight="1">
      <c r="A750" s="258" t="s">
        <v>3203</v>
      </c>
      <c r="B750" s="259" t="s">
        <v>3073</v>
      </c>
      <c r="C750" s="260">
        <v>3.4376963118678936</v>
      </c>
      <c r="D750" s="261"/>
    </row>
    <row r="751" spans="1:4" ht="36.75" customHeight="1">
      <c r="A751" s="258" t="s">
        <v>3204</v>
      </c>
      <c r="B751" s="259" t="s">
        <v>3082</v>
      </c>
      <c r="C751" s="260">
        <v>0</v>
      </c>
      <c r="D751" s="261"/>
    </row>
    <row r="752" spans="1:4" ht="36.75" customHeight="1">
      <c r="A752" s="258" t="s">
        <v>3205</v>
      </c>
      <c r="B752" s="259" t="s">
        <v>3088</v>
      </c>
      <c r="C752" s="260">
        <v>0</v>
      </c>
      <c r="D752" s="261"/>
    </row>
    <row r="753" spans="1:4" ht="36.75" customHeight="1">
      <c r="A753" s="258" t="s">
        <v>3206</v>
      </c>
      <c r="B753" s="259" t="s">
        <v>3049</v>
      </c>
      <c r="C753" s="260">
        <v>0</v>
      </c>
      <c r="D753" s="261"/>
    </row>
    <row r="754" spans="1:4" ht="36.75" customHeight="1">
      <c r="A754" s="258" t="s">
        <v>3207</v>
      </c>
      <c r="B754" s="259" t="s">
        <v>3056</v>
      </c>
      <c r="C754" s="260">
        <v>0</v>
      </c>
      <c r="D754" s="261"/>
    </row>
    <row r="755" spans="1:4" ht="36.75" customHeight="1">
      <c r="A755" s="258" t="s">
        <v>3208</v>
      </c>
      <c r="B755" s="259" t="s">
        <v>3083</v>
      </c>
      <c r="C755" s="260">
        <v>0</v>
      </c>
      <c r="D755" s="261"/>
    </row>
    <row r="756" spans="1:4" ht="36.75" customHeight="1">
      <c r="A756" s="258" t="s">
        <v>3209</v>
      </c>
      <c r="B756" s="259" t="s">
        <v>3055</v>
      </c>
      <c r="C756" s="260">
        <v>0</v>
      </c>
      <c r="D756" s="261"/>
    </row>
    <row r="757" spans="1:4" ht="36.75" customHeight="1">
      <c r="A757" s="258" t="s">
        <v>3210</v>
      </c>
      <c r="B757" s="259" t="s">
        <v>3073</v>
      </c>
      <c r="C757" s="260">
        <v>0</v>
      </c>
      <c r="D757" s="261"/>
    </row>
    <row r="758" spans="1:4" ht="36.75" customHeight="1">
      <c r="A758" s="258" t="s">
        <v>3211</v>
      </c>
      <c r="B758" s="259" t="s">
        <v>3051</v>
      </c>
      <c r="C758" s="260">
        <v>0</v>
      </c>
      <c r="D758" s="261"/>
    </row>
    <row r="759" spans="1:4" ht="36.75" customHeight="1">
      <c r="A759" s="258" t="s">
        <v>3212</v>
      </c>
      <c r="B759" s="259" t="s">
        <v>3060</v>
      </c>
      <c r="C759" s="260">
        <v>0</v>
      </c>
      <c r="D759" s="261"/>
    </row>
    <row r="760" spans="1:4" ht="36.75" customHeight="1">
      <c r="A760" s="258" t="s">
        <v>3213</v>
      </c>
      <c r="B760" s="259" t="s">
        <v>3055</v>
      </c>
      <c r="C760" s="260">
        <v>7.5742851428675992</v>
      </c>
      <c r="D760" s="261"/>
    </row>
    <row r="761" spans="1:4" ht="36.75" customHeight="1">
      <c r="A761" s="258" t="s">
        <v>3214</v>
      </c>
      <c r="B761" s="259" t="s">
        <v>3052</v>
      </c>
      <c r="C761" s="260">
        <v>0</v>
      </c>
      <c r="D761" s="261"/>
    </row>
    <row r="762" spans="1:4" ht="36.75" customHeight="1">
      <c r="A762" s="258" t="s">
        <v>3215</v>
      </c>
      <c r="B762" s="259" t="s">
        <v>3055</v>
      </c>
      <c r="C762" s="260">
        <v>0</v>
      </c>
      <c r="D762" s="261"/>
    </row>
    <row r="763" spans="1:4" ht="36.75" customHeight="1">
      <c r="A763" s="258" t="s">
        <v>3216</v>
      </c>
      <c r="B763" s="259" t="s">
        <v>3063</v>
      </c>
      <c r="C763" s="260">
        <v>0</v>
      </c>
      <c r="D763" s="261"/>
    </row>
    <row r="764" spans="1:4" ht="36.75" customHeight="1">
      <c r="A764" s="258" t="s">
        <v>3217</v>
      </c>
      <c r="B764" s="259" t="s">
        <v>3045</v>
      </c>
      <c r="C764" s="260">
        <v>0</v>
      </c>
      <c r="D764" s="261"/>
    </row>
    <row r="765" spans="1:4" ht="36.75" customHeight="1">
      <c r="A765" s="258" t="s">
        <v>3218</v>
      </c>
      <c r="B765" s="259" t="s">
        <v>3055</v>
      </c>
      <c r="C765" s="260">
        <v>0</v>
      </c>
      <c r="D765" s="261"/>
    </row>
    <row r="766" spans="1:4" ht="36.75" customHeight="1">
      <c r="A766" s="258" t="s">
        <v>3219</v>
      </c>
      <c r="B766" s="259" t="s">
        <v>3092</v>
      </c>
      <c r="C766" s="260">
        <v>0</v>
      </c>
      <c r="D766" s="261"/>
    </row>
    <row r="767" spans="1:4" ht="36.75" customHeight="1">
      <c r="A767" s="258" t="s">
        <v>3220</v>
      </c>
      <c r="B767" s="259" t="s">
        <v>3049</v>
      </c>
      <c r="C767" s="260">
        <v>7.4820515515162906</v>
      </c>
      <c r="D767" s="261"/>
    </row>
    <row r="768" spans="1:4" ht="36.75" customHeight="1">
      <c r="A768" s="258" t="s">
        <v>3221</v>
      </c>
      <c r="B768" s="259" t="s">
        <v>3063</v>
      </c>
      <c r="C768" s="260">
        <v>0</v>
      </c>
      <c r="D768" s="261"/>
    </row>
    <row r="769" spans="1:4" ht="36.75" customHeight="1">
      <c r="A769" s="258" t="s">
        <v>3222</v>
      </c>
      <c r="B769" s="259" t="s">
        <v>3056</v>
      </c>
      <c r="C769" s="260">
        <v>0</v>
      </c>
      <c r="D769" s="261"/>
    </row>
    <row r="770" spans="1:4" ht="36.75" customHeight="1">
      <c r="A770" s="258" t="s">
        <v>3223</v>
      </c>
      <c r="B770" s="259" t="s">
        <v>3086</v>
      </c>
      <c r="C770" s="260">
        <v>0</v>
      </c>
      <c r="D770" s="261"/>
    </row>
    <row r="771" spans="1:4" ht="36.75" customHeight="1">
      <c r="A771" s="258" t="s">
        <v>3224</v>
      </c>
      <c r="B771" s="259" t="s">
        <v>3073</v>
      </c>
      <c r="C771" s="260">
        <v>0</v>
      </c>
      <c r="D771" s="261"/>
    </row>
    <row r="772" spans="1:4" ht="36.75" customHeight="1">
      <c r="A772" s="258" t="s">
        <v>3225</v>
      </c>
      <c r="B772" s="259" t="s">
        <v>3056</v>
      </c>
      <c r="C772" s="260">
        <v>0</v>
      </c>
      <c r="D772" s="261"/>
    </row>
    <row r="773" spans="1:4" ht="36.75" customHeight="1">
      <c r="A773" s="258" t="s">
        <v>3226</v>
      </c>
      <c r="B773" s="259" t="s">
        <v>3072</v>
      </c>
      <c r="C773" s="260">
        <v>0</v>
      </c>
      <c r="D773" s="261"/>
    </row>
    <row r="774" spans="1:4" ht="36.75" customHeight="1">
      <c r="A774" s="258" t="s">
        <v>3227</v>
      </c>
      <c r="B774" s="259" t="s">
        <v>3052</v>
      </c>
      <c r="C774" s="260">
        <v>0</v>
      </c>
      <c r="D774" s="261"/>
    </row>
    <row r="775" spans="1:4" ht="36.75" customHeight="1">
      <c r="A775" s="258" t="s">
        <v>3228</v>
      </c>
      <c r="B775" s="259"/>
      <c r="C775" s="260">
        <v>4.9601261430140635</v>
      </c>
      <c r="D775" s="261"/>
    </row>
    <row r="776" spans="1:4" ht="36.75" customHeight="1">
      <c r="A776" s="258" t="s">
        <v>3229</v>
      </c>
      <c r="B776" s="259"/>
      <c r="C776" s="260">
        <v>3.1926463720081264</v>
      </c>
      <c r="D776" s="261"/>
    </row>
    <row r="777" spans="1:4" ht="36.75" customHeight="1">
      <c r="A777" s="258" t="s">
        <v>3230</v>
      </c>
      <c r="B777" s="259"/>
      <c r="C777" s="260">
        <v>3.6341800222771212</v>
      </c>
      <c r="D777" s="261"/>
    </row>
    <row r="778" spans="1:4" ht="36.75" customHeight="1">
      <c r="A778" s="258" t="s">
        <v>3231</v>
      </c>
      <c r="B778" s="259"/>
      <c r="C778" s="260">
        <v>6.043026107108374</v>
      </c>
      <c r="D778" s="261"/>
    </row>
    <row r="779" spans="1:4" ht="36.75" customHeight="1">
      <c r="A779" s="258" t="s">
        <v>3232</v>
      </c>
      <c r="B779" s="259" t="s">
        <v>3228</v>
      </c>
      <c r="C779" s="260">
        <v>0</v>
      </c>
      <c r="D779" s="261"/>
    </row>
    <row r="780" spans="1:4" ht="36.75" customHeight="1">
      <c r="A780" s="258" t="s">
        <v>3233</v>
      </c>
      <c r="B780" s="259" t="s">
        <v>3228</v>
      </c>
      <c r="C780" s="260">
        <v>2.0371297815633373</v>
      </c>
      <c r="D780" s="261"/>
    </row>
    <row r="781" spans="1:4" ht="36.75" customHeight="1">
      <c r="A781" s="258" t="s">
        <v>3234</v>
      </c>
      <c r="B781" s="259" t="s">
        <v>3228</v>
      </c>
      <c r="C781" s="260">
        <v>0</v>
      </c>
      <c r="D781" s="261"/>
    </row>
    <row r="782" spans="1:4" ht="36.75" customHeight="1">
      <c r="A782" s="258" t="s">
        <v>3235</v>
      </c>
      <c r="B782" s="259" t="s">
        <v>3232</v>
      </c>
      <c r="C782" s="260">
        <v>0</v>
      </c>
      <c r="D782" s="261"/>
    </row>
    <row r="783" spans="1:4" ht="36.75" customHeight="1">
      <c r="A783" s="258" t="s">
        <v>3236</v>
      </c>
      <c r="B783" s="259" t="s">
        <v>3233</v>
      </c>
      <c r="C783" s="260">
        <v>0</v>
      </c>
      <c r="D783" s="261"/>
    </row>
    <row r="784" spans="1:4" ht="36.75" customHeight="1">
      <c r="A784" s="258" t="s">
        <v>3237</v>
      </c>
      <c r="B784" s="259" t="s">
        <v>3233</v>
      </c>
      <c r="C784" s="260">
        <v>9.2406398280608162</v>
      </c>
      <c r="D784" s="261"/>
    </row>
    <row r="785" spans="1:4" ht="36.75" customHeight="1">
      <c r="A785" s="258" t="s">
        <v>3238</v>
      </c>
      <c r="B785" s="259" t="s">
        <v>3233</v>
      </c>
      <c r="C785" s="260">
        <v>0</v>
      </c>
      <c r="D785" s="261"/>
    </row>
    <row r="786" spans="1:4" ht="36.75" customHeight="1">
      <c r="A786" s="258" t="s">
        <v>3239</v>
      </c>
      <c r="B786" s="259" t="s">
        <v>3233</v>
      </c>
      <c r="C786" s="260">
        <v>0</v>
      </c>
      <c r="D786" s="261"/>
    </row>
    <row r="787" spans="1:4" ht="36.75" customHeight="1">
      <c r="A787" s="258" t="s">
        <v>3240</v>
      </c>
      <c r="B787" s="259" t="s">
        <v>3233</v>
      </c>
      <c r="C787" s="260">
        <v>0</v>
      </c>
      <c r="D787" s="261"/>
    </row>
    <row r="788" spans="1:4" ht="36.75" customHeight="1">
      <c r="A788" s="258" t="s">
        <v>3241</v>
      </c>
      <c r="B788" s="259" t="s">
        <v>3233</v>
      </c>
      <c r="C788" s="260">
        <v>0</v>
      </c>
      <c r="D788" s="261"/>
    </row>
    <row r="789" spans="1:4" ht="36.75" customHeight="1">
      <c r="A789" s="258" t="s">
        <v>3242</v>
      </c>
      <c r="B789" s="259"/>
      <c r="C789" s="260">
        <v>0</v>
      </c>
      <c r="D789" s="261"/>
    </row>
    <row r="790" spans="1:4" ht="36.75" customHeight="1">
      <c r="A790" s="258" t="s">
        <v>3243</v>
      </c>
      <c r="B790" s="259" t="s">
        <v>3228</v>
      </c>
      <c r="C790" s="260">
        <v>0</v>
      </c>
      <c r="D790" s="261"/>
    </row>
    <row r="791" spans="1:4" ht="36.75" customHeight="1">
      <c r="A791" s="258" t="s">
        <v>3244</v>
      </c>
      <c r="B791" s="259" t="s">
        <v>3228</v>
      </c>
      <c r="C791" s="260">
        <v>0</v>
      </c>
      <c r="D791" s="261"/>
    </row>
    <row r="792" spans="1:4" ht="36.75" customHeight="1">
      <c r="A792" s="258" t="s">
        <v>3245</v>
      </c>
      <c r="B792" s="259" t="s">
        <v>3228</v>
      </c>
      <c r="C792" s="260">
        <v>0</v>
      </c>
      <c r="D792" s="261"/>
    </row>
    <row r="793" spans="1:4" ht="36.75" customHeight="1">
      <c r="A793" s="258" t="s">
        <v>3246</v>
      </c>
      <c r="B793" s="259" t="s">
        <v>3228</v>
      </c>
      <c r="C793" s="260">
        <v>0</v>
      </c>
      <c r="D793" s="261"/>
    </row>
    <row r="794" spans="1:4" ht="36.75" customHeight="1">
      <c r="A794" s="258" t="s">
        <v>3247</v>
      </c>
      <c r="B794" s="259" t="s">
        <v>3228</v>
      </c>
      <c r="C794" s="260">
        <v>5.49612776850097</v>
      </c>
      <c r="D794" s="261"/>
    </row>
    <row r="795" spans="1:4" ht="36.75" customHeight="1">
      <c r="A795" s="258" t="s">
        <v>3248</v>
      </c>
      <c r="B795" s="259" t="s">
        <v>3233</v>
      </c>
      <c r="C795" s="260">
        <v>0</v>
      </c>
      <c r="D795" s="261"/>
    </row>
    <row r="796" spans="1:4" ht="36.75" customHeight="1">
      <c r="A796" s="258" t="s">
        <v>3249</v>
      </c>
      <c r="B796" s="259"/>
      <c r="C796" s="260">
        <v>0</v>
      </c>
      <c r="D796" s="261"/>
    </row>
    <row r="797" spans="1:4" ht="36.75" customHeight="1">
      <c r="A797" s="258" t="s">
        <v>3250</v>
      </c>
      <c r="B797" s="259" t="s">
        <v>3228</v>
      </c>
      <c r="C797" s="260">
        <v>0</v>
      </c>
      <c r="D797" s="261"/>
    </row>
    <row r="798" spans="1:4" ht="36.75" customHeight="1">
      <c r="A798" s="258" t="s">
        <v>3250</v>
      </c>
      <c r="B798" s="259" t="s">
        <v>3228</v>
      </c>
      <c r="C798" s="260">
        <v>0</v>
      </c>
      <c r="D798" s="261"/>
    </row>
    <row r="799" spans="1:4" ht="36.75" customHeight="1">
      <c r="A799" s="258" t="s">
        <v>3250</v>
      </c>
      <c r="B799" s="259" t="s">
        <v>3228</v>
      </c>
      <c r="C799" s="260">
        <v>0</v>
      </c>
      <c r="D799" s="261"/>
    </row>
    <row r="800" spans="1:4" ht="36.75" customHeight="1">
      <c r="A800" s="258" t="s">
        <v>3251</v>
      </c>
      <c r="B800" s="259" t="s">
        <v>3228</v>
      </c>
      <c r="C800" s="260">
        <v>0</v>
      </c>
      <c r="D800" s="261"/>
    </row>
    <row r="801" spans="1:4" ht="36.75" customHeight="1">
      <c r="A801" s="258" t="s">
        <v>3252</v>
      </c>
      <c r="B801" s="259" t="s">
        <v>3232</v>
      </c>
      <c r="C801" s="260">
        <v>0</v>
      </c>
      <c r="D801" s="261"/>
    </row>
    <row r="802" spans="1:4" ht="36.75" customHeight="1">
      <c r="A802" s="258" t="s">
        <v>3253</v>
      </c>
      <c r="B802" s="259" t="s">
        <v>3228</v>
      </c>
      <c r="C802" s="260">
        <v>0</v>
      </c>
      <c r="D802" s="261"/>
    </row>
    <row r="803" spans="1:4" ht="36.75" customHeight="1">
      <c r="A803" s="258" t="s">
        <v>3254</v>
      </c>
      <c r="B803" s="259" t="s">
        <v>3228</v>
      </c>
      <c r="C803" s="260">
        <v>0</v>
      </c>
      <c r="D803" s="261"/>
    </row>
    <row r="804" spans="1:4" ht="36.75" customHeight="1">
      <c r="A804" s="258" t="s">
        <v>3255</v>
      </c>
      <c r="B804" s="259" t="s">
        <v>3233</v>
      </c>
      <c r="C804" s="260">
        <v>0</v>
      </c>
      <c r="D804" s="261"/>
    </row>
  </sheetData>
  <sheetProtection selectLockedCells="1" selectUnlockedCells="1"/>
  <mergeCells count="1">
    <mergeCell ref="A2:D2"/>
  </mergeCells>
  <hyperlinks>
    <hyperlink ref="A1" location="Overview!A1" display="Back to Overview" xr:uid="{5D9E3C5B-1E66-4AA8-9C1E-8291C9D9B8D7}"/>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G304"/>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UKPN LPN Area (GSP Group _C)"</f>
        <v>Southern Electric Power Distribution plc - Effective from 1 April 2024 - Final Nodal/Zonal charges in UKPN LPN Area (GSP Group _C)</v>
      </c>
      <c r="B2" s="394"/>
      <c r="C2" s="394"/>
      <c r="D2" s="395"/>
    </row>
    <row r="3" spans="1:7" ht="60.75" customHeight="1">
      <c r="A3" s="215" t="s">
        <v>851</v>
      </c>
      <c r="B3" s="215" t="s">
        <v>852</v>
      </c>
      <c r="C3" s="215" t="s">
        <v>853</v>
      </c>
      <c r="D3" s="215" t="s">
        <v>854</v>
      </c>
    </row>
    <row r="4" spans="1:7" ht="21.75" customHeight="1">
      <c r="A4" s="7" t="s">
        <v>3256</v>
      </c>
      <c r="B4" s="8" t="s">
        <v>3257</v>
      </c>
      <c r="C4" s="255">
        <v>0</v>
      </c>
      <c r="D4" s="255">
        <v>-1.7160078952542297E-2</v>
      </c>
    </row>
    <row r="5" spans="1:7" ht="21.75" customHeight="1">
      <c r="A5" s="7" t="s">
        <v>3258</v>
      </c>
      <c r="B5" s="8" t="s">
        <v>3257</v>
      </c>
      <c r="C5" s="255">
        <v>0</v>
      </c>
      <c r="D5" s="255">
        <v>2.5871899264847745E-3</v>
      </c>
    </row>
    <row r="6" spans="1:7" ht="21.75" customHeight="1">
      <c r="A6" s="7" t="s">
        <v>3259</v>
      </c>
      <c r="B6" s="8" t="s">
        <v>3260</v>
      </c>
      <c r="C6" s="255">
        <v>5.4294786610720438</v>
      </c>
      <c r="D6" s="255">
        <v>6.2099332295806114E-3</v>
      </c>
    </row>
    <row r="7" spans="1:7" ht="21.75" customHeight="1">
      <c r="A7" s="7" t="s">
        <v>3261</v>
      </c>
      <c r="B7" s="8" t="s">
        <v>3262</v>
      </c>
      <c r="C7" s="255">
        <v>0.76903213598251152</v>
      </c>
      <c r="D7" s="255">
        <v>-2.2502373064576042E-4</v>
      </c>
    </row>
    <row r="8" spans="1:7" ht="21.75" customHeight="1">
      <c r="A8" s="7" t="s">
        <v>3263</v>
      </c>
      <c r="B8" s="8" t="s">
        <v>3260</v>
      </c>
      <c r="C8" s="255">
        <v>2.366231622387077</v>
      </c>
      <c r="D8" s="255">
        <v>6.3684455836067954E-4</v>
      </c>
    </row>
    <row r="9" spans="1:7" ht="21.75" customHeight="1">
      <c r="A9" s="7" t="s">
        <v>3264</v>
      </c>
      <c r="B9" s="8" t="s">
        <v>3265</v>
      </c>
      <c r="C9" s="255">
        <v>0</v>
      </c>
      <c r="D9" s="255">
        <v>0</v>
      </c>
    </row>
    <row r="10" spans="1:7" ht="21.75" customHeight="1">
      <c r="A10" s="7" t="s">
        <v>3266</v>
      </c>
      <c r="B10" s="8" t="s">
        <v>3267</v>
      </c>
      <c r="C10" s="255">
        <v>0</v>
      </c>
      <c r="D10" s="255">
        <v>5.5625751321623116E-3</v>
      </c>
    </row>
    <row r="11" spans="1:7" ht="21.75" customHeight="1">
      <c r="A11" s="7" t="s">
        <v>3268</v>
      </c>
      <c r="B11" s="8" t="s">
        <v>3267</v>
      </c>
      <c r="C11" s="255">
        <v>0</v>
      </c>
      <c r="D11" s="255">
        <v>-0.56604689118145468</v>
      </c>
    </row>
    <row r="12" spans="1:7" ht="21.75" customHeight="1">
      <c r="A12" s="7" t="s">
        <v>3269</v>
      </c>
      <c r="B12" s="8" t="s">
        <v>3270</v>
      </c>
      <c r="C12" s="255">
        <v>3.4059865924651289</v>
      </c>
      <c r="D12" s="255">
        <v>12.805400203680129</v>
      </c>
    </row>
    <row r="13" spans="1:7" ht="21.75" customHeight="1">
      <c r="A13" s="7" t="s">
        <v>3271</v>
      </c>
      <c r="B13" s="8" t="s">
        <v>3270</v>
      </c>
      <c r="C13" s="255">
        <v>1.4663368409821678</v>
      </c>
      <c r="D13" s="255">
        <v>4.8938626936309122</v>
      </c>
    </row>
    <row r="14" spans="1:7" ht="21.75" customHeight="1">
      <c r="A14" s="7" t="s">
        <v>3272</v>
      </c>
      <c r="B14" s="8" t="s">
        <v>3273</v>
      </c>
      <c r="C14" s="255">
        <v>0</v>
      </c>
      <c r="D14" s="255">
        <v>4.7705950054265332E-3</v>
      </c>
    </row>
    <row r="15" spans="1:7" ht="21.75" customHeight="1">
      <c r="A15" s="7" t="s">
        <v>3274</v>
      </c>
      <c r="B15" s="8" t="s">
        <v>3273</v>
      </c>
      <c r="C15" s="255">
        <v>0.37721261169995118</v>
      </c>
      <c r="D15" s="255">
        <v>2.2595470010357707E-2</v>
      </c>
    </row>
    <row r="16" spans="1:7" ht="21.75" customHeight="1">
      <c r="A16" s="7" t="s">
        <v>3275</v>
      </c>
      <c r="B16" s="8" t="s">
        <v>3276</v>
      </c>
      <c r="C16" s="255">
        <v>0</v>
      </c>
      <c r="D16" s="255">
        <v>1.0439016568854518</v>
      </c>
    </row>
    <row r="17" spans="1:4" ht="21.75" customHeight="1">
      <c r="A17" s="7" t="s">
        <v>3277</v>
      </c>
      <c r="B17" s="8" t="s">
        <v>3276</v>
      </c>
      <c r="C17" s="255">
        <v>0</v>
      </c>
      <c r="D17" s="255">
        <v>0.94528523277119569</v>
      </c>
    </row>
    <row r="18" spans="1:4" ht="21.75" customHeight="1">
      <c r="A18" s="7" t="s">
        <v>3278</v>
      </c>
      <c r="B18" s="8" t="s">
        <v>3276</v>
      </c>
      <c r="C18" s="255">
        <v>0</v>
      </c>
      <c r="D18" s="255">
        <v>0.9268758181556549</v>
      </c>
    </row>
    <row r="19" spans="1:4" ht="21.75" customHeight="1">
      <c r="A19" s="7" t="s">
        <v>3279</v>
      </c>
      <c r="B19" s="8" t="s">
        <v>3276</v>
      </c>
      <c r="C19" s="255">
        <v>0</v>
      </c>
      <c r="D19" s="255">
        <v>0.90194961459374767</v>
      </c>
    </row>
    <row r="20" spans="1:4" ht="21.75" customHeight="1">
      <c r="A20" s="7" t="s">
        <v>3280</v>
      </c>
      <c r="B20" s="8" t="s">
        <v>3281</v>
      </c>
      <c r="C20" s="255">
        <v>0</v>
      </c>
      <c r="D20" s="255">
        <v>1.0242415644997682</v>
      </c>
    </row>
    <row r="21" spans="1:4" ht="21.75" customHeight="1">
      <c r="A21" s="7" t="s">
        <v>3282</v>
      </c>
      <c r="B21" s="8" t="s">
        <v>3281</v>
      </c>
      <c r="C21" s="255">
        <v>0</v>
      </c>
      <c r="D21" s="255">
        <v>0.89496242805553472</v>
      </c>
    </row>
    <row r="22" spans="1:4" ht="21.75" customHeight="1">
      <c r="A22" s="7" t="s">
        <v>3283</v>
      </c>
      <c r="B22" s="8" t="s">
        <v>3284</v>
      </c>
      <c r="C22" s="255">
        <v>0</v>
      </c>
      <c r="D22" s="255">
        <v>0.10166568929006105</v>
      </c>
    </row>
    <row r="23" spans="1:4" ht="21.75" customHeight="1">
      <c r="A23" s="7" t="s">
        <v>3285</v>
      </c>
      <c r="B23" s="8" t="s">
        <v>3286</v>
      </c>
      <c r="C23" s="255">
        <v>0</v>
      </c>
      <c r="D23" s="255">
        <v>0</v>
      </c>
    </row>
    <row r="24" spans="1:4" ht="21.75" customHeight="1">
      <c r="A24" s="7" t="s">
        <v>3285</v>
      </c>
      <c r="B24" s="8" t="s">
        <v>3287</v>
      </c>
      <c r="C24" s="255">
        <v>0</v>
      </c>
      <c r="D24" s="255">
        <v>0</v>
      </c>
    </row>
    <row r="25" spans="1:4" ht="21.75" customHeight="1">
      <c r="A25" s="7" t="s">
        <v>3288</v>
      </c>
      <c r="B25" s="8" t="s">
        <v>3289</v>
      </c>
      <c r="C25" s="255">
        <v>0</v>
      </c>
      <c r="D25" s="255">
        <v>0</v>
      </c>
    </row>
    <row r="26" spans="1:4" ht="21.75" customHeight="1">
      <c r="A26" s="7" t="s">
        <v>3290</v>
      </c>
      <c r="B26" s="8" t="s">
        <v>3291</v>
      </c>
      <c r="C26" s="255">
        <v>0.12672842531127321</v>
      </c>
      <c r="D26" s="255">
        <v>0.12134373453465701</v>
      </c>
    </row>
    <row r="27" spans="1:4" ht="27.75" customHeight="1">
      <c r="A27" s="7" t="s">
        <v>3292</v>
      </c>
      <c r="B27" s="8" t="s">
        <v>3291</v>
      </c>
      <c r="C27" s="255">
        <v>0.52309444507426106</v>
      </c>
      <c r="D27" s="255">
        <v>1.0019854705990481</v>
      </c>
    </row>
    <row r="28" spans="1:4" ht="27.75" customHeight="1">
      <c r="A28" s="7" t="s">
        <v>3293</v>
      </c>
      <c r="B28" s="8" t="s">
        <v>3294</v>
      </c>
      <c r="C28" s="255">
        <v>0.87390396509229318</v>
      </c>
      <c r="D28" s="255">
        <v>0.50062001901811226</v>
      </c>
    </row>
    <row r="29" spans="1:4" ht="27.75" customHeight="1">
      <c r="A29" s="7" t="s">
        <v>3295</v>
      </c>
      <c r="B29" s="8" t="s">
        <v>3296</v>
      </c>
      <c r="C29" s="255">
        <v>0.87390639695215711</v>
      </c>
      <c r="D29" s="255">
        <v>0.50092183195667728</v>
      </c>
    </row>
    <row r="30" spans="1:4" ht="27.75" customHeight="1">
      <c r="A30" s="7" t="s">
        <v>3297</v>
      </c>
      <c r="B30" s="8" t="s">
        <v>3298</v>
      </c>
      <c r="C30" s="255">
        <v>0</v>
      </c>
      <c r="D30" s="255">
        <v>0</v>
      </c>
    </row>
    <row r="31" spans="1:4" ht="27.75" customHeight="1">
      <c r="A31" s="7" t="s">
        <v>3299</v>
      </c>
      <c r="B31" s="8" t="s">
        <v>3300</v>
      </c>
      <c r="C31" s="255">
        <v>0.47578592085524785</v>
      </c>
      <c r="D31" s="255">
        <v>1.6167072324728429</v>
      </c>
    </row>
    <row r="32" spans="1:4" ht="27.75" customHeight="1">
      <c r="A32" s="7" t="s">
        <v>3301</v>
      </c>
      <c r="B32" s="8" t="s">
        <v>3302</v>
      </c>
      <c r="C32" s="255">
        <v>0</v>
      </c>
      <c r="D32" s="255">
        <v>0.13363292165509727</v>
      </c>
    </row>
    <row r="33" spans="1:4" ht="27.75" customHeight="1">
      <c r="A33" s="7" t="s">
        <v>3303</v>
      </c>
      <c r="B33" s="8" t="s">
        <v>3300</v>
      </c>
      <c r="C33" s="255">
        <v>6.2434699978091635</v>
      </c>
      <c r="D33" s="255">
        <v>7.4909123994495466E-2</v>
      </c>
    </row>
    <row r="34" spans="1:4" ht="27.75" customHeight="1">
      <c r="A34" s="7" t="s">
        <v>3304</v>
      </c>
      <c r="B34" s="8" t="s">
        <v>3300</v>
      </c>
      <c r="C34" s="255">
        <v>3.1433362815330752</v>
      </c>
      <c r="D34" s="255">
        <v>3.0931604032765948E-2</v>
      </c>
    </row>
    <row r="35" spans="1:4" ht="27.75" customHeight="1">
      <c r="A35" s="7" t="s">
        <v>3305</v>
      </c>
      <c r="B35" s="8" t="s">
        <v>3306</v>
      </c>
      <c r="C35" s="255">
        <v>0.6382237620487593</v>
      </c>
      <c r="D35" s="255">
        <v>1.8403928496869515</v>
      </c>
    </row>
    <row r="36" spans="1:4" ht="27.75" customHeight="1">
      <c r="A36" s="7" t="s">
        <v>3307</v>
      </c>
      <c r="B36" s="8" t="s">
        <v>3306</v>
      </c>
      <c r="C36" s="255">
        <v>0.2078143096967795</v>
      </c>
      <c r="D36" s="255">
        <v>1.6778581296231529</v>
      </c>
    </row>
    <row r="37" spans="1:4" ht="27.75" customHeight="1">
      <c r="A37" s="7" t="s">
        <v>3308</v>
      </c>
      <c r="B37" s="8" t="s">
        <v>3309</v>
      </c>
      <c r="C37" s="255">
        <v>0.908943166578837</v>
      </c>
      <c r="D37" s="255">
        <v>0.4738467442970874</v>
      </c>
    </row>
    <row r="38" spans="1:4" ht="27.75" customHeight="1">
      <c r="A38" s="7" t="s">
        <v>3310</v>
      </c>
      <c r="B38" s="8" t="s">
        <v>3311</v>
      </c>
      <c r="C38" s="255">
        <v>0.91153460355625837</v>
      </c>
      <c r="D38" s="255">
        <v>0.47836046433598212</v>
      </c>
    </row>
    <row r="39" spans="1:4" ht="27.75" customHeight="1">
      <c r="A39" s="7" t="s">
        <v>3312</v>
      </c>
      <c r="B39" s="8" t="s">
        <v>3313</v>
      </c>
      <c r="C39" s="255">
        <v>0</v>
      </c>
      <c r="D39" s="255">
        <v>5.1461157438925965E-2</v>
      </c>
    </row>
    <row r="40" spans="1:4" ht="27.75" customHeight="1">
      <c r="A40" s="7" t="s">
        <v>3314</v>
      </c>
      <c r="B40" s="8" t="s">
        <v>3313</v>
      </c>
      <c r="C40" s="255">
        <v>0</v>
      </c>
      <c r="D40" s="255">
        <v>5.1481297784244373E-2</v>
      </c>
    </row>
    <row r="41" spans="1:4" ht="27.75" customHeight="1">
      <c r="A41" s="7" t="s">
        <v>3315</v>
      </c>
      <c r="B41" s="8" t="s">
        <v>3316</v>
      </c>
      <c r="C41" s="255">
        <v>6.4723264877948781</v>
      </c>
      <c r="D41" s="255">
        <v>1.6783796058627878</v>
      </c>
    </row>
    <row r="42" spans="1:4" ht="27.75" customHeight="1">
      <c r="A42" s="7" t="s">
        <v>3317</v>
      </c>
      <c r="B42" s="8" t="s">
        <v>3316</v>
      </c>
      <c r="C42" s="255">
        <v>0.19787298843528162</v>
      </c>
      <c r="D42" s="255">
        <v>1.7280555500494352</v>
      </c>
    </row>
    <row r="43" spans="1:4" ht="27.75" customHeight="1">
      <c r="A43" s="7" t="s">
        <v>3318</v>
      </c>
      <c r="B43" s="8" t="s">
        <v>3319</v>
      </c>
      <c r="C43" s="255">
        <v>8.2669120227231971</v>
      </c>
      <c r="D43" s="255">
        <v>0.22012715896459445</v>
      </c>
    </row>
    <row r="44" spans="1:4" ht="27.75" customHeight="1">
      <c r="A44" s="7" t="s">
        <v>3320</v>
      </c>
      <c r="B44" s="8" t="s">
        <v>3319</v>
      </c>
      <c r="C44" s="255">
        <v>5.1376569061035875</v>
      </c>
      <c r="D44" s="255">
        <v>1.2880838843333065</v>
      </c>
    </row>
    <row r="45" spans="1:4" ht="27.75" customHeight="1">
      <c r="A45" s="7" t="s">
        <v>3321</v>
      </c>
      <c r="B45" s="8" t="s">
        <v>3322</v>
      </c>
      <c r="C45" s="255">
        <v>0.47414272005573493</v>
      </c>
      <c r="D45" s="255">
        <v>2.8907193432778078</v>
      </c>
    </row>
    <row r="46" spans="1:4" ht="27.75" customHeight="1">
      <c r="A46" s="7" t="s">
        <v>3323</v>
      </c>
      <c r="B46" s="8" t="s">
        <v>3322</v>
      </c>
      <c r="C46" s="255">
        <v>0.28081948925758399</v>
      </c>
      <c r="D46" s="255">
        <v>3.2574103401403569</v>
      </c>
    </row>
    <row r="47" spans="1:4" ht="27.75" customHeight="1">
      <c r="A47" s="7" t="s">
        <v>3324</v>
      </c>
      <c r="B47" s="8" t="s">
        <v>3325</v>
      </c>
      <c r="C47" s="255">
        <v>-3.2840548827155138E-3</v>
      </c>
      <c r="D47" s="255">
        <v>0.39121755157523985</v>
      </c>
    </row>
    <row r="48" spans="1:4" ht="27.75" customHeight="1">
      <c r="A48" s="7" t="s">
        <v>3326</v>
      </c>
      <c r="B48" s="8" t="s">
        <v>3325</v>
      </c>
      <c r="C48" s="255">
        <v>3.0014261657827328E-2</v>
      </c>
      <c r="D48" s="255">
        <v>0.39122272634276634</v>
      </c>
    </row>
    <row r="49" spans="1:4" ht="27.75" customHeight="1">
      <c r="A49" s="7" t="s">
        <v>3327</v>
      </c>
      <c r="B49" s="8" t="s">
        <v>3325</v>
      </c>
      <c r="C49" s="255">
        <v>-6.5304229804315685E-3</v>
      </c>
      <c r="D49" s="255">
        <v>0.60487718371331611</v>
      </c>
    </row>
    <row r="50" spans="1:4" ht="27.75" customHeight="1">
      <c r="A50" s="7" t="s">
        <v>3328</v>
      </c>
      <c r="B50" s="8" t="s">
        <v>3325</v>
      </c>
      <c r="C50" s="255">
        <v>4.403081999009778E-2</v>
      </c>
      <c r="D50" s="255">
        <v>0.6048900919248269</v>
      </c>
    </row>
    <row r="51" spans="1:4" ht="27.75" customHeight="1">
      <c r="A51" s="7" t="s">
        <v>3329</v>
      </c>
      <c r="B51" s="8" t="s">
        <v>3330</v>
      </c>
      <c r="C51" s="255">
        <v>3.3022349423244775</v>
      </c>
      <c r="D51" s="255">
        <v>0.60310072698320916</v>
      </c>
    </row>
    <row r="52" spans="1:4" ht="27.75" customHeight="1">
      <c r="A52" s="7" t="s">
        <v>3331</v>
      </c>
      <c r="B52" s="8" t="s">
        <v>3330</v>
      </c>
      <c r="C52" s="255">
        <v>1.8062920718561344</v>
      </c>
      <c r="D52" s="255">
        <v>0.38990343233450897</v>
      </c>
    </row>
    <row r="53" spans="1:4" ht="27.75" customHeight="1">
      <c r="A53" s="7" t="s">
        <v>3332</v>
      </c>
      <c r="B53" s="8" t="s">
        <v>3333</v>
      </c>
      <c r="C53" s="255">
        <v>0</v>
      </c>
      <c r="D53" s="255">
        <v>0</v>
      </c>
    </row>
    <row r="54" spans="1:4" ht="27.75" customHeight="1">
      <c r="A54" s="7" t="s">
        <v>3334</v>
      </c>
      <c r="B54" s="8" t="s">
        <v>3335</v>
      </c>
      <c r="C54" s="255">
        <v>0</v>
      </c>
      <c r="D54" s="255">
        <v>-2.1903919552112888E-2</v>
      </c>
    </row>
    <row r="55" spans="1:4" ht="27.75" customHeight="1">
      <c r="A55" s="7" t="s">
        <v>3336</v>
      </c>
      <c r="B55" s="8" t="s">
        <v>3337</v>
      </c>
      <c r="C55" s="255">
        <v>2.7034318933378811</v>
      </c>
      <c r="D55" s="255">
        <v>15.00038226440258</v>
      </c>
    </row>
    <row r="56" spans="1:4" ht="27.75" customHeight="1">
      <c r="A56" s="7" t="s">
        <v>3338</v>
      </c>
      <c r="B56" s="8" t="s">
        <v>3337</v>
      </c>
      <c r="C56" s="255">
        <v>3.5089581814258608</v>
      </c>
      <c r="D56" s="255">
        <v>17.421248808549983</v>
      </c>
    </row>
    <row r="57" spans="1:4" ht="27.75" customHeight="1">
      <c r="A57" s="7" t="s">
        <v>3339</v>
      </c>
      <c r="B57" s="8" t="s">
        <v>3340</v>
      </c>
      <c r="C57" s="255">
        <v>2.5036590686756979</v>
      </c>
      <c r="D57" s="255">
        <v>1.049456661414863</v>
      </c>
    </row>
    <row r="58" spans="1:4" ht="27.75" customHeight="1">
      <c r="A58" s="7" t="s">
        <v>3341</v>
      </c>
      <c r="B58" s="8" t="s">
        <v>3340</v>
      </c>
      <c r="C58" s="255">
        <v>1.4344386410199845</v>
      </c>
      <c r="D58" s="255">
        <v>0.85004958265717467</v>
      </c>
    </row>
    <row r="59" spans="1:4" ht="27.75" customHeight="1">
      <c r="A59" s="7" t="s">
        <v>3342</v>
      </c>
      <c r="B59" s="8" t="s">
        <v>3343</v>
      </c>
      <c r="C59" s="255">
        <v>3.0759242507721978</v>
      </c>
      <c r="D59" s="255">
        <v>6.1719918336725499</v>
      </c>
    </row>
    <row r="60" spans="1:4" ht="27.75" customHeight="1">
      <c r="A60" s="7" t="s">
        <v>3344</v>
      </c>
      <c r="B60" s="8" t="s">
        <v>3343</v>
      </c>
      <c r="C60" s="255">
        <v>3.0365647419930566</v>
      </c>
      <c r="D60" s="255">
        <v>5.2954640602452008</v>
      </c>
    </row>
    <row r="61" spans="1:4" ht="27.75" customHeight="1">
      <c r="A61" s="7" t="s">
        <v>3345</v>
      </c>
      <c r="B61" s="8" t="s">
        <v>3346</v>
      </c>
      <c r="C61" s="255">
        <v>0.91246132140038572</v>
      </c>
      <c r="D61" s="255">
        <v>0.49335695829409165</v>
      </c>
    </row>
    <row r="62" spans="1:4" ht="27.75" customHeight="1">
      <c r="A62" s="7" t="s">
        <v>3347</v>
      </c>
      <c r="B62" s="8" t="s">
        <v>3348</v>
      </c>
      <c r="C62" s="255">
        <v>0.91365799203868525</v>
      </c>
      <c r="D62" s="255">
        <v>0.50994160829750779</v>
      </c>
    </row>
    <row r="63" spans="1:4" ht="27.75" customHeight="1">
      <c r="A63" s="7" t="s">
        <v>3349</v>
      </c>
      <c r="B63" s="8" t="s">
        <v>3350</v>
      </c>
      <c r="C63" s="255">
        <v>6.1957496415275184</v>
      </c>
      <c r="D63" s="255">
        <v>7.3088422854255235</v>
      </c>
    </row>
    <row r="64" spans="1:4" ht="27.75" customHeight="1">
      <c r="A64" s="7" t="s">
        <v>3351</v>
      </c>
      <c r="B64" s="8" t="s">
        <v>3350</v>
      </c>
      <c r="C64" s="255">
        <v>6.8782331601779747</v>
      </c>
      <c r="D64" s="255">
        <v>8.1210484440440229</v>
      </c>
    </row>
    <row r="65" spans="1:4" ht="27.75" customHeight="1">
      <c r="A65" s="7" t="s">
        <v>3352</v>
      </c>
      <c r="B65" s="8" t="s">
        <v>3353</v>
      </c>
      <c r="C65" s="255">
        <v>3.9477697602780695</v>
      </c>
      <c r="D65" s="255">
        <v>4.7092698930753194</v>
      </c>
    </row>
    <row r="66" spans="1:4" ht="27.75" customHeight="1">
      <c r="A66" s="7" t="s">
        <v>3354</v>
      </c>
      <c r="B66" s="8" t="s">
        <v>3353</v>
      </c>
      <c r="C66" s="255">
        <v>0.56172936358258074</v>
      </c>
      <c r="D66" s="255">
        <v>3.1013759564947518</v>
      </c>
    </row>
    <row r="67" spans="1:4" ht="27.75" customHeight="1">
      <c r="A67" s="7" t="s">
        <v>3355</v>
      </c>
      <c r="B67" s="8" t="s">
        <v>3356</v>
      </c>
      <c r="C67" s="255">
        <v>9.0035187184775364E-2</v>
      </c>
      <c r="D67" s="255">
        <v>1.0125058135900301E-13</v>
      </c>
    </row>
    <row r="68" spans="1:4" ht="27.75" customHeight="1">
      <c r="A68" s="7" t="s">
        <v>3357</v>
      </c>
      <c r="B68" s="8" t="s">
        <v>3356</v>
      </c>
      <c r="C68" s="255">
        <v>9.0035173583235747E-2</v>
      </c>
      <c r="D68" s="255">
        <v>1.020980531853559E-13</v>
      </c>
    </row>
    <row r="69" spans="1:4" ht="27.75" customHeight="1">
      <c r="A69" s="7" t="s">
        <v>3358</v>
      </c>
      <c r="B69" s="8" t="s">
        <v>3359</v>
      </c>
      <c r="C69" s="255">
        <v>0</v>
      </c>
      <c r="D69" s="255">
        <v>6.9110061191385755E-2</v>
      </c>
    </row>
    <row r="70" spans="1:4" ht="27.75" customHeight="1">
      <c r="A70" s="7" t="s">
        <v>3360</v>
      </c>
      <c r="B70" s="8" t="s">
        <v>3359</v>
      </c>
      <c r="C70" s="255">
        <v>0</v>
      </c>
      <c r="D70" s="255">
        <v>5.1896097050640098E-2</v>
      </c>
    </row>
    <row r="71" spans="1:4" ht="27.75" customHeight="1">
      <c r="A71" s="7" t="s">
        <v>3361</v>
      </c>
      <c r="B71" s="8" t="s">
        <v>3362</v>
      </c>
      <c r="C71" s="255">
        <v>0</v>
      </c>
      <c r="D71" s="255">
        <v>1.0152009651624669E-2</v>
      </c>
    </row>
    <row r="72" spans="1:4" ht="27.75" customHeight="1">
      <c r="A72" s="7" t="s">
        <v>3363</v>
      </c>
      <c r="B72" s="8" t="s">
        <v>3364</v>
      </c>
      <c r="C72" s="255">
        <v>3.4243430361078362</v>
      </c>
      <c r="D72" s="255">
        <v>3.0920941245961231</v>
      </c>
    </row>
    <row r="73" spans="1:4" ht="27.75" customHeight="1">
      <c r="A73" s="7" t="s">
        <v>3365</v>
      </c>
      <c r="B73" s="8" t="s">
        <v>3364</v>
      </c>
      <c r="C73" s="255">
        <v>6.6374837119243146</v>
      </c>
      <c r="D73" s="255">
        <v>2.8691221838136403</v>
      </c>
    </row>
    <row r="74" spans="1:4" ht="27.75" customHeight="1">
      <c r="A74" s="7" t="s">
        <v>3366</v>
      </c>
      <c r="B74" s="8" t="s">
        <v>3367</v>
      </c>
      <c r="C74" s="255">
        <v>0</v>
      </c>
      <c r="D74" s="255">
        <v>6.2007720556839061</v>
      </c>
    </row>
    <row r="75" spans="1:4" ht="27.75" customHeight="1">
      <c r="A75" s="7" t="s">
        <v>3368</v>
      </c>
      <c r="B75" s="8" t="s">
        <v>3367</v>
      </c>
      <c r="C75" s="255">
        <v>0</v>
      </c>
      <c r="D75" s="255">
        <v>5.3706057456508107</v>
      </c>
    </row>
    <row r="76" spans="1:4" ht="27.75" customHeight="1">
      <c r="A76" s="7" t="s">
        <v>3369</v>
      </c>
      <c r="B76" s="8" t="s">
        <v>3370</v>
      </c>
      <c r="C76" s="255">
        <v>2.8001226549576799E-5</v>
      </c>
      <c r="D76" s="255">
        <v>4.3890993511556768E-4</v>
      </c>
    </row>
    <row r="77" spans="1:4" ht="27.75" customHeight="1">
      <c r="A77" s="7" t="s">
        <v>3371</v>
      </c>
      <c r="B77" s="8" t="s">
        <v>3372</v>
      </c>
      <c r="C77" s="255">
        <v>0</v>
      </c>
      <c r="D77" s="255">
        <v>1.7608032224655807E-2</v>
      </c>
    </row>
    <row r="78" spans="1:4" ht="27.75" customHeight="1">
      <c r="A78" s="7" t="s">
        <v>1173</v>
      </c>
      <c r="B78" s="8" t="s">
        <v>3373</v>
      </c>
      <c r="C78" s="255">
        <v>0</v>
      </c>
      <c r="D78" s="255">
        <v>1.2997441570281711</v>
      </c>
    </row>
    <row r="79" spans="1:4" ht="27.75" customHeight="1">
      <c r="A79" s="7" t="s">
        <v>3374</v>
      </c>
      <c r="B79" s="8" t="s">
        <v>3373</v>
      </c>
      <c r="C79" s="255">
        <v>0</v>
      </c>
      <c r="D79" s="255">
        <v>2.0951434596644387</v>
      </c>
    </row>
    <row r="80" spans="1:4" ht="27.75" customHeight="1">
      <c r="A80" s="7" t="s">
        <v>3375</v>
      </c>
      <c r="B80" s="8" t="s">
        <v>3376</v>
      </c>
      <c r="C80" s="255">
        <v>0</v>
      </c>
      <c r="D80" s="255">
        <v>1.031298303328853</v>
      </c>
    </row>
    <row r="81" spans="1:4" ht="27.75" customHeight="1">
      <c r="A81" s="7" t="s">
        <v>3377</v>
      </c>
      <c r="B81" s="8" t="s">
        <v>3378</v>
      </c>
      <c r="C81" s="255">
        <v>0.51502045892395532</v>
      </c>
      <c r="D81" s="255">
        <v>-0.39231992318074616</v>
      </c>
    </row>
    <row r="82" spans="1:4" ht="27.75" customHeight="1">
      <c r="A82" s="7" t="s">
        <v>3379</v>
      </c>
      <c r="B82" s="8" t="s">
        <v>3380</v>
      </c>
      <c r="C82" s="255">
        <v>3.0620908158662297</v>
      </c>
      <c r="D82" s="255">
        <v>0.96827588211738291</v>
      </c>
    </row>
    <row r="83" spans="1:4" ht="27.75" customHeight="1">
      <c r="A83" s="7" t="s">
        <v>3381</v>
      </c>
      <c r="B83" s="8" t="s">
        <v>3380</v>
      </c>
      <c r="C83" s="255">
        <v>3.4986310749844698</v>
      </c>
      <c r="D83" s="255">
        <v>0.92048904259944364</v>
      </c>
    </row>
    <row r="84" spans="1:4" ht="27.75" customHeight="1">
      <c r="A84" s="7" t="s">
        <v>1194</v>
      </c>
      <c r="B84" s="8" t="s">
        <v>3382</v>
      </c>
      <c r="C84" s="255">
        <v>3.4391743985185834</v>
      </c>
      <c r="D84" s="255">
        <v>4.1097361495414839</v>
      </c>
    </row>
    <row r="85" spans="1:4" ht="27.75" customHeight="1">
      <c r="A85" s="7" t="s">
        <v>3383</v>
      </c>
      <c r="B85" s="8" t="s">
        <v>3382</v>
      </c>
      <c r="C85" s="255">
        <v>4.0122256897110615</v>
      </c>
      <c r="D85" s="255">
        <v>4.5841098938303348</v>
      </c>
    </row>
    <row r="86" spans="1:4" ht="27.75" customHeight="1">
      <c r="A86" s="7" t="s">
        <v>3384</v>
      </c>
      <c r="B86" s="8" t="s">
        <v>3385</v>
      </c>
      <c r="C86" s="255">
        <v>1.3045122693964422E-2</v>
      </c>
      <c r="D86" s="255">
        <v>2.8465406931654706E-3</v>
      </c>
    </row>
    <row r="87" spans="1:4" ht="27.75" customHeight="1">
      <c r="A87" s="7" t="s">
        <v>3386</v>
      </c>
      <c r="B87" s="8" t="s">
        <v>3385</v>
      </c>
      <c r="C87" s="255">
        <v>0.43613601358974086</v>
      </c>
      <c r="D87" s="255">
        <v>2.3020071340225604E-3</v>
      </c>
    </row>
    <row r="88" spans="1:4" ht="27.75" customHeight="1">
      <c r="A88" s="7" t="s">
        <v>3387</v>
      </c>
      <c r="B88" s="8" t="s">
        <v>3385</v>
      </c>
      <c r="C88" s="255">
        <v>0.15832313609010648</v>
      </c>
      <c r="D88" s="255">
        <v>8.5608503012865849E-4</v>
      </c>
    </row>
    <row r="89" spans="1:4" ht="27.75" customHeight="1">
      <c r="A89" s="7" t="s">
        <v>3388</v>
      </c>
      <c r="B89" s="8" t="s">
        <v>3389</v>
      </c>
      <c r="C89" s="255">
        <v>0</v>
      </c>
      <c r="D89" s="255">
        <v>1.2526785007837864</v>
      </c>
    </row>
    <row r="90" spans="1:4" ht="27.75" customHeight="1">
      <c r="A90" s="7" t="s">
        <v>3390</v>
      </c>
      <c r="B90" s="8" t="s">
        <v>3391</v>
      </c>
      <c r="C90" s="255">
        <v>3.4150546145910914</v>
      </c>
      <c r="D90" s="255">
        <v>8.0609702562924923</v>
      </c>
    </row>
    <row r="91" spans="1:4" ht="27.75" customHeight="1">
      <c r="A91" s="7" t="s">
        <v>3392</v>
      </c>
      <c r="B91" s="8" t="s">
        <v>3391</v>
      </c>
      <c r="C91" s="255">
        <v>2.0914044468920538</v>
      </c>
      <c r="D91" s="255">
        <v>4.9267567280138849</v>
      </c>
    </row>
    <row r="92" spans="1:4" ht="27.75" customHeight="1">
      <c r="A92" s="7" t="s">
        <v>3393</v>
      </c>
      <c r="B92" s="8" t="s">
        <v>3394</v>
      </c>
      <c r="C92" s="255">
        <v>3.0201654267525084</v>
      </c>
      <c r="D92" s="255">
        <v>7.0585361432026268</v>
      </c>
    </row>
    <row r="93" spans="1:4" ht="27.75" customHeight="1">
      <c r="A93" s="7" t="s">
        <v>3395</v>
      </c>
      <c r="B93" s="8" t="s">
        <v>3394</v>
      </c>
      <c r="C93" s="255">
        <v>2.9545784178055752</v>
      </c>
      <c r="D93" s="255">
        <v>7.0297186664093934</v>
      </c>
    </row>
    <row r="94" spans="1:4" ht="27.75" customHeight="1">
      <c r="A94" s="7" t="s">
        <v>3396</v>
      </c>
      <c r="B94" s="8" t="s">
        <v>3397</v>
      </c>
      <c r="C94" s="255">
        <v>2.3723676293302414</v>
      </c>
      <c r="D94" s="255">
        <v>6.9955389384624445</v>
      </c>
    </row>
    <row r="95" spans="1:4" ht="27.75" customHeight="1">
      <c r="A95" s="7" t="s">
        <v>3398</v>
      </c>
      <c r="B95" s="8" t="s">
        <v>3397</v>
      </c>
      <c r="C95" s="255">
        <v>2.3875175076736301</v>
      </c>
      <c r="D95" s="255">
        <v>6.5359194634194431</v>
      </c>
    </row>
    <row r="96" spans="1:4" ht="27.75" customHeight="1">
      <c r="A96" s="7" t="s">
        <v>3399</v>
      </c>
      <c r="B96" s="8" t="s">
        <v>3400</v>
      </c>
      <c r="C96" s="255">
        <v>0</v>
      </c>
      <c r="D96" s="255">
        <v>0</v>
      </c>
    </row>
    <row r="97" spans="1:4" ht="27.75" customHeight="1">
      <c r="A97" s="7" t="s">
        <v>3401</v>
      </c>
      <c r="B97" s="8" t="s">
        <v>3402</v>
      </c>
      <c r="C97" s="255">
        <v>0.9369931129324014</v>
      </c>
      <c r="D97" s="255">
        <v>0.54231439169122408</v>
      </c>
    </row>
    <row r="98" spans="1:4" ht="27.75" customHeight="1">
      <c r="A98" s="7" t="s">
        <v>3403</v>
      </c>
      <c r="B98" s="8" t="s">
        <v>3404</v>
      </c>
      <c r="C98" s="255">
        <v>0.93519051719457424</v>
      </c>
      <c r="D98" s="255">
        <v>0.4889471886175914</v>
      </c>
    </row>
    <row r="99" spans="1:4" ht="27.75" customHeight="1">
      <c r="A99" s="7" t="s">
        <v>3405</v>
      </c>
      <c r="B99" s="8" t="s">
        <v>3406</v>
      </c>
      <c r="C99" s="255">
        <v>2.3759441643663206</v>
      </c>
      <c r="D99" s="255">
        <v>1.3759595209363091</v>
      </c>
    </row>
    <row r="100" spans="1:4" ht="27.75" customHeight="1">
      <c r="A100" s="7" t="s">
        <v>3407</v>
      </c>
      <c r="B100" s="8" t="s">
        <v>3406</v>
      </c>
      <c r="C100" s="255">
        <v>6.127630492783136</v>
      </c>
      <c r="D100" s="255">
        <v>1.3067761653372478</v>
      </c>
    </row>
    <row r="101" spans="1:4" ht="27.75" customHeight="1">
      <c r="A101" s="7" t="s">
        <v>3408</v>
      </c>
      <c r="B101" s="8" t="s">
        <v>3406</v>
      </c>
      <c r="C101" s="255">
        <v>5.2167420633803463</v>
      </c>
      <c r="D101" s="255">
        <v>0.72193694013187482</v>
      </c>
    </row>
    <row r="102" spans="1:4" ht="27.75" customHeight="1">
      <c r="A102" s="7" t="s">
        <v>3409</v>
      </c>
      <c r="B102" s="8" t="s">
        <v>3410</v>
      </c>
      <c r="C102" s="255">
        <v>0</v>
      </c>
      <c r="D102" s="255">
        <v>0.83471910766969926</v>
      </c>
    </row>
    <row r="103" spans="1:4" ht="27.75" customHeight="1">
      <c r="A103" s="7" t="s">
        <v>3411</v>
      </c>
      <c r="B103" s="8" t="s">
        <v>3410</v>
      </c>
      <c r="C103" s="255">
        <v>0</v>
      </c>
      <c r="D103" s="255">
        <v>0.83230503771605802</v>
      </c>
    </row>
    <row r="104" spans="1:4" ht="27.75" customHeight="1">
      <c r="A104" s="7" t="s">
        <v>3412</v>
      </c>
      <c r="B104" s="8" t="s">
        <v>3410</v>
      </c>
      <c r="C104" s="255">
        <v>0</v>
      </c>
      <c r="D104" s="255">
        <v>0.83851262716249586</v>
      </c>
    </row>
    <row r="105" spans="1:4" ht="27.75" customHeight="1">
      <c r="A105" s="7" t="s">
        <v>3413</v>
      </c>
      <c r="B105" s="8" t="s">
        <v>3414</v>
      </c>
      <c r="C105" s="255">
        <v>2.7283103958488275</v>
      </c>
      <c r="D105" s="255">
        <v>0.68242576199427463</v>
      </c>
    </row>
    <row r="106" spans="1:4" ht="27.75" customHeight="1">
      <c r="A106" s="7" t="s">
        <v>3415</v>
      </c>
      <c r="B106" s="8" t="s">
        <v>3416</v>
      </c>
      <c r="C106" s="255">
        <v>9.445005771487798E-2</v>
      </c>
      <c r="D106" s="255">
        <v>1.2317742865471477</v>
      </c>
    </row>
    <row r="107" spans="1:4" ht="27.75" customHeight="1">
      <c r="A107" s="7" t="s">
        <v>3417</v>
      </c>
      <c r="B107" s="8" t="s">
        <v>3416</v>
      </c>
      <c r="C107" s="255">
        <v>6.8808038544449307E-2</v>
      </c>
      <c r="D107" s="255">
        <v>0.82370701010778602</v>
      </c>
    </row>
    <row r="108" spans="1:4" ht="27.75" customHeight="1">
      <c r="A108" s="7" t="s">
        <v>3418</v>
      </c>
      <c r="B108" s="8" t="s">
        <v>3416</v>
      </c>
      <c r="C108" s="255">
        <v>3.7534924544102108E-2</v>
      </c>
      <c r="D108" s="255">
        <v>0.56511101525631258</v>
      </c>
    </row>
    <row r="109" spans="1:4" ht="27.75" customHeight="1">
      <c r="A109" s="7" t="s">
        <v>3419</v>
      </c>
      <c r="B109" s="8" t="s">
        <v>3420</v>
      </c>
      <c r="C109" s="255">
        <v>1.7493120886253737</v>
      </c>
      <c r="D109" s="255">
        <v>3.340383257422046</v>
      </c>
    </row>
    <row r="110" spans="1:4" ht="27.75" customHeight="1">
      <c r="A110" s="7" t="s">
        <v>3421</v>
      </c>
      <c r="B110" s="8" t="s">
        <v>3422</v>
      </c>
      <c r="C110" s="255">
        <v>3.3992684791368704</v>
      </c>
      <c r="D110" s="255">
        <v>4.1242032215320208</v>
      </c>
    </row>
    <row r="111" spans="1:4" ht="27.75" customHeight="1">
      <c r="A111" s="7" t="s">
        <v>3423</v>
      </c>
      <c r="B111" s="8" t="s">
        <v>3422</v>
      </c>
      <c r="C111" s="255">
        <v>3.3948329993799735</v>
      </c>
      <c r="D111" s="255">
        <v>4.1487510515420567</v>
      </c>
    </row>
    <row r="112" spans="1:4" ht="27.75" customHeight="1">
      <c r="A112" s="7" t="s">
        <v>3424</v>
      </c>
      <c r="B112" s="8" t="s">
        <v>3425</v>
      </c>
      <c r="C112" s="255">
        <v>2.672617920578586</v>
      </c>
      <c r="D112" s="255">
        <v>0.66091950114167108</v>
      </c>
    </row>
    <row r="113" spans="1:4" ht="27.75" customHeight="1">
      <c r="A113" s="7" t="s">
        <v>3426</v>
      </c>
      <c r="B113" s="8" t="s">
        <v>3425</v>
      </c>
      <c r="C113" s="255">
        <v>2.1291333524214444</v>
      </c>
      <c r="D113" s="255">
        <v>0.10444957179143183</v>
      </c>
    </row>
    <row r="114" spans="1:4" ht="27.75" customHeight="1">
      <c r="A114" s="7" t="s">
        <v>3427</v>
      </c>
      <c r="B114" s="8" t="s">
        <v>3425</v>
      </c>
      <c r="C114" s="255">
        <v>1.5306308138644904</v>
      </c>
      <c r="D114" s="255">
        <v>5.9250158873308242E-2</v>
      </c>
    </row>
    <row r="115" spans="1:4" ht="27.75" customHeight="1">
      <c r="A115" s="7" t="s">
        <v>3428</v>
      </c>
      <c r="B115" s="8" t="s">
        <v>3429</v>
      </c>
      <c r="C115" s="255">
        <v>0.48378889789755442</v>
      </c>
      <c r="D115" s="255">
        <v>1.9912798701850065</v>
      </c>
    </row>
    <row r="116" spans="1:4" ht="27.75" customHeight="1">
      <c r="A116" s="7" t="s">
        <v>3430</v>
      </c>
      <c r="B116" s="8" t="s">
        <v>3429</v>
      </c>
      <c r="C116" s="255">
        <v>0.25646448869463828</v>
      </c>
      <c r="D116" s="255">
        <v>0.64150949729826301</v>
      </c>
    </row>
    <row r="117" spans="1:4" ht="27.75" customHeight="1">
      <c r="A117" s="7" t="s">
        <v>3431</v>
      </c>
      <c r="B117" s="8" t="s">
        <v>3429</v>
      </c>
      <c r="C117" s="255">
        <v>0.14087721151443464</v>
      </c>
      <c r="D117" s="255">
        <v>0.70710772664590216</v>
      </c>
    </row>
    <row r="118" spans="1:4" ht="27.75" customHeight="1">
      <c r="A118" s="7" t="s">
        <v>3432</v>
      </c>
      <c r="B118" s="8" t="s">
        <v>3433</v>
      </c>
      <c r="C118" s="255">
        <v>4.0007797552564108</v>
      </c>
      <c r="D118" s="255">
        <v>1.7446701763168124</v>
      </c>
    </row>
    <row r="119" spans="1:4" ht="27.75" customHeight="1">
      <c r="A119" s="7" t="s">
        <v>3434</v>
      </c>
      <c r="B119" s="8" t="s">
        <v>3433</v>
      </c>
      <c r="C119" s="255">
        <v>3.3254976412659345</v>
      </c>
      <c r="D119" s="255">
        <v>1.3457919504246778</v>
      </c>
    </row>
    <row r="120" spans="1:4" ht="27.75" customHeight="1">
      <c r="A120" s="7" t="s">
        <v>3435</v>
      </c>
      <c r="B120" s="8" t="s">
        <v>3436</v>
      </c>
      <c r="C120" s="255">
        <v>1.2305119305000991</v>
      </c>
      <c r="D120" s="255">
        <v>27.324061077962643</v>
      </c>
    </row>
    <row r="121" spans="1:4" ht="27.75" customHeight="1">
      <c r="A121" s="7" t="s">
        <v>3437</v>
      </c>
      <c r="B121" s="8" t="s">
        <v>3436</v>
      </c>
      <c r="C121" s="255">
        <v>0.29113038331234214</v>
      </c>
      <c r="D121" s="255">
        <v>20.360078355290185</v>
      </c>
    </row>
    <row r="122" spans="1:4" ht="27.75" customHeight="1">
      <c r="A122" s="7" t="s">
        <v>3438</v>
      </c>
      <c r="B122" s="8" t="s">
        <v>3439</v>
      </c>
      <c r="C122" s="255">
        <v>2.9479723768859749</v>
      </c>
      <c r="D122" s="255">
        <v>0.63285256702418546</v>
      </c>
    </row>
    <row r="123" spans="1:4" ht="27.75" customHeight="1">
      <c r="A123" s="7" t="s">
        <v>3440</v>
      </c>
      <c r="B123" s="8" t="s">
        <v>3441</v>
      </c>
      <c r="C123" s="255">
        <v>2.4823740058196324</v>
      </c>
      <c r="D123" s="255">
        <v>4.5394093189830924</v>
      </c>
    </row>
    <row r="124" spans="1:4" ht="27.75" customHeight="1">
      <c r="A124" s="7" t="s">
        <v>3442</v>
      </c>
      <c r="B124" s="8" t="s">
        <v>3441</v>
      </c>
      <c r="C124" s="255">
        <v>2.8381609407535255</v>
      </c>
      <c r="D124" s="255">
        <v>4.3389466910155035</v>
      </c>
    </row>
    <row r="125" spans="1:4" ht="27.75" customHeight="1">
      <c r="A125" s="7" t="s">
        <v>3443</v>
      </c>
      <c r="B125" s="8" t="s">
        <v>3444</v>
      </c>
      <c r="C125" s="255">
        <v>5.6154146499332276</v>
      </c>
      <c r="D125" s="255">
        <v>1.6116959629761238</v>
      </c>
    </row>
    <row r="126" spans="1:4" ht="27.75" customHeight="1">
      <c r="A126" s="7" t="s">
        <v>3445</v>
      </c>
      <c r="B126" s="8" t="s">
        <v>3444</v>
      </c>
      <c r="C126" s="255">
        <v>7.0144064083363418</v>
      </c>
      <c r="D126" s="255">
        <v>1.6393923916757784</v>
      </c>
    </row>
    <row r="127" spans="1:4" ht="27.75" customHeight="1">
      <c r="A127" s="7" t="s">
        <v>1372</v>
      </c>
      <c r="B127" s="8" t="s">
        <v>3446</v>
      </c>
      <c r="C127" s="255">
        <v>3.6496394771848957</v>
      </c>
      <c r="D127" s="255">
        <v>6.7136857936328225</v>
      </c>
    </row>
    <row r="128" spans="1:4" ht="27.75" customHeight="1">
      <c r="A128" s="7" t="s">
        <v>3447</v>
      </c>
      <c r="B128" s="8" t="s">
        <v>3446</v>
      </c>
      <c r="C128" s="255">
        <v>3.1969470510213727</v>
      </c>
      <c r="D128" s="255">
        <v>6.9485247176788105</v>
      </c>
    </row>
    <row r="129" spans="1:4" ht="27.75" customHeight="1">
      <c r="A129" s="7" t="s">
        <v>3448</v>
      </c>
      <c r="B129" s="8" t="s">
        <v>3449</v>
      </c>
      <c r="C129" s="255">
        <v>3.6438821205064524</v>
      </c>
      <c r="D129" s="255">
        <v>3.1326199539768029</v>
      </c>
    </row>
    <row r="130" spans="1:4" ht="27.75" customHeight="1">
      <c r="A130" s="7" t="s">
        <v>3450</v>
      </c>
      <c r="B130" s="8" t="s">
        <v>3449</v>
      </c>
      <c r="C130" s="255">
        <v>1.3231857298115803</v>
      </c>
      <c r="D130" s="255">
        <v>1.7563515816034159</v>
      </c>
    </row>
    <row r="131" spans="1:4" ht="27.75" customHeight="1">
      <c r="A131" s="7" t="s">
        <v>3451</v>
      </c>
      <c r="B131" s="8" t="s">
        <v>3452</v>
      </c>
      <c r="C131" s="255">
        <v>0.92436042507191141</v>
      </c>
      <c r="D131" s="255">
        <v>0.49110288781066319</v>
      </c>
    </row>
    <row r="132" spans="1:4" ht="27.75" customHeight="1">
      <c r="A132" s="7" t="s">
        <v>3453</v>
      </c>
      <c r="B132" s="8" t="s">
        <v>3454</v>
      </c>
      <c r="C132" s="255">
        <v>0.91969380487346775</v>
      </c>
      <c r="D132" s="255">
        <v>0.49780159716602373</v>
      </c>
    </row>
    <row r="133" spans="1:4" ht="27.75" customHeight="1">
      <c r="A133" s="7" t="s">
        <v>3455</v>
      </c>
      <c r="B133" s="8" t="s">
        <v>3456</v>
      </c>
      <c r="C133" s="255">
        <v>0.91921757655061154</v>
      </c>
      <c r="D133" s="255">
        <v>0.49630077954928048</v>
      </c>
    </row>
    <row r="134" spans="1:4" ht="27.75" customHeight="1">
      <c r="A134" s="7" t="s">
        <v>3457</v>
      </c>
      <c r="B134" s="8" t="s">
        <v>3458</v>
      </c>
      <c r="C134" s="255">
        <v>0.92758587644675106</v>
      </c>
      <c r="D134" s="255">
        <v>0.49203748010797665</v>
      </c>
    </row>
    <row r="135" spans="1:4" ht="27.75" customHeight="1">
      <c r="A135" s="7" t="s">
        <v>3459</v>
      </c>
      <c r="B135" s="8" t="s">
        <v>3460</v>
      </c>
      <c r="C135" s="255">
        <v>0.6348494772613994</v>
      </c>
      <c r="D135" s="255">
        <v>0.5893608145180671</v>
      </c>
    </row>
    <row r="136" spans="1:4" ht="27.75" customHeight="1">
      <c r="A136" s="7" t="s">
        <v>3461</v>
      </c>
      <c r="B136" s="8" t="s">
        <v>3460</v>
      </c>
      <c r="C136" s="255">
        <v>0.16939846524050822</v>
      </c>
      <c r="D136" s="255">
        <v>1.1277742043134173</v>
      </c>
    </row>
    <row r="137" spans="1:4" ht="27.75" customHeight="1">
      <c r="A137" s="7" t="s">
        <v>3462</v>
      </c>
      <c r="B137" s="8" t="s">
        <v>3460</v>
      </c>
      <c r="C137" s="255">
        <v>0.27269506401059507</v>
      </c>
      <c r="D137" s="255">
        <v>1.4188631229313149</v>
      </c>
    </row>
    <row r="138" spans="1:4" ht="27.75" customHeight="1">
      <c r="A138" s="7" t="s">
        <v>3463</v>
      </c>
      <c r="B138" s="8" t="s">
        <v>3464</v>
      </c>
      <c r="C138" s="255">
        <v>0</v>
      </c>
      <c r="D138" s="255">
        <v>0.63605954863214964</v>
      </c>
    </row>
    <row r="139" spans="1:4" ht="27.75" customHeight="1">
      <c r="A139" s="7" t="s">
        <v>3465</v>
      </c>
      <c r="B139" s="8" t="s">
        <v>3464</v>
      </c>
      <c r="C139" s="255">
        <v>0</v>
      </c>
      <c r="D139" s="255">
        <v>0.56605110348340015</v>
      </c>
    </row>
    <row r="140" spans="1:4" ht="27.75" customHeight="1">
      <c r="A140" s="7" t="s">
        <v>3466</v>
      </c>
      <c r="B140" s="8" t="s">
        <v>3464</v>
      </c>
      <c r="C140" s="255">
        <v>0</v>
      </c>
      <c r="D140" s="255">
        <v>0.58420237091891924</v>
      </c>
    </row>
    <row r="141" spans="1:4" ht="27.75" customHeight="1">
      <c r="A141" s="7" t="s">
        <v>3467</v>
      </c>
      <c r="B141" s="8" t="s">
        <v>3468</v>
      </c>
      <c r="C141" s="255">
        <v>0.61674996225555845</v>
      </c>
      <c r="D141" s="255">
        <v>0.92767953460856811</v>
      </c>
    </row>
    <row r="142" spans="1:4" ht="27.75" customHeight="1">
      <c r="A142" s="7" t="s">
        <v>3469</v>
      </c>
      <c r="B142" s="8" t="s">
        <v>3468</v>
      </c>
      <c r="C142" s="255">
        <v>0</v>
      </c>
      <c r="D142" s="255">
        <v>0.91724803357640217</v>
      </c>
    </row>
    <row r="143" spans="1:4" ht="27.75" customHeight="1">
      <c r="A143" s="7" t="s">
        <v>1392</v>
      </c>
      <c r="B143" s="8" t="s">
        <v>3470</v>
      </c>
      <c r="C143" s="255">
        <v>1.0079107067793824</v>
      </c>
      <c r="D143" s="255">
        <v>3.5405871373168036</v>
      </c>
    </row>
    <row r="144" spans="1:4" ht="27.75" customHeight="1">
      <c r="A144" s="7" t="s">
        <v>3471</v>
      </c>
      <c r="B144" s="8" t="s">
        <v>3472</v>
      </c>
      <c r="C144" s="255">
        <v>8.1031518447563191E-6</v>
      </c>
      <c r="D144" s="255">
        <v>0.44755690874555509</v>
      </c>
    </row>
    <row r="145" spans="1:4" ht="27.75" customHeight="1">
      <c r="A145" s="7" t="s">
        <v>3473</v>
      </c>
      <c r="B145" s="8" t="s">
        <v>3472</v>
      </c>
      <c r="C145" s="255">
        <v>-7.5921110169130776E-6</v>
      </c>
      <c r="D145" s="255">
        <v>-3.2157590810053566E-2</v>
      </c>
    </row>
    <row r="146" spans="1:4" ht="27.75" customHeight="1">
      <c r="A146" s="7" t="s">
        <v>3474</v>
      </c>
      <c r="B146" s="8" t="s">
        <v>3472</v>
      </c>
      <c r="C146" s="255">
        <v>-7.2499443630907764E-6</v>
      </c>
      <c r="D146" s="255">
        <v>8.6410176099021144E-2</v>
      </c>
    </row>
    <row r="147" spans="1:4" ht="27.75" customHeight="1">
      <c r="A147" s="7" t="s">
        <v>3475</v>
      </c>
      <c r="B147" s="8" t="s">
        <v>3476</v>
      </c>
      <c r="C147" s="255">
        <v>0</v>
      </c>
      <c r="D147" s="255">
        <v>1.4214609131148151E-2</v>
      </c>
    </row>
    <row r="148" spans="1:4" ht="27.75" customHeight="1">
      <c r="A148" s="7" t="s">
        <v>3477</v>
      </c>
      <c r="B148" s="8" t="s">
        <v>3476</v>
      </c>
      <c r="C148" s="255">
        <v>0</v>
      </c>
      <c r="D148" s="255">
        <v>8.2979426305047586E-3</v>
      </c>
    </row>
    <row r="149" spans="1:4" ht="27.75" customHeight="1">
      <c r="A149" s="7" t="s">
        <v>3478</v>
      </c>
      <c r="B149" s="8" t="s">
        <v>3476</v>
      </c>
      <c r="C149" s="255">
        <v>0</v>
      </c>
      <c r="D149" s="255">
        <v>3.1145870092055862E-3</v>
      </c>
    </row>
    <row r="150" spans="1:4" ht="27.75" customHeight="1">
      <c r="A150" s="7" t="s">
        <v>3479</v>
      </c>
      <c r="B150" s="8" t="s">
        <v>3480</v>
      </c>
      <c r="C150" s="255">
        <v>8.3820453757429211E-6</v>
      </c>
      <c r="D150" s="255">
        <v>0.54674855222566432</v>
      </c>
    </row>
    <row r="151" spans="1:4" ht="27.75" customHeight="1">
      <c r="A151" s="7" t="s">
        <v>3481</v>
      </c>
      <c r="B151" s="8" t="s">
        <v>3480</v>
      </c>
      <c r="C151" s="255">
        <v>7.9495070231617363E-6</v>
      </c>
      <c r="D151" s="255">
        <v>0.22352434948677155</v>
      </c>
    </row>
    <row r="152" spans="1:4" ht="27.75" customHeight="1">
      <c r="A152" s="7" t="s">
        <v>3482</v>
      </c>
      <c r="B152" s="8" t="s">
        <v>3480</v>
      </c>
      <c r="C152" s="255">
        <v>-7.205825079276262E-6</v>
      </c>
      <c r="D152" s="255">
        <v>2.9465006603422942E-2</v>
      </c>
    </row>
    <row r="153" spans="1:4" ht="27.75" customHeight="1">
      <c r="A153" s="7" t="s">
        <v>3483</v>
      </c>
      <c r="B153" s="8" t="s">
        <v>3484</v>
      </c>
      <c r="C153" s="255">
        <v>0.46948421572450721</v>
      </c>
      <c r="D153" s="255">
        <v>2.7093441059006702</v>
      </c>
    </row>
    <row r="154" spans="1:4" ht="27.75" customHeight="1">
      <c r="A154" s="7" t="s">
        <v>3485</v>
      </c>
      <c r="B154" s="8" t="s">
        <v>3486</v>
      </c>
      <c r="C154" s="255">
        <v>2.980992605755906</v>
      </c>
      <c r="D154" s="255">
        <v>3.5195101884590811</v>
      </c>
    </row>
    <row r="155" spans="1:4" ht="27.75" customHeight="1">
      <c r="A155" s="7" t="s">
        <v>3487</v>
      </c>
      <c r="B155" s="8" t="s">
        <v>3486</v>
      </c>
      <c r="C155" s="255">
        <v>2.0227170702351716</v>
      </c>
      <c r="D155" s="255">
        <v>3.1752398481518846</v>
      </c>
    </row>
    <row r="156" spans="1:4" ht="27.75" customHeight="1">
      <c r="A156" s="7" t="s">
        <v>3488</v>
      </c>
      <c r="B156" s="8" t="s">
        <v>3489</v>
      </c>
      <c r="C156" s="255">
        <v>0</v>
      </c>
      <c r="D156" s="255">
        <v>0</v>
      </c>
    </row>
    <row r="157" spans="1:4" ht="27.75" customHeight="1">
      <c r="A157" s="7" t="s">
        <v>3490</v>
      </c>
      <c r="B157" s="8" t="s">
        <v>3491</v>
      </c>
      <c r="C157" s="255">
        <v>3.4052340152786433</v>
      </c>
      <c r="D157" s="255">
        <v>8.5996017166283494</v>
      </c>
    </row>
    <row r="158" spans="1:4" ht="27.75" customHeight="1">
      <c r="A158" s="7" t="s">
        <v>3492</v>
      </c>
      <c r="B158" s="8" t="s">
        <v>3491</v>
      </c>
      <c r="C158" s="255">
        <v>3.2562978916505996</v>
      </c>
      <c r="D158" s="255">
        <v>8.4041929152453783</v>
      </c>
    </row>
    <row r="159" spans="1:4" ht="27.75" customHeight="1">
      <c r="A159" s="7" t="s">
        <v>3493</v>
      </c>
      <c r="B159" s="8" t="s">
        <v>3494</v>
      </c>
      <c r="C159" s="255">
        <v>0.87420428311195852</v>
      </c>
      <c r="D159" s="255">
        <v>0.48958870507334135</v>
      </c>
    </row>
    <row r="160" spans="1:4" ht="27.75" customHeight="1">
      <c r="A160" s="7" t="s">
        <v>3495</v>
      </c>
      <c r="B160" s="8" t="s">
        <v>3496</v>
      </c>
      <c r="C160" s="255">
        <v>0</v>
      </c>
      <c r="D160" s="255">
        <v>1.3654478429254009</v>
      </c>
    </row>
    <row r="161" spans="1:4" ht="27.75" customHeight="1">
      <c r="A161" s="7" t="s">
        <v>3497</v>
      </c>
      <c r="B161" s="8" t="s">
        <v>3496</v>
      </c>
      <c r="C161" s="255">
        <v>0</v>
      </c>
      <c r="D161" s="255">
        <v>1.0408371497340536</v>
      </c>
    </row>
    <row r="162" spans="1:4" ht="27.75" customHeight="1">
      <c r="A162" s="7" t="s">
        <v>3498</v>
      </c>
      <c r="B162" s="8" t="s">
        <v>3496</v>
      </c>
      <c r="C162" s="255">
        <v>0</v>
      </c>
      <c r="D162" s="255">
        <v>1.0320101729222686</v>
      </c>
    </row>
    <row r="163" spans="1:4" ht="27.75" customHeight="1">
      <c r="A163" s="7" t="s">
        <v>3499</v>
      </c>
      <c r="B163" s="8" t="s">
        <v>3500</v>
      </c>
      <c r="C163" s="255">
        <v>5.1753693630997866</v>
      </c>
      <c r="D163" s="255">
        <v>14.830100544285752</v>
      </c>
    </row>
    <row r="164" spans="1:4" ht="27.75" customHeight="1">
      <c r="A164" s="7" t="s">
        <v>3501</v>
      </c>
      <c r="B164" s="8" t="s">
        <v>3500</v>
      </c>
      <c r="C164" s="255">
        <v>5.9571678966893415</v>
      </c>
      <c r="D164" s="255">
        <v>16.981930757826348</v>
      </c>
    </row>
    <row r="165" spans="1:4" ht="27.75" customHeight="1">
      <c r="A165" s="7" t="s">
        <v>3502</v>
      </c>
      <c r="B165" s="8" t="s">
        <v>3503</v>
      </c>
      <c r="C165" s="255">
        <v>1.0189104809127232</v>
      </c>
      <c r="D165" s="255">
        <v>5.5886516421933248</v>
      </c>
    </row>
    <row r="166" spans="1:4" ht="27.75" customHeight="1">
      <c r="A166" s="7" t="s">
        <v>3504</v>
      </c>
      <c r="B166" s="8" t="s">
        <v>3503</v>
      </c>
      <c r="C166" s="255">
        <v>7.1311905953180835E-2</v>
      </c>
      <c r="D166" s="255">
        <v>2.1180886240902725</v>
      </c>
    </row>
    <row r="167" spans="1:4" ht="27.75" customHeight="1">
      <c r="A167" s="7" t="s">
        <v>3505</v>
      </c>
      <c r="B167" s="8" t="s">
        <v>3506</v>
      </c>
      <c r="C167" s="255">
        <v>0</v>
      </c>
      <c r="D167" s="255">
        <v>4.0720374471904221E-2</v>
      </c>
    </row>
    <row r="168" spans="1:4" ht="27.75" customHeight="1">
      <c r="A168" s="7" t="s">
        <v>3507</v>
      </c>
      <c r="B168" s="8" t="s">
        <v>3506</v>
      </c>
      <c r="C168" s="255">
        <v>0</v>
      </c>
      <c r="D168" s="255">
        <v>3.477067227684455E-3</v>
      </c>
    </row>
    <row r="169" spans="1:4" ht="27.75" customHeight="1">
      <c r="A169" s="7" t="s">
        <v>3508</v>
      </c>
      <c r="B169" s="8" t="s">
        <v>3509</v>
      </c>
      <c r="C169" s="255">
        <v>0</v>
      </c>
      <c r="D169" s="255">
        <v>0</v>
      </c>
    </row>
    <row r="170" spans="1:4" ht="27.75" customHeight="1">
      <c r="A170" s="7" t="s">
        <v>3510</v>
      </c>
      <c r="B170" s="8" t="s">
        <v>3511</v>
      </c>
      <c r="C170" s="255">
        <v>4.9372306528075249</v>
      </c>
      <c r="D170" s="255">
        <v>8.5936047690321047</v>
      </c>
    </row>
    <row r="171" spans="1:4" ht="27.75" customHeight="1">
      <c r="A171" s="7" t="s">
        <v>3512</v>
      </c>
      <c r="B171" s="8" t="s">
        <v>3511</v>
      </c>
      <c r="C171" s="255">
        <v>2.5611100300056022</v>
      </c>
      <c r="D171" s="255">
        <v>5.0212539527691105</v>
      </c>
    </row>
    <row r="172" spans="1:4" ht="27.75" customHeight="1">
      <c r="A172" s="7" t="s">
        <v>3513</v>
      </c>
      <c r="B172" s="8" t="s">
        <v>3511</v>
      </c>
      <c r="C172" s="255">
        <v>5.3863888930612598</v>
      </c>
      <c r="D172" s="255">
        <v>5.1277080589593886</v>
      </c>
    </row>
    <row r="173" spans="1:4" ht="27.75" customHeight="1">
      <c r="A173" s="7" t="s">
        <v>3514</v>
      </c>
      <c r="B173" s="8" t="s">
        <v>3511</v>
      </c>
      <c r="C173" s="255">
        <v>5.8700008079545469</v>
      </c>
      <c r="D173" s="255">
        <v>8.327762914739445</v>
      </c>
    </row>
    <row r="174" spans="1:4" ht="27.75" customHeight="1">
      <c r="A174" s="7" t="s">
        <v>3515</v>
      </c>
      <c r="B174" s="8" t="s">
        <v>3516</v>
      </c>
      <c r="C174" s="255">
        <v>4.9389212667384328</v>
      </c>
      <c r="D174" s="255">
        <v>18.586968780387867</v>
      </c>
    </row>
    <row r="175" spans="1:4" ht="27.75" customHeight="1">
      <c r="A175" s="7" t="s">
        <v>3517</v>
      </c>
      <c r="B175" s="8" t="s">
        <v>3516</v>
      </c>
      <c r="C175" s="255">
        <v>1.4674779684521666</v>
      </c>
      <c r="D175" s="255">
        <v>12.222887590742648</v>
      </c>
    </row>
    <row r="176" spans="1:4" ht="27.75" customHeight="1">
      <c r="A176" s="7" t="s">
        <v>3518</v>
      </c>
      <c r="B176" s="8" t="s">
        <v>3519</v>
      </c>
      <c r="C176" s="255">
        <v>0</v>
      </c>
      <c r="D176" s="255">
        <v>0.14182030020706748</v>
      </c>
    </row>
    <row r="177" spans="1:4" ht="27.75" customHeight="1">
      <c r="A177" s="7" t="s">
        <v>3520</v>
      </c>
      <c r="B177" s="8" t="s">
        <v>3519</v>
      </c>
      <c r="C177" s="255">
        <v>0</v>
      </c>
      <c r="D177" s="255">
        <v>0.12406875577055285</v>
      </c>
    </row>
    <row r="178" spans="1:4" ht="27.75" customHeight="1">
      <c r="A178" s="7" t="s">
        <v>3521</v>
      </c>
      <c r="B178" s="8" t="s">
        <v>3522</v>
      </c>
      <c r="C178" s="255">
        <v>0</v>
      </c>
      <c r="D178" s="255">
        <v>2.6912733560612778E-3</v>
      </c>
    </row>
    <row r="179" spans="1:4" ht="27.75" customHeight="1">
      <c r="A179" s="7" t="s">
        <v>3523</v>
      </c>
      <c r="B179" s="8" t="s">
        <v>3524</v>
      </c>
      <c r="C179" s="255">
        <v>2.8310016534282934</v>
      </c>
      <c r="D179" s="255">
        <v>4.6402339252248677</v>
      </c>
    </row>
    <row r="180" spans="1:4" ht="27.75" customHeight="1">
      <c r="A180" s="7" t="s">
        <v>3525</v>
      </c>
      <c r="B180" s="8" t="s">
        <v>3524</v>
      </c>
      <c r="C180" s="255">
        <v>1.2310881964059619</v>
      </c>
      <c r="D180" s="255">
        <v>4.5452240536049517</v>
      </c>
    </row>
    <row r="181" spans="1:4" ht="27.75" customHeight="1">
      <c r="A181" s="7" t="s">
        <v>3526</v>
      </c>
      <c r="B181" s="8" t="s">
        <v>3527</v>
      </c>
      <c r="C181" s="255">
        <v>4.2785885691514293E-2</v>
      </c>
      <c r="D181" s="255">
        <v>0.15223313628622545</v>
      </c>
    </row>
    <row r="182" spans="1:4" ht="27.75" customHeight="1">
      <c r="A182" s="7" t="s">
        <v>1664</v>
      </c>
      <c r="B182" s="8" t="s">
        <v>3528</v>
      </c>
      <c r="C182" s="255">
        <v>2.8069762046026874</v>
      </c>
      <c r="D182" s="255">
        <v>9.2584926773686593</v>
      </c>
    </row>
    <row r="183" spans="1:4" ht="27.75" customHeight="1">
      <c r="A183" s="7" t="s">
        <v>3529</v>
      </c>
      <c r="B183" s="8" t="s">
        <v>3528</v>
      </c>
      <c r="C183" s="255">
        <v>1.7130098000027609</v>
      </c>
      <c r="D183" s="255">
        <v>18.468869541925944</v>
      </c>
    </row>
    <row r="184" spans="1:4" ht="27.75" customHeight="1">
      <c r="A184" s="7" t="s">
        <v>3530</v>
      </c>
      <c r="B184" s="8" t="s">
        <v>3531</v>
      </c>
      <c r="C184" s="255">
        <v>0</v>
      </c>
      <c r="D184" s="255">
        <v>4.5238100192840953</v>
      </c>
    </row>
    <row r="185" spans="1:4" ht="27.75" customHeight="1">
      <c r="A185" s="7" t="s">
        <v>3532</v>
      </c>
      <c r="B185" s="8" t="s">
        <v>3533</v>
      </c>
      <c r="C185" s="255">
        <v>0</v>
      </c>
      <c r="D185" s="255">
        <v>-3.4455558197576711E-5</v>
      </c>
    </row>
    <row r="186" spans="1:4" ht="27.75" customHeight="1">
      <c r="A186" s="7" t="s">
        <v>3534</v>
      </c>
      <c r="B186" s="8" t="s">
        <v>3533</v>
      </c>
      <c r="C186" s="255">
        <v>0</v>
      </c>
      <c r="D186" s="255">
        <v>3.3380686355699965E-5</v>
      </c>
    </row>
    <row r="187" spans="1:4" ht="27.75" customHeight="1">
      <c r="A187" s="7" t="s">
        <v>3535</v>
      </c>
      <c r="B187" s="8" t="s">
        <v>3536</v>
      </c>
      <c r="C187" s="255">
        <v>1.4366979428740965</v>
      </c>
      <c r="D187" s="255">
        <v>4.7170646887801988</v>
      </c>
    </row>
    <row r="188" spans="1:4" ht="27.75" customHeight="1">
      <c r="A188" s="7" t="s">
        <v>3537</v>
      </c>
      <c r="B188" s="8" t="s">
        <v>3536</v>
      </c>
      <c r="C188" s="255">
        <v>0.84878226429891135</v>
      </c>
      <c r="D188" s="255">
        <v>3.4356208309250533</v>
      </c>
    </row>
    <row r="189" spans="1:4" ht="27.75" customHeight="1">
      <c r="A189" s="7" t="s">
        <v>3538</v>
      </c>
      <c r="B189" s="8" t="s">
        <v>3539</v>
      </c>
      <c r="C189" s="255">
        <v>0</v>
      </c>
      <c r="D189" s="255">
        <v>0.47444242822171301</v>
      </c>
    </row>
    <row r="190" spans="1:4" ht="27.75" customHeight="1">
      <c r="A190" s="7" t="s">
        <v>3540</v>
      </c>
      <c r="B190" s="8" t="s">
        <v>3541</v>
      </c>
      <c r="C190" s="255">
        <v>0.91484345251801924</v>
      </c>
      <c r="D190" s="255">
        <v>0.49197696386464346</v>
      </c>
    </row>
    <row r="191" spans="1:4" ht="27.75" customHeight="1">
      <c r="A191" s="7" t="s">
        <v>3542</v>
      </c>
      <c r="B191" s="8" t="s">
        <v>3543</v>
      </c>
      <c r="C191" s="255">
        <v>0.91436261025112164</v>
      </c>
      <c r="D191" s="255">
        <v>0.487156511813996</v>
      </c>
    </row>
    <row r="192" spans="1:4" ht="27.75" customHeight="1">
      <c r="A192" s="7" t="s">
        <v>3544</v>
      </c>
      <c r="B192" s="8" t="s">
        <v>3545</v>
      </c>
      <c r="C192" s="255">
        <v>-3.4560055966971585E-2</v>
      </c>
      <c r="D192" s="255">
        <v>5.0672058914477652E-2</v>
      </c>
    </row>
    <row r="193" spans="1:4" ht="27.75" customHeight="1">
      <c r="A193" s="7" t="s">
        <v>3546</v>
      </c>
      <c r="B193" s="8" t="s">
        <v>3547</v>
      </c>
      <c r="C193" s="255">
        <v>0</v>
      </c>
      <c r="D193" s="255">
        <v>2.936029648244836</v>
      </c>
    </row>
    <row r="194" spans="1:4" ht="27.75" customHeight="1">
      <c r="A194" s="7" t="s">
        <v>3548</v>
      </c>
      <c r="B194" s="8" t="s">
        <v>3547</v>
      </c>
      <c r="C194" s="255">
        <v>0</v>
      </c>
      <c r="D194" s="255">
        <v>0.61900946587383099</v>
      </c>
    </row>
    <row r="195" spans="1:4" ht="27.75" customHeight="1">
      <c r="A195" s="7" t="s">
        <v>3549</v>
      </c>
      <c r="B195" s="8" t="s">
        <v>3550</v>
      </c>
      <c r="C195" s="255">
        <v>3.3849599245044111</v>
      </c>
      <c r="D195" s="255">
        <v>2.679529265582647</v>
      </c>
    </row>
    <row r="196" spans="1:4" ht="27.75" customHeight="1">
      <c r="A196" s="7" t="s">
        <v>3551</v>
      </c>
      <c r="B196" s="8" t="s">
        <v>3550</v>
      </c>
      <c r="C196" s="255">
        <v>3.3850255603074411</v>
      </c>
      <c r="D196" s="255">
        <v>1.0332154180117543</v>
      </c>
    </row>
    <row r="197" spans="1:4" ht="27.75" customHeight="1">
      <c r="A197" s="7" t="s">
        <v>3552</v>
      </c>
      <c r="B197" s="8" t="s">
        <v>3553</v>
      </c>
      <c r="C197" s="255">
        <v>4.267905030770907E-2</v>
      </c>
      <c r="D197" s="255">
        <v>0.69567694639072608</v>
      </c>
    </row>
    <row r="198" spans="1:4" ht="27.75" customHeight="1">
      <c r="A198" s="7" t="s">
        <v>3554</v>
      </c>
      <c r="B198" s="8" t="s">
        <v>3555</v>
      </c>
      <c r="C198" s="255">
        <v>2.2515661303250101E-2</v>
      </c>
      <c r="D198" s="255">
        <v>0.6305884920424023</v>
      </c>
    </row>
    <row r="199" spans="1:4" ht="27.75" customHeight="1">
      <c r="A199" s="7" t="s">
        <v>3556</v>
      </c>
      <c r="B199" s="8" t="s">
        <v>3555</v>
      </c>
      <c r="C199" s="255">
        <v>2.2534258097144124E-2</v>
      </c>
      <c r="D199" s="255">
        <v>0.62696354014206912</v>
      </c>
    </row>
    <row r="200" spans="1:4" ht="27.75" customHeight="1">
      <c r="A200" s="7" t="s">
        <v>3557</v>
      </c>
      <c r="B200" s="8" t="s">
        <v>3558</v>
      </c>
      <c r="C200" s="255">
        <v>4.3539249166419385</v>
      </c>
      <c r="D200" s="255">
        <v>20.125461414602565</v>
      </c>
    </row>
    <row r="201" spans="1:4" ht="27.75" customHeight="1">
      <c r="A201" s="7" t="s">
        <v>3559</v>
      </c>
      <c r="B201" s="8" t="s">
        <v>3558</v>
      </c>
      <c r="C201" s="255">
        <v>6.5033777303995732</v>
      </c>
      <c r="D201" s="255">
        <v>30.119173197190712</v>
      </c>
    </row>
    <row r="202" spans="1:4" ht="27.75" customHeight="1">
      <c r="A202" s="7" t="s">
        <v>3560</v>
      </c>
      <c r="B202" s="8" t="s">
        <v>3561</v>
      </c>
      <c r="C202" s="255">
        <v>0</v>
      </c>
      <c r="D202" s="255">
        <v>5.424130766458047E-2</v>
      </c>
    </row>
    <row r="203" spans="1:4" ht="27.75" customHeight="1">
      <c r="A203" s="7" t="s">
        <v>3562</v>
      </c>
      <c r="B203" s="8" t="s">
        <v>3561</v>
      </c>
      <c r="C203" s="255">
        <v>0</v>
      </c>
      <c r="D203" s="255">
        <v>5.4241817400359806E-2</v>
      </c>
    </row>
    <row r="204" spans="1:4" ht="27.75" customHeight="1">
      <c r="A204" s="7" t="s">
        <v>3563</v>
      </c>
      <c r="B204" s="8" t="s">
        <v>3564</v>
      </c>
      <c r="C204" s="255">
        <v>0.92111624935502712</v>
      </c>
      <c r="D204" s="255">
        <v>0.49945031502243808</v>
      </c>
    </row>
    <row r="205" spans="1:4" ht="27.75" customHeight="1">
      <c r="A205" s="7" t="s">
        <v>3565</v>
      </c>
      <c r="B205" s="8" t="s">
        <v>3566</v>
      </c>
      <c r="C205" s="255">
        <v>0.92252973732997645</v>
      </c>
      <c r="D205" s="255">
        <v>0.49942339316883583</v>
      </c>
    </row>
    <row r="206" spans="1:4" ht="27.75" customHeight="1">
      <c r="A206" s="7" t="s">
        <v>3567</v>
      </c>
      <c r="B206" s="8" t="s">
        <v>3568</v>
      </c>
      <c r="C206" s="255">
        <v>2.1331927110869766</v>
      </c>
      <c r="D206" s="255">
        <v>1.6223436972123311</v>
      </c>
    </row>
    <row r="207" spans="1:4" ht="27.75" customHeight="1">
      <c r="A207" s="7" t="s">
        <v>3569</v>
      </c>
      <c r="B207" s="8" t="s">
        <v>3568</v>
      </c>
      <c r="C207" s="255">
        <v>0.99226836385691153</v>
      </c>
      <c r="D207" s="255">
        <v>1.5641072296940908</v>
      </c>
    </row>
    <row r="208" spans="1:4" ht="27.75" customHeight="1">
      <c r="A208" s="7" t="s">
        <v>1754</v>
      </c>
      <c r="B208" s="8" t="s">
        <v>3570</v>
      </c>
      <c r="C208" s="255">
        <v>0</v>
      </c>
      <c r="D208" s="255">
        <v>2.2592891964789272</v>
      </c>
    </row>
    <row r="209" spans="1:4" ht="27.75" customHeight="1">
      <c r="A209" s="7" t="s">
        <v>3571</v>
      </c>
      <c r="B209" s="8" t="s">
        <v>3570</v>
      </c>
      <c r="C209" s="255">
        <v>0</v>
      </c>
      <c r="D209" s="255">
        <v>1.9656353243291356</v>
      </c>
    </row>
    <row r="210" spans="1:4" ht="27.75" customHeight="1">
      <c r="A210" s="7" t="s">
        <v>3572</v>
      </c>
      <c r="B210" s="8" t="s">
        <v>3570</v>
      </c>
      <c r="C210" s="255">
        <v>0</v>
      </c>
      <c r="D210" s="255">
        <v>2.6173012189378464</v>
      </c>
    </row>
    <row r="211" spans="1:4" ht="27.75" customHeight="1">
      <c r="A211" s="7" t="s">
        <v>3573</v>
      </c>
      <c r="B211" s="8" t="s">
        <v>3574</v>
      </c>
      <c r="C211" s="255">
        <v>0</v>
      </c>
      <c r="D211" s="255">
        <v>-0.32771305460428601</v>
      </c>
    </row>
    <row r="212" spans="1:4" ht="27.75" customHeight="1">
      <c r="A212" s="7" t="s">
        <v>3575</v>
      </c>
      <c r="B212" s="8" t="s">
        <v>3576</v>
      </c>
      <c r="C212" s="255">
        <v>0.87452978586676433</v>
      </c>
      <c r="D212" s="255">
        <v>0.5164389791593178</v>
      </c>
    </row>
    <row r="213" spans="1:4" ht="27.75" customHeight="1">
      <c r="A213" s="7" t="s">
        <v>3577</v>
      </c>
      <c r="B213" s="8" t="s">
        <v>3578</v>
      </c>
      <c r="C213" s="255">
        <v>0.87452981225535742</v>
      </c>
      <c r="D213" s="255">
        <v>0.51641601593714181</v>
      </c>
    </row>
    <row r="214" spans="1:4" ht="27.75" customHeight="1">
      <c r="A214" s="7" t="s">
        <v>3579</v>
      </c>
      <c r="B214" s="8" t="s">
        <v>3580</v>
      </c>
      <c r="C214" s="255">
        <v>0.87452981225535742</v>
      </c>
      <c r="D214" s="255">
        <v>0.51639231965739174</v>
      </c>
    </row>
    <row r="215" spans="1:4" ht="27.75" customHeight="1">
      <c r="A215" s="7" t="s">
        <v>3581</v>
      </c>
      <c r="B215" s="8" t="s">
        <v>3582</v>
      </c>
      <c r="C215" s="255">
        <v>0.87452978586676433</v>
      </c>
      <c r="D215" s="255">
        <v>0.51631625784902146</v>
      </c>
    </row>
    <row r="216" spans="1:4" ht="27.75" customHeight="1">
      <c r="A216" s="7" t="s">
        <v>3583</v>
      </c>
      <c r="B216" s="8" t="s">
        <v>3584</v>
      </c>
      <c r="C216" s="255">
        <v>0</v>
      </c>
      <c r="D216" s="255">
        <v>0.23455687391793723</v>
      </c>
    </row>
    <row r="217" spans="1:4" ht="27.75" customHeight="1">
      <c r="A217" s="7" t="s">
        <v>3585</v>
      </c>
      <c r="B217" s="8" t="s">
        <v>3586</v>
      </c>
      <c r="C217" s="255">
        <v>0.9188631441983629</v>
      </c>
      <c r="D217" s="255">
        <v>0.47962522849252537</v>
      </c>
    </row>
    <row r="218" spans="1:4" ht="27.75" customHeight="1">
      <c r="A218" s="7" t="s">
        <v>3587</v>
      </c>
      <c r="B218" s="8" t="s">
        <v>3588</v>
      </c>
      <c r="C218" s="255">
        <v>1.0095343229821434</v>
      </c>
      <c r="D218" s="255">
        <v>2.9471900473423291</v>
      </c>
    </row>
    <row r="219" spans="1:4" ht="27.75" customHeight="1">
      <c r="A219" s="7" t="s">
        <v>3589</v>
      </c>
      <c r="B219" s="8" t="s">
        <v>3590</v>
      </c>
      <c r="C219" s="255">
        <v>2.4337825949957459</v>
      </c>
      <c r="D219" s="255">
        <v>5.8904469827227066</v>
      </c>
    </row>
    <row r="220" spans="1:4" ht="27.75" customHeight="1">
      <c r="A220" s="7" t="s">
        <v>3591</v>
      </c>
      <c r="B220" s="8" t="s">
        <v>3590</v>
      </c>
      <c r="C220" s="255">
        <v>2.7361050722634137</v>
      </c>
      <c r="D220" s="255">
        <v>5.342988203621597</v>
      </c>
    </row>
    <row r="221" spans="1:4" ht="27.75" customHeight="1">
      <c r="A221" s="7" t="s">
        <v>3592</v>
      </c>
      <c r="B221" s="8" t="s">
        <v>3593</v>
      </c>
      <c r="C221" s="255">
        <v>3.8177168163150941</v>
      </c>
      <c r="D221" s="255">
        <v>12.507558385436603</v>
      </c>
    </row>
    <row r="222" spans="1:4" ht="27.75" customHeight="1">
      <c r="A222" s="7" t="s">
        <v>3594</v>
      </c>
      <c r="B222" s="8" t="s">
        <v>3593</v>
      </c>
      <c r="C222" s="255">
        <v>1.6479573786331485</v>
      </c>
      <c r="D222" s="255">
        <v>14.222466150733407</v>
      </c>
    </row>
    <row r="223" spans="1:4" ht="27.75" customHeight="1">
      <c r="A223" s="7" t="s">
        <v>3595</v>
      </c>
      <c r="B223" s="8" t="s">
        <v>3593</v>
      </c>
      <c r="C223" s="255">
        <v>3.3556869105302714E-2</v>
      </c>
      <c r="D223" s="255">
        <v>6.9080664317159197</v>
      </c>
    </row>
    <row r="224" spans="1:4" ht="27.75" customHeight="1">
      <c r="A224" s="7" t="s">
        <v>3596</v>
      </c>
      <c r="B224" s="8" t="s">
        <v>3593</v>
      </c>
      <c r="C224" s="255">
        <v>1.1516925463551E-2</v>
      </c>
      <c r="D224" s="255">
        <v>4.7289501200287285</v>
      </c>
    </row>
    <row r="225" spans="1:4" ht="27.75" customHeight="1">
      <c r="A225" s="7" t="s">
        <v>3597</v>
      </c>
      <c r="B225" s="8" t="s">
        <v>3598</v>
      </c>
      <c r="C225" s="255">
        <v>0.90738591209921537</v>
      </c>
      <c r="D225" s="255">
        <v>11.54433901747924</v>
      </c>
    </row>
    <row r="226" spans="1:4" ht="27.75" customHeight="1">
      <c r="A226" s="7" t="s">
        <v>3599</v>
      </c>
      <c r="B226" s="8" t="s">
        <v>3598</v>
      </c>
      <c r="C226" s="255">
        <v>0.75650894372566668</v>
      </c>
      <c r="D226" s="255">
        <v>12.212707815437643</v>
      </c>
    </row>
    <row r="227" spans="1:4" ht="27.75" customHeight="1">
      <c r="A227" s="7" t="s">
        <v>3600</v>
      </c>
      <c r="B227" s="8" t="s">
        <v>3601</v>
      </c>
      <c r="C227" s="255">
        <v>-0.14827456080211818</v>
      </c>
      <c r="D227" s="255">
        <v>1.1150310280052809</v>
      </c>
    </row>
    <row r="228" spans="1:4" ht="27.75" customHeight="1">
      <c r="A228" s="7" t="s">
        <v>3602</v>
      </c>
      <c r="B228" s="8" t="s">
        <v>3601</v>
      </c>
      <c r="C228" s="255">
        <v>-9.1652996957328578E-2</v>
      </c>
      <c r="D228" s="255">
        <v>0.52389785652564791</v>
      </c>
    </row>
    <row r="229" spans="1:4" ht="27.75" customHeight="1">
      <c r="A229" s="7" t="s">
        <v>3603</v>
      </c>
      <c r="B229" s="8" t="s">
        <v>3604</v>
      </c>
      <c r="C229" s="255">
        <v>0.28610191781345473</v>
      </c>
      <c r="D229" s="255">
        <v>7.5836256106196638</v>
      </c>
    </row>
    <row r="230" spans="1:4" ht="27.75" customHeight="1">
      <c r="A230" s="7" t="s">
        <v>3605</v>
      </c>
      <c r="B230" s="8" t="s">
        <v>3604</v>
      </c>
      <c r="C230" s="255">
        <v>0.28340776322923633</v>
      </c>
      <c r="D230" s="255">
        <v>7.5863841376036234</v>
      </c>
    </row>
    <row r="231" spans="1:4" ht="27.75" customHeight="1">
      <c r="A231" s="7" t="s">
        <v>3606</v>
      </c>
      <c r="B231" s="8" t="s">
        <v>3607</v>
      </c>
      <c r="C231" s="255">
        <v>1.7547712978667899E-6</v>
      </c>
      <c r="D231" s="255">
        <v>0.82756539772356585</v>
      </c>
    </row>
    <row r="232" spans="1:4" ht="27.75" customHeight="1">
      <c r="A232" s="7" t="s">
        <v>3608</v>
      </c>
      <c r="B232" s="8" t="s">
        <v>3607</v>
      </c>
      <c r="C232" s="255">
        <v>8.6205050739625345E-7</v>
      </c>
      <c r="D232" s="255">
        <v>0.82755639314809748</v>
      </c>
    </row>
    <row r="233" spans="1:4" ht="27.75" customHeight="1">
      <c r="A233" s="7" t="s">
        <v>3609</v>
      </c>
      <c r="B233" s="8" t="s">
        <v>3610</v>
      </c>
      <c r="C233" s="255">
        <v>4.9802145193334573</v>
      </c>
      <c r="D233" s="255">
        <v>15.375071002097643</v>
      </c>
    </row>
    <row r="234" spans="1:4" ht="27.75" customHeight="1">
      <c r="A234" s="7" t="s">
        <v>3611</v>
      </c>
      <c r="B234" s="8" t="s">
        <v>3612</v>
      </c>
      <c r="C234" s="255">
        <v>0</v>
      </c>
      <c r="D234" s="255">
        <v>2.0437425288723774</v>
      </c>
    </row>
    <row r="235" spans="1:4" ht="27.75" customHeight="1">
      <c r="A235" s="7" t="s">
        <v>3613</v>
      </c>
      <c r="B235" s="8" t="s">
        <v>3612</v>
      </c>
      <c r="C235" s="255">
        <v>0</v>
      </c>
      <c r="D235" s="255">
        <v>2.5512253356688137</v>
      </c>
    </row>
    <row r="236" spans="1:4" ht="27.75" customHeight="1">
      <c r="A236" s="7" t="s">
        <v>3614</v>
      </c>
      <c r="B236" s="8" t="s">
        <v>3615</v>
      </c>
      <c r="C236" s="255">
        <v>9.6528897740343556E-6</v>
      </c>
      <c r="D236" s="255">
        <v>0.82784720932422706</v>
      </c>
    </row>
    <row r="237" spans="1:4" ht="27.75" customHeight="1">
      <c r="A237" s="7" t="s">
        <v>3616</v>
      </c>
      <c r="B237" s="8" t="s">
        <v>3617</v>
      </c>
      <c r="C237" s="255">
        <v>1.2916582712686513</v>
      </c>
      <c r="D237" s="255">
        <v>3.7405192643714602</v>
      </c>
    </row>
    <row r="238" spans="1:4" ht="27.75" customHeight="1">
      <c r="A238" s="7" t="s">
        <v>3618</v>
      </c>
      <c r="B238" s="8" t="s">
        <v>3619</v>
      </c>
      <c r="C238" s="255">
        <v>5.134111785879121E-2</v>
      </c>
      <c r="D238" s="255">
        <v>0</v>
      </c>
    </row>
    <row r="239" spans="1:4" ht="27.75" customHeight="1">
      <c r="A239" s="7" t="s">
        <v>3620</v>
      </c>
      <c r="B239" s="8" t="s">
        <v>3619</v>
      </c>
      <c r="C239" s="255">
        <v>5.1350345475130572E-2</v>
      </c>
      <c r="D239" s="255">
        <v>0</v>
      </c>
    </row>
    <row r="240" spans="1:4" ht="27.75" customHeight="1">
      <c r="A240" s="7" t="s">
        <v>3621</v>
      </c>
      <c r="B240" s="8" t="s">
        <v>3622</v>
      </c>
      <c r="C240" s="255">
        <v>0.52684238784509674</v>
      </c>
      <c r="D240" s="255">
        <v>0.41448854834108434</v>
      </c>
    </row>
    <row r="241" spans="1:4" ht="27.75" customHeight="1">
      <c r="A241" s="7" t="s">
        <v>3623</v>
      </c>
      <c r="B241" s="8" t="s">
        <v>3622</v>
      </c>
      <c r="C241" s="255">
        <v>0.41712404749716303</v>
      </c>
      <c r="D241" s="255">
        <v>0.76548620274262658</v>
      </c>
    </row>
    <row r="242" spans="1:4" ht="27.75" customHeight="1">
      <c r="A242" s="7" t="s">
        <v>3624</v>
      </c>
      <c r="B242" s="8" t="s">
        <v>3622</v>
      </c>
      <c r="C242" s="255">
        <v>0.41712720777107321</v>
      </c>
      <c r="D242" s="255">
        <v>2.4447584424088127E-2</v>
      </c>
    </row>
    <row r="243" spans="1:4" ht="27.75" customHeight="1">
      <c r="A243" s="7" t="s">
        <v>3625</v>
      </c>
      <c r="B243" s="8" t="s">
        <v>3626</v>
      </c>
      <c r="C243" s="255">
        <v>0</v>
      </c>
      <c r="D243" s="255">
        <v>6.5143786048958999E-2</v>
      </c>
    </row>
    <row r="244" spans="1:4" ht="27.75" customHeight="1">
      <c r="A244" s="7" t="s">
        <v>3627</v>
      </c>
      <c r="B244" s="8" t="s">
        <v>3626</v>
      </c>
      <c r="C244" s="255">
        <v>0</v>
      </c>
      <c r="D244" s="255">
        <v>6.0653806546509231E-2</v>
      </c>
    </row>
    <row r="245" spans="1:4" ht="27.75" customHeight="1">
      <c r="A245" s="7" t="s">
        <v>3628</v>
      </c>
      <c r="B245" s="8" t="s">
        <v>3629</v>
      </c>
      <c r="C245" s="255">
        <v>0</v>
      </c>
      <c r="D245" s="255">
        <v>0</v>
      </c>
    </row>
    <row r="246" spans="1:4" ht="27.75" customHeight="1">
      <c r="A246" s="7" t="s">
        <v>3630</v>
      </c>
      <c r="B246" s="8" t="s">
        <v>3631</v>
      </c>
      <c r="C246" s="255">
        <v>0</v>
      </c>
      <c r="D246" s="255">
        <v>0.90749005532728833</v>
      </c>
    </row>
    <row r="247" spans="1:4" ht="27.75" customHeight="1">
      <c r="A247" s="7" t="s">
        <v>3632</v>
      </c>
      <c r="B247" s="8" t="s">
        <v>3633</v>
      </c>
      <c r="C247" s="255">
        <v>1.7942331582807277E-2</v>
      </c>
      <c r="D247" s="255">
        <v>1.5586927715147394</v>
      </c>
    </row>
    <row r="248" spans="1:4" ht="27.75" customHeight="1">
      <c r="A248" s="7" t="s">
        <v>3634</v>
      </c>
      <c r="B248" s="8" t="s">
        <v>3635</v>
      </c>
      <c r="C248" s="255">
        <v>4.267905030770907E-2</v>
      </c>
      <c r="D248" s="255">
        <v>0.69567694639072608</v>
      </c>
    </row>
    <row r="249" spans="1:4" ht="27.75" customHeight="1">
      <c r="A249" s="7" t="s">
        <v>3636</v>
      </c>
      <c r="B249" s="8" t="s">
        <v>3637</v>
      </c>
      <c r="C249" s="255">
        <v>0.87393223774483231</v>
      </c>
      <c r="D249" s="255">
        <v>0.49865012104121803</v>
      </c>
    </row>
    <row r="250" spans="1:4" ht="27.75" customHeight="1">
      <c r="A250" s="7" t="s">
        <v>3638</v>
      </c>
      <c r="B250" s="8" t="s">
        <v>3639</v>
      </c>
      <c r="C250" s="255">
        <v>0.93767489181855068</v>
      </c>
      <c r="D250" s="255">
        <v>0.48975530825244051</v>
      </c>
    </row>
    <row r="251" spans="1:4" ht="27.75" customHeight="1">
      <c r="A251" s="7" t="s">
        <v>3640</v>
      </c>
      <c r="B251" s="8" t="s">
        <v>3641</v>
      </c>
      <c r="C251" s="255">
        <v>0.93114847475481355</v>
      </c>
      <c r="D251" s="255">
        <v>0.53899495699238331</v>
      </c>
    </row>
    <row r="252" spans="1:4" ht="27.75" customHeight="1">
      <c r="A252" s="7" t="s">
        <v>3642</v>
      </c>
      <c r="B252" s="8" t="s">
        <v>3643</v>
      </c>
      <c r="C252" s="255">
        <v>2.8311602532775209</v>
      </c>
      <c r="D252" s="255">
        <v>4.4677278943207441E-4</v>
      </c>
    </row>
    <row r="253" spans="1:4" ht="27.75" customHeight="1">
      <c r="A253" s="7" t="s">
        <v>3644</v>
      </c>
      <c r="B253" s="8" t="s">
        <v>3643</v>
      </c>
      <c r="C253" s="255">
        <v>2.8447018142453833</v>
      </c>
      <c r="D253" s="255">
        <v>4.4763070588992238E-4</v>
      </c>
    </row>
    <row r="254" spans="1:4" ht="27.75" customHeight="1">
      <c r="A254" s="7" t="s">
        <v>3645</v>
      </c>
      <c r="B254" s="8" t="s">
        <v>3646</v>
      </c>
      <c r="C254" s="255">
        <v>2.9718580851585497</v>
      </c>
      <c r="D254" s="255">
        <v>5.7543241793081181</v>
      </c>
    </row>
    <row r="255" spans="1:4" ht="27.75" customHeight="1">
      <c r="A255" s="7" t="s">
        <v>3647</v>
      </c>
      <c r="B255" s="8" t="s">
        <v>3646</v>
      </c>
      <c r="C255" s="255">
        <v>2.9702606471771746</v>
      </c>
      <c r="D255" s="255">
        <v>5.748081716503104</v>
      </c>
    </row>
    <row r="256" spans="1:4" ht="27.75" customHeight="1">
      <c r="A256" s="7" t="s">
        <v>3648</v>
      </c>
      <c r="B256" s="8" t="s">
        <v>3649</v>
      </c>
      <c r="C256" s="255">
        <v>8.7197466811997207E-2</v>
      </c>
      <c r="D256" s="255">
        <v>3.8803670469473199</v>
      </c>
    </row>
    <row r="257" spans="1:4" ht="27.75" customHeight="1">
      <c r="A257" s="7" t="s">
        <v>3650</v>
      </c>
      <c r="B257" s="8" t="s">
        <v>3651</v>
      </c>
      <c r="C257" s="255">
        <v>3.5614291471588446</v>
      </c>
      <c r="D257" s="255">
        <v>2.9999316218922929</v>
      </c>
    </row>
    <row r="258" spans="1:4" ht="27.75" customHeight="1">
      <c r="A258" s="7" t="s">
        <v>3652</v>
      </c>
      <c r="B258" s="8" t="s">
        <v>3651</v>
      </c>
      <c r="C258" s="255">
        <v>4.4750989897401485</v>
      </c>
      <c r="D258" s="255">
        <v>3.0516975419329202</v>
      </c>
    </row>
    <row r="259" spans="1:4" ht="27.75" customHeight="1">
      <c r="A259" s="7" t="s">
        <v>3653</v>
      </c>
      <c r="B259" s="8" t="s">
        <v>3654</v>
      </c>
      <c r="C259" s="255">
        <v>0</v>
      </c>
      <c r="D259" s="255">
        <v>8.014961554252116E-2</v>
      </c>
    </row>
    <row r="260" spans="1:4" ht="27.75" customHeight="1">
      <c r="A260" s="7" t="s">
        <v>3655</v>
      </c>
      <c r="B260" s="8" t="s">
        <v>3654</v>
      </c>
      <c r="C260" s="255">
        <v>0</v>
      </c>
      <c r="D260" s="255">
        <v>6.6671790966568223E-2</v>
      </c>
    </row>
    <row r="261" spans="1:4" ht="27.75" customHeight="1">
      <c r="A261" s="7" t="s">
        <v>3656</v>
      </c>
      <c r="B261" s="8" t="s">
        <v>3654</v>
      </c>
      <c r="C261" s="255">
        <v>0</v>
      </c>
      <c r="D261" s="255">
        <v>6.464016525737272E-2</v>
      </c>
    </row>
    <row r="262" spans="1:4" ht="27.75" customHeight="1">
      <c r="A262" s="7" t="s">
        <v>3657</v>
      </c>
      <c r="B262" s="8" t="s">
        <v>3658</v>
      </c>
      <c r="C262" s="255">
        <v>0</v>
      </c>
      <c r="D262" s="255">
        <v>0</v>
      </c>
    </row>
    <row r="263" spans="1:4" ht="27.75" customHeight="1">
      <c r="A263" s="7" t="s">
        <v>3659</v>
      </c>
      <c r="B263" s="8" t="s">
        <v>3660</v>
      </c>
      <c r="C263" s="255">
        <v>0</v>
      </c>
      <c r="D263" s="255">
        <v>2.8572666339444468</v>
      </c>
    </row>
    <row r="264" spans="1:4" ht="27.75" customHeight="1">
      <c r="A264" s="7" t="s">
        <v>3661</v>
      </c>
      <c r="B264" s="8" t="s">
        <v>3660</v>
      </c>
      <c r="C264" s="255">
        <v>0</v>
      </c>
      <c r="D264" s="255">
        <v>2.1031366355548342</v>
      </c>
    </row>
    <row r="265" spans="1:4" ht="27.75" customHeight="1">
      <c r="A265" s="7" t="s">
        <v>3662</v>
      </c>
      <c r="B265" s="8" t="s">
        <v>3663</v>
      </c>
      <c r="C265" s="255">
        <v>1.1025347079907351</v>
      </c>
      <c r="D265" s="255">
        <v>1.1276420480803757</v>
      </c>
    </row>
    <row r="266" spans="1:4" ht="27.75" customHeight="1">
      <c r="A266" s="7" t="s">
        <v>3664</v>
      </c>
      <c r="B266" s="8" t="s">
        <v>3663</v>
      </c>
      <c r="C266" s="255">
        <v>0.81904096874622134</v>
      </c>
      <c r="D266" s="255">
        <v>1.1442563293936951</v>
      </c>
    </row>
    <row r="267" spans="1:4" ht="27.75" customHeight="1">
      <c r="A267" s="7" t="s">
        <v>3665</v>
      </c>
      <c r="B267" s="8" t="s">
        <v>3666</v>
      </c>
      <c r="C267" s="255">
        <v>2.1512772602030802E-4</v>
      </c>
      <c r="D267" s="255">
        <v>0</v>
      </c>
    </row>
    <row r="268" spans="1:4" ht="27.75" customHeight="1">
      <c r="A268" s="7" t="s">
        <v>3667</v>
      </c>
      <c r="B268" s="8" t="s">
        <v>3666</v>
      </c>
      <c r="C268" s="255">
        <v>2.1512772602030802E-4</v>
      </c>
      <c r="D268" s="255">
        <v>0</v>
      </c>
    </row>
    <row r="269" spans="1:4" ht="27.75" customHeight="1">
      <c r="A269" s="7" t="s">
        <v>3668</v>
      </c>
      <c r="B269" s="8" t="s">
        <v>3669</v>
      </c>
      <c r="C269" s="255">
        <v>0.15700644792266014</v>
      </c>
      <c r="D269" s="255">
        <v>-2.9011694488473933E-2</v>
      </c>
    </row>
    <row r="270" spans="1:4" ht="27.75" customHeight="1">
      <c r="A270" s="7" t="s">
        <v>3670</v>
      </c>
      <c r="B270" s="8" t="s">
        <v>3671</v>
      </c>
      <c r="C270" s="255">
        <v>0.48508952347106271</v>
      </c>
      <c r="D270" s="255">
        <v>4.2639369286344886</v>
      </c>
    </row>
    <row r="271" spans="1:4" ht="27.75" customHeight="1">
      <c r="A271" s="7" t="s">
        <v>3672</v>
      </c>
      <c r="B271" s="8" t="s">
        <v>3671</v>
      </c>
      <c r="C271" s="255">
        <v>0.34958287645526065</v>
      </c>
      <c r="D271" s="255">
        <v>4.3084263744146112</v>
      </c>
    </row>
    <row r="272" spans="1:4" ht="27.75" customHeight="1">
      <c r="A272" s="7" t="s">
        <v>2284</v>
      </c>
      <c r="B272" s="8" t="s">
        <v>3673</v>
      </c>
      <c r="C272" s="255">
        <v>2.5558963286807019</v>
      </c>
      <c r="D272" s="255">
        <v>5.0065070594216277</v>
      </c>
    </row>
    <row r="273" spans="1:4" ht="27.75" customHeight="1">
      <c r="A273" s="7" t="s">
        <v>3674</v>
      </c>
      <c r="B273" s="8" t="s">
        <v>3673</v>
      </c>
      <c r="C273" s="255">
        <v>2.9209934244180857</v>
      </c>
      <c r="D273" s="255">
        <v>3.5901158245320453</v>
      </c>
    </row>
    <row r="274" spans="1:4" ht="27.75" customHeight="1">
      <c r="A274" s="7" t="s">
        <v>3675</v>
      </c>
      <c r="B274" s="8" t="s">
        <v>3676</v>
      </c>
      <c r="C274" s="255">
        <v>7.3380190250530068</v>
      </c>
      <c r="D274" s="255">
        <v>3.1441441220509425</v>
      </c>
    </row>
    <row r="275" spans="1:4" ht="27.75" customHeight="1">
      <c r="A275" s="7" t="s">
        <v>3677</v>
      </c>
      <c r="B275" s="8" t="s">
        <v>3676</v>
      </c>
      <c r="C275" s="255">
        <v>8.4682568900239268</v>
      </c>
      <c r="D275" s="255">
        <v>3.6843052417835414</v>
      </c>
    </row>
    <row r="276" spans="1:4" ht="27.75" customHeight="1">
      <c r="A276" s="7" t="s">
        <v>3678</v>
      </c>
      <c r="B276" s="8" t="s">
        <v>3679</v>
      </c>
      <c r="C276" s="255">
        <v>3.607248979773249</v>
      </c>
      <c r="D276" s="255">
        <v>6.969508126803837</v>
      </c>
    </row>
    <row r="277" spans="1:4" ht="27.75" customHeight="1">
      <c r="A277" s="7" t="s">
        <v>3680</v>
      </c>
      <c r="B277" s="8" t="s">
        <v>3679</v>
      </c>
      <c r="C277" s="255">
        <v>2.6252329042648737</v>
      </c>
      <c r="D277" s="255">
        <v>8.2204143328470263</v>
      </c>
    </row>
    <row r="278" spans="1:4" ht="27.75" customHeight="1">
      <c r="A278" s="7" t="s">
        <v>3681</v>
      </c>
      <c r="B278" s="8" t="s">
        <v>3682</v>
      </c>
      <c r="C278" s="255">
        <v>0</v>
      </c>
      <c r="D278" s="255">
        <v>0.43324180306248844</v>
      </c>
    </row>
    <row r="279" spans="1:4" ht="27.75" customHeight="1">
      <c r="A279" s="7" t="s">
        <v>3683</v>
      </c>
      <c r="B279" s="8" t="s">
        <v>3682</v>
      </c>
      <c r="C279" s="255">
        <v>0</v>
      </c>
      <c r="D279" s="255">
        <v>1.1148297598345254</v>
      </c>
    </row>
    <row r="280" spans="1:4" ht="27.75" customHeight="1">
      <c r="A280" s="7" t="s">
        <v>3684</v>
      </c>
      <c r="B280" s="8" t="s">
        <v>3685</v>
      </c>
      <c r="C280" s="255">
        <v>5.1495630142565574</v>
      </c>
      <c r="D280" s="255">
        <v>2.1088837783996586</v>
      </c>
    </row>
    <row r="281" spans="1:4" ht="27.75" customHeight="1">
      <c r="A281" s="7" t="s">
        <v>3686</v>
      </c>
      <c r="B281" s="8" t="s">
        <v>3685</v>
      </c>
      <c r="C281" s="255">
        <v>5.152169640333697</v>
      </c>
      <c r="D281" s="255">
        <v>2.1097287251207901</v>
      </c>
    </row>
    <row r="282" spans="1:4" ht="27.75" customHeight="1">
      <c r="A282" s="7" t="s">
        <v>2352</v>
      </c>
      <c r="B282" s="8" t="s">
        <v>3687</v>
      </c>
      <c r="C282" s="255">
        <v>4.3438411576042917</v>
      </c>
      <c r="D282" s="255">
        <v>14.393589013789908</v>
      </c>
    </row>
    <row r="283" spans="1:4" ht="27.75" customHeight="1">
      <c r="A283" s="7" t="s">
        <v>3688</v>
      </c>
      <c r="B283" s="8" t="s">
        <v>3687</v>
      </c>
      <c r="C283" s="255">
        <v>5.4136881205844345</v>
      </c>
      <c r="D283" s="255">
        <v>17.31854426609792</v>
      </c>
    </row>
    <row r="284" spans="1:4" ht="27.75" customHeight="1">
      <c r="A284" s="7" t="s">
        <v>3689</v>
      </c>
      <c r="B284" s="8" t="s">
        <v>3690</v>
      </c>
      <c r="C284" s="255">
        <v>1.4956214723568941</v>
      </c>
      <c r="D284" s="255">
        <v>8.9820521882595301</v>
      </c>
    </row>
    <row r="285" spans="1:4" ht="27.75" customHeight="1">
      <c r="A285" s="7" t="s">
        <v>3691</v>
      </c>
      <c r="B285" s="8" t="s">
        <v>3692</v>
      </c>
      <c r="C285" s="255">
        <v>0.35984574217708015</v>
      </c>
      <c r="D285" s="255">
        <v>0.59480943321134794</v>
      </c>
    </row>
    <row r="286" spans="1:4" ht="27.75" customHeight="1">
      <c r="A286" s="7" t="s">
        <v>3693</v>
      </c>
      <c r="B286" s="8" t="s">
        <v>3692</v>
      </c>
      <c r="C286" s="255">
        <v>0.3136414804032373</v>
      </c>
      <c r="D286" s="255">
        <v>0.56863395024966223</v>
      </c>
    </row>
    <row r="287" spans="1:4" ht="27.75" customHeight="1">
      <c r="A287" s="7" t="s">
        <v>3694</v>
      </c>
      <c r="B287" s="8" t="s">
        <v>3692</v>
      </c>
      <c r="C287" s="255">
        <v>9.1389872434358144E-2</v>
      </c>
      <c r="D287" s="255">
        <v>0.12649696928172083</v>
      </c>
    </row>
    <row r="288" spans="1:4" ht="27.75" customHeight="1">
      <c r="A288" s="7" t="s">
        <v>3695</v>
      </c>
      <c r="B288" s="8" t="s">
        <v>3692</v>
      </c>
      <c r="C288" s="255">
        <v>4.2273994625351759E-2</v>
      </c>
      <c r="D288" s="255">
        <v>5.1123816664303691E-2</v>
      </c>
    </row>
    <row r="289" spans="1:4" ht="27.75" customHeight="1">
      <c r="A289" s="7" t="s">
        <v>3696</v>
      </c>
      <c r="B289" s="8" t="s">
        <v>3697</v>
      </c>
      <c r="C289" s="255">
        <v>0</v>
      </c>
      <c r="D289" s="255">
        <v>0.39159287438115942</v>
      </c>
    </row>
    <row r="290" spans="1:4" ht="27.75" customHeight="1">
      <c r="A290" s="7" t="s">
        <v>3698</v>
      </c>
      <c r="B290" s="8" t="s">
        <v>3697</v>
      </c>
      <c r="C290" s="255">
        <v>0</v>
      </c>
      <c r="D290" s="255">
        <v>0.31333152018408689</v>
      </c>
    </row>
    <row r="291" spans="1:4" ht="27.75" customHeight="1">
      <c r="A291" s="7" t="s">
        <v>3699</v>
      </c>
      <c r="B291" s="8" t="s">
        <v>3700</v>
      </c>
      <c r="C291" s="255">
        <v>0.40674545104675741</v>
      </c>
      <c r="D291" s="255">
        <v>0.82760889557233552</v>
      </c>
    </row>
    <row r="292" spans="1:4" ht="27.75" customHeight="1">
      <c r="A292" s="7" t="s">
        <v>3701</v>
      </c>
      <c r="B292" s="8" t="s">
        <v>3700</v>
      </c>
      <c r="C292" s="255">
        <v>0.40677433715194061</v>
      </c>
      <c r="D292" s="255">
        <v>0.82492526675795363</v>
      </c>
    </row>
    <row r="293" spans="1:4" ht="27.75" customHeight="1">
      <c r="A293" s="7" t="s">
        <v>3702</v>
      </c>
      <c r="B293" s="8" t="s">
        <v>3703</v>
      </c>
      <c r="C293" s="255">
        <v>0.78706409604731586</v>
      </c>
      <c r="D293" s="255">
        <v>2.249750323352113E-7</v>
      </c>
    </row>
    <row r="294" spans="1:4" ht="27.75" customHeight="1">
      <c r="A294" s="7" t="s">
        <v>3704</v>
      </c>
      <c r="B294" s="8" t="s">
        <v>3703</v>
      </c>
      <c r="C294" s="255">
        <v>0.78881594713800129</v>
      </c>
      <c r="D294" s="255">
        <v>2.249750323352113E-7</v>
      </c>
    </row>
    <row r="295" spans="1:4" ht="27.75" customHeight="1">
      <c r="A295" s="7" t="s">
        <v>3705</v>
      </c>
      <c r="B295" s="8" t="s">
        <v>3706</v>
      </c>
      <c r="C295" s="255">
        <v>1.5593863701675603</v>
      </c>
      <c r="D295" s="255">
        <v>37.429004939573161</v>
      </c>
    </row>
    <row r="296" spans="1:4" ht="27.75" customHeight="1">
      <c r="A296" s="7" t="s">
        <v>3707</v>
      </c>
      <c r="B296" s="8" t="s">
        <v>3706</v>
      </c>
      <c r="C296" s="255">
        <v>0.6985686364382917</v>
      </c>
      <c r="D296" s="255">
        <v>2.8236375498984039</v>
      </c>
    </row>
    <row r="297" spans="1:4" ht="27.75" customHeight="1">
      <c r="A297" s="7" t="s">
        <v>3708</v>
      </c>
      <c r="B297" s="8" t="s">
        <v>3709</v>
      </c>
      <c r="C297" s="255">
        <v>0</v>
      </c>
      <c r="D297" s="255">
        <v>1.1634895236853111</v>
      </c>
    </row>
    <row r="298" spans="1:4" ht="27.75" customHeight="1">
      <c r="A298" s="7" t="s">
        <v>3710</v>
      </c>
      <c r="B298" s="8" t="s">
        <v>3711</v>
      </c>
      <c r="C298" s="255">
        <v>2.4710997912319113</v>
      </c>
      <c r="D298" s="255">
        <v>4.0643374600532667</v>
      </c>
    </row>
    <row r="299" spans="1:4" ht="27.75" customHeight="1">
      <c r="A299" s="7" t="s">
        <v>3712</v>
      </c>
      <c r="B299" s="8" t="s">
        <v>3711</v>
      </c>
      <c r="C299" s="255">
        <v>3.1293490727293118</v>
      </c>
      <c r="D299" s="255">
        <v>5.7521027385780323</v>
      </c>
    </row>
    <row r="300" spans="1:4" ht="27.75" customHeight="1">
      <c r="A300" s="7" t="s">
        <v>3713</v>
      </c>
      <c r="B300" s="8" t="s">
        <v>3714</v>
      </c>
      <c r="C300" s="255">
        <v>0</v>
      </c>
      <c r="D300" s="255">
        <v>3.9380891952540034E-2</v>
      </c>
    </row>
    <row r="301" spans="1:4" ht="27.75" customHeight="1">
      <c r="A301" s="7" t="s">
        <v>3715</v>
      </c>
      <c r="B301" s="8" t="s">
        <v>3716</v>
      </c>
      <c r="C301" s="255">
        <v>2.5628739119628401</v>
      </c>
      <c r="D301" s="255">
        <v>4.8916254466911786</v>
      </c>
    </row>
    <row r="302" spans="1:4" ht="27.75" customHeight="1">
      <c r="A302" s="7" t="s">
        <v>3717</v>
      </c>
      <c r="B302" s="8" t="s">
        <v>3716</v>
      </c>
      <c r="C302" s="255">
        <v>2.9281952165232412</v>
      </c>
      <c r="D302" s="255">
        <v>4.2735351738508021</v>
      </c>
    </row>
    <row r="303" spans="1:4" ht="27.75" customHeight="1">
      <c r="A303" s="7" t="s">
        <v>3718</v>
      </c>
      <c r="B303" s="8" t="s">
        <v>3719</v>
      </c>
      <c r="C303" s="255">
        <v>0.87399159313890951</v>
      </c>
      <c r="D303" s="255">
        <v>0.49815705582987757</v>
      </c>
    </row>
    <row r="304" spans="1:4" ht="27.75" customHeight="1">
      <c r="A304" s="7" t="s">
        <v>3720</v>
      </c>
      <c r="B304" s="8" t="s">
        <v>3721</v>
      </c>
      <c r="C304" s="255">
        <v>0.87397792939832719</v>
      </c>
      <c r="D304" s="255">
        <v>0.49833645288812134</v>
      </c>
    </row>
  </sheetData>
  <sheetProtection selectLockedCells="1" selectUnlockedCells="1"/>
  <mergeCells count="1">
    <mergeCell ref="A2:D2"/>
  </mergeCells>
  <hyperlinks>
    <hyperlink ref="A1" location="Overview!A1" display="Back to Overview" xr:uid="{00000000-0004-0000-35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G417"/>
  <sheetViews>
    <sheetView zoomScale="70" zoomScaleNormal="70" zoomScaleSheetLayoutView="100" workbookViewId="0"/>
  </sheetViews>
  <sheetFormatPr defaultColWidth="9.1796875" defaultRowHeight="27.75" customHeight="1"/>
  <cols>
    <col min="1" max="1" width="29.81640625" style="2" customWidth="1"/>
    <col min="2" max="2" width="30.1796875" style="2" customWidth="1"/>
    <col min="3" max="3" width="39.26953125" style="3" customWidth="1"/>
    <col min="4"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SP Manweb Area (GSP Group _D)"</f>
        <v>Southern Electric Power Distribution plc - Effective from 1 April 2024 - Final Nodal/Zonal charges in SP Manweb Area (GSP Group _D)</v>
      </c>
      <c r="B2" s="394"/>
      <c r="C2" s="394"/>
      <c r="D2" s="395"/>
    </row>
    <row r="3" spans="1:7" ht="60.75" customHeight="1">
      <c r="A3" s="215" t="s">
        <v>851</v>
      </c>
      <c r="B3" s="215" t="s">
        <v>852</v>
      </c>
      <c r="C3" s="215" t="s">
        <v>853</v>
      </c>
      <c r="D3" s="215" t="s">
        <v>854</v>
      </c>
    </row>
    <row r="4" spans="1:7" ht="21.75" customHeight="1">
      <c r="A4" s="286" t="s">
        <v>3722</v>
      </c>
      <c r="B4" s="287">
        <v>1</v>
      </c>
      <c r="C4" s="287"/>
      <c r="D4" s="289">
        <v>0</v>
      </c>
    </row>
    <row r="5" spans="1:7" ht="21.75" customHeight="1">
      <c r="A5" s="286" t="s">
        <v>3723</v>
      </c>
      <c r="B5" s="287">
        <v>1</v>
      </c>
      <c r="C5" s="287"/>
      <c r="D5" s="289">
        <v>0</v>
      </c>
    </row>
    <row r="6" spans="1:7" ht="21.75" customHeight="1">
      <c r="A6" s="286" t="s">
        <v>3724</v>
      </c>
      <c r="B6" s="287">
        <v>1</v>
      </c>
      <c r="C6" s="287"/>
      <c r="D6" s="289">
        <v>0</v>
      </c>
    </row>
    <row r="7" spans="1:7" ht="21.75" customHeight="1">
      <c r="A7" s="286" t="s">
        <v>3725</v>
      </c>
      <c r="B7" s="287">
        <v>1</v>
      </c>
      <c r="C7" s="287"/>
      <c r="D7" s="289">
        <v>0</v>
      </c>
    </row>
    <row r="8" spans="1:7" ht="21.75" customHeight="1">
      <c r="A8" s="286" t="s">
        <v>3726</v>
      </c>
      <c r="B8" s="287">
        <v>1</v>
      </c>
      <c r="C8" s="287"/>
      <c r="D8" s="289">
        <v>0</v>
      </c>
    </row>
    <row r="9" spans="1:7" ht="21.75" customHeight="1">
      <c r="A9" s="286" t="s">
        <v>3727</v>
      </c>
      <c r="B9" s="287">
        <v>1</v>
      </c>
      <c r="C9" s="287"/>
      <c r="D9" s="289">
        <v>0</v>
      </c>
    </row>
    <row r="10" spans="1:7" ht="21.75" customHeight="1">
      <c r="A10" s="286" t="s">
        <v>3728</v>
      </c>
      <c r="B10" s="287">
        <v>1</v>
      </c>
      <c r="C10" s="287"/>
      <c r="D10" s="289">
        <v>0</v>
      </c>
    </row>
    <row r="11" spans="1:7" ht="21.75" customHeight="1">
      <c r="A11" s="286" t="s">
        <v>3729</v>
      </c>
      <c r="B11" s="287">
        <v>1</v>
      </c>
      <c r="C11" s="287"/>
      <c r="D11" s="289">
        <v>0</v>
      </c>
    </row>
    <row r="12" spans="1:7" ht="21.75" customHeight="1">
      <c r="A12" s="286" t="s">
        <v>3730</v>
      </c>
      <c r="B12" s="287">
        <v>1</v>
      </c>
      <c r="C12" s="287"/>
      <c r="D12" s="289">
        <v>0</v>
      </c>
    </row>
    <row r="13" spans="1:7" ht="21.75" customHeight="1">
      <c r="A13" s="286" t="s">
        <v>3731</v>
      </c>
      <c r="B13" s="287">
        <v>1</v>
      </c>
      <c r="C13" s="287"/>
      <c r="D13" s="289">
        <v>0</v>
      </c>
    </row>
    <row r="14" spans="1:7" ht="21.75" customHeight="1">
      <c r="A14" s="286" t="s">
        <v>3732</v>
      </c>
      <c r="B14" s="287">
        <v>1</v>
      </c>
      <c r="C14" s="287"/>
      <c r="D14" s="289">
        <v>0</v>
      </c>
    </row>
    <row r="15" spans="1:7" ht="21.75" customHeight="1">
      <c r="A15" s="286" t="s">
        <v>3733</v>
      </c>
      <c r="B15" s="287">
        <v>1</v>
      </c>
      <c r="C15" s="287"/>
      <c r="D15" s="289">
        <v>0</v>
      </c>
    </row>
    <row r="16" spans="1:7" ht="21.75" customHeight="1">
      <c r="A16" s="286" t="s">
        <v>3734</v>
      </c>
      <c r="B16" s="287">
        <v>1</v>
      </c>
      <c r="C16" s="287"/>
      <c r="D16" s="289">
        <v>0</v>
      </c>
    </row>
    <row r="17" spans="1:4" ht="21.75" customHeight="1">
      <c r="A17" s="286" t="s">
        <v>3735</v>
      </c>
      <c r="B17" s="287">
        <v>1</v>
      </c>
      <c r="C17" s="287"/>
      <c r="D17" s="289">
        <v>0</v>
      </c>
    </row>
    <row r="18" spans="1:4" ht="21.75" customHeight="1">
      <c r="A18" s="286" t="s">
        <v>3736</v>
      </c>
      <c r="B18" s="287">
        <v>1</v>
      </c>
      <c r="C18" s="287"/>
      <c r="D18" s="289">
        <v>0</v>
      </c>
    </row>
    <row r="19" spans="1:4" ht="21.75" customHeight="1">
      <c r="A19" s="286" t="s">
        <v>3737</v>
      </c>
      <c r="B19" s="287">
        <v>2</v>
      </c>
      <c r="C19" s="287"/>
      <c r="D19" s="289">
        <v>0</v>
      </c>
    </row>
    <row r="20" spans="1:4" ht="21.75" customHeight="1">
      <c r="A20" s="286" t="s">
        <v>3738</v>
      </c>
      <c r="B20" s="287">
        <v>2</v>
      </c>
      <c r="C20" s="287"/>
      <c r="D20" s="289">
        <v>2.8459785667986801</v>
      </c>
    </row>
    <row r="21" spans="1:4" ht="21.75" customHeight="1">
      <c r="A21" s="286" t="s">
        <v>3739</v>
      </c>
      <c r="B21" s="287">
        <v>2</v>
      </c>
      <c r="C21" s="287"/>
      <c r="D21" s="289">
        <v>0</v>
      </c>
    </row>
    <row r="22" spans="1:4" ht="21.75" customHeight="1">
      <c r="A22" s="286" t="s">
        <v>3740</v>
      </c>
      <c r="B22" s="287">
        <v>2</v>
      </c>
      <c r="C22" s="287"/>
      <c r="D22" s="289">
        <v>13.4119644501243</v>
      </c>
    </row>
    <row r="23" spans="1:4" ht="21.75" customHeight="1">
      <c r="A23" s="286" t="s">
        <v>3741</v>
      </c>
      <c r="B23" s="287">
        <v>2</v>
      </c>
      <c r="C23" s="287"/>
      <c r="D23" s="289">
        <v>0</v>
      </c>
    </row>
    <row r="24" spans="1:4" ht="21.75" customHeight="1">
      <c r="A24" s="286" t="s">
        <v>3742</v>
      </c>
      <c r="B24" s="287">
        <v>2</v>
      </c>
      <c r="C24" s="287"/>
      <c r="D24" s="289">
        <v>0.94473725871789105</v>
      </c>
    </row>
    <row r="25" spans="1:4" ht="21.75" customHeight="1">
      <c r="A25" s="286" t="s">
        <v>3743</v>
      </c>
      <c r="B25" s="287">
        <v>2</v>
      </c>
      <c r="C25" s="287"/>
      <c r="D25" s="289">
        <v>0</v>
      </c>
    </row>
    <row r="26" spans="1:4" ht="21.75" customHeight="1">
      <c r="A26" s="286" t="s">
        <v>3744</v>
      </c>
      <c r="B26" s="287">
        <v>2</v>
      </c>
      <c r="C26" s="287"/>
      <c r="D26" s="289">
        <v>2.5551511776042402</v>
      </c>
    </row>
    <row r="27" spans="1:4" ht="27.75" customHeight="1">
      <c r="A27" s="286" t="s">
        <v>3745</v>
      </c>
      <c r="B27" s="287">
        <v>2</v>
      </c>
      <c r="C27" s="287"/>
      <c r="D27" s="289">
        <v>0</v>
      </c>
    </row>
    <row r="28" spans="1:4" ht="27.75" customHeight="1">
      <c r="A28" s="286" t="s">
        <v>3746</v>
      </c>
      <c r="B28" s="287">
        <v>2</v>
      </c>
      <c r="C28" s="287"/>
      <c r="D28" s="289">
        <v>0</v>
      </c>
    </row>
    <row r="29" spans="1:4" ht="27.75" customHeight="1">
      <c r="A29" s="286" t="s">
        <v>3747</v>
      </c>
      <c r="B29" s="287">
        <v>2</v>
      </c>
      <c r="C29" s="287"/>
      <c r="D29" s="289">
        <v>0</v>
      </c>
    </row>
    <row r="30" spans="1:4" ht="27.75" customHeight="1">
      <c r="A30" s="286" t="s">
        <v>3748</v>
      </c>
      <c r="B30" s="287">
        <v>2</v>
      </c>
      <c r="C30" s="287"/>
      <c r="D30" s="289">
        <v>0</v>
      </c>
    </row>
    <row r="31" spans="1:4" ht="27.75" customHeight="1">
      <c r="A31" s="286" t="s">
        <v>3749</v>
      </c>
      <c r="B31" s="287">
        <v>2</v>
      </c>
      <c r="C31" s="287"/>
      <c r="D31" s="289">
        <v>0</v>
      </c>
    </row>
    <row r="32" spans="1:4" ht="27.75" customHeight="1">
      <c r="A32" s="286" t="s">
        <v>3750</v>
      </c>
      <c r="B32" s="287">
        <v>2</v>
      </c>
      <c r="C32" s="287"/>
      <c r="D32" s="289">
        <v>0</v>
      </c>
    </row>
    <row r="33" spans="1:4" ht="27.75" customHeight="1">
      <c r="A33" s="286" t="s">
        <v>3751</v>
      </c>
      <c r="B33" s="287">
        <v>2</v>
      </c>
      <c r="C33" s="287"/>
      <c r="D33" s="289">
        <v>0</v>
      </c>
    </row>
    <row r="34" spans="1:4" ht="27.75" customHeight="1">
      <c r="A34" s="286" t="s">
        <v>3752</v>
      </c>
      <c r="B34" s="287">
        <v>2</v>
      </c>
      <c r="C34" s="287"/>
      <c r="D34" s="289">
        <v>0</v>
      </c>
    </row>
    <row r="35" spans="1:4" ht="27.75" customHeight="1">
      <c r="A35" s="286" t="s">
        <v>3753</v>
      </c>
      <c r="B35" s="287">
        <v>2</v>
      </c>
      <c r="C35" s="287"/>
      <c r="D35" s="289">
        <v>0.36180848093545298</v>
      </c>
    </row>
    <row r="36" spans="1:4" ht="27.75" customHeight="1">
      <c r="A36" s="286" t="s">
        <v>3754</v>
      </c>
      <c r="B36" s="287">
        <v>2</v>
      </c>
      <c r="C36" s="287"/>
      <c r="D36" s="289">
        <v>0</v>
      </c>
    </row>
    <row r="37" spans="1:4" ht="27.75" customHeight="1">
      <c r="A37" s="286" t="s">
        <v>3755</v>
      </c>
      <c r="B37" s="287">
        <v>2</v>
      </c>
      <c r="C37" s="287"/>
      <c r="D37" s="289">
        <v>1.9270428268697</v>
      </c>
    </row>
    <row r="38" spans="1:4" ht="27.75" customHeight="1">
      <c r="A38" s="286" t="s">
        <v>3756</v>
      </c>
      <c r="B38" s="287">
        <v>2</v>
      </c>
      <c r="C38" s="287"/>
      <c r="D38" s="289">
        <v>0.52993773511039599</v>
      </c>
    </row>
    <row r="39" spans="1:4" ht="27.75" customHeight="1">
      <c r="A39" s="286" t="s">
        <v>3757</v>
      </c>
      <c r="B39" s="287">
        <v>2</v>
      </c>
      <c r="C39" s="287"/>
      <c r="D39" s="289">
        <v>0</v>
      </c>
    </row>
    <row r="40" spans="1:4" ht="27.75" customHeight="1">
      <c r="A40" s="286" t="s">
        <v>3758</v>
      </c>
      <c r="B40" s="287">
        <v>2</v>
      </c>
      <c r="C40" s="287"/>
      <c r="D40" s="289">
        <v>8.32537059510814</v>
      </c>
    </row>
    <row r="41" spans="1:4" ht="27.75" customHeight="1">
      <c r="A41" s="286" t="s">
        <v>3759</v>
      </c>
      <c r="B41" s="287">
        <v>2</v>
      </c>
      <c r="C41" s="287"/>
      <c r="D41" s="289">
        <v>0</v>
      </c>
    </row>
    <row r="42" spans="1:4" ht="27.75" customHeight="1">
      <c r="A42" s="286" t="s">
        <v>3760</v>
      </c>
      <c r="B42" s="287">
        <v>2</v>
      </c>
      <c r="C42" s="287"/>
      <c r="D42" s="289">
        <v>0</v>
      </c>
    </row>
    <row r="43" spans="1:4" ht="27.75" customHeight="1">
      <c r="A43" s="286" t="s">
        <v>3761</v>
      </c>
      <c r="B43" s="287">
        <v>2</v>
      </c>
      <c r="C43" s="287"/>
      <c r="D43" s="289">
        <v>1.8931684552555399</v>
      </c>
    </row>
    <row r="44" spans="1:4" ht="27.75" customHeight="1">
      <c r="A44" s="286" t="s">
        <v>3762</v>
      </c>
      <c r="B44" s="287">
        <v>2</v>
      </c>
      <c r="C44" s="287"/>
      <c r="D44" s="289">
        <v>1.6074083149067599</v>
      </c>
    </row>
    <row r="45" spans="1:4" ht="27.75" customHeight="1">
      <c r="A45" s="286" t="s">
        <v>3763</v>
      </c>
      <c r="B45" s="287">
        <v>2</v>
      </c>
      <c r="C45" s="287"/>
      <c r="D45" s="289">
        <v>0</v>
      </c>
    </row>
    <row r="46" spans="1:4" ht="27.75" customHeight="1">
      <c r="A46" s="286" t="s">
        <v>3764</v>
      </c>
      <c r="B46" s="287">
        <v>2</v>
      </c>
      <c r="C46" s="287"/>
      <c r="D46" s="289">
        <v>0</v>
      </c>
    </row>
    <row r="47" spans="1:4" ht="27.75" customHeight="1">
      <c r="A47" s="286" t="s">
        <v>3765</v>
      </c>
      <c r="B47" s="287">
        <v>2</v>
      </c>
      <c r="C47" s="287"/>
      <c r="D47" s="289">
        <v>0.91479385284439196</v>
      </c>
    </row>
    <row r="48" spans="1:4" ht="27.75" customHeight="1">
      <c r="A48" s="286" t="s">
        <v>3766</v>
      </c>
      <c r="B48" s="287">
        <v>2</v>
      </c>
      <c r="C48" s="287"/>
      <c r="D48" s="289">
        <v>0.55005549750713001</v>
      </c>
    </row>
    <row r="49" spans="1:4" ht="27.75" customHeight="1">
      <c r="A49" s="286" t="s">
        <v>3767</v>
      </c>
      <c r="B49" s="287">
        <v>2</v>
      </c>
      <c r="C49" s="287"/>
      <c r="D49" s="289">
        <v>0.91968938293777602</v>
      </c>
    </row>
    <row r="50" spans="1:4" ht="27.75" customHeight="1">
      <c r="A50" s="286" t="s">
        <v>3768</v>
      </c>
      <c r="B50" s="287">
        <v>2</v>
      </c>
      <c r="C50" s="287"/>
      <c r="D50" s="289">
        <v>0</v>
      </c>
    </row>
    <row r="51" spans="1:4" ht="27.75" customHeight="1">
      <c r="A51" s="286" t="s">
        <v>3769</v>
      </c>
      <c r="B51" s="287">
        <v>2</v>
      </c>
      <c r="C51" s="287"/>
      <c r="D51" s="289">
        <v>0</v>
      </c>
    </row>
    <row r="52" spans="1:4" ht="27.75" customHeight="1">
      <c r="A52" s="286" t="s">
        <v>3770</v>
      </c>
      <c r="B52" s="287">
        <v>2</v>
      </c>
      <c r="C52" s="287"/>
      <c r="D52" s="289">
        <v>0</v>
      </c>
    </row>
    <row r="53" spans="1:4" ht="27.75" customHeight="1">
      <c r="A53" s="286" t="s">
        <v>3771</v>
      </c>
      <c r="B53" s="287">
        <v>2</v>
      </c>
      <c r="C53" s="287"/>
      <c r="D53" s="289">
        <v>0</v>
      </c>
    </row>
    <row r="54" spans="1:4" ht="27.75" customHeight="1">
      <c r="A54" s="286" t="s">
        <v>3751</v>
      </c>
      <c r="B54" s="287">
        <v>2</v>
      </c>
      <c r="C54" s="287"/>
      <c r="D54" s="289">
        <v>0</v>
      </c>
    </row>
    <row r="55" spans="1:4" ht="27.75" customHeight="1">
      <c r="A55" s="286" t="s">
        <v>3772</v>
      </c>
      <c r="B55" s="287">
        <v>2</v>
      </c>
      <c r="C55" s="287"/>
      <c r="D55" s="289">
        <v>0</v>
      </c>
    </row>
    <row r="56" spans="1:4" ht="27.75" customHeight="1">
      <c r="A56" s="286" t="s">
        <v>3773</v>
      </c>
      <c r="B56" s="287">
        <v>2</v>
      </c>
      <c r="C56" s="287"/>
      <c r="D56" s="289">
        <v>0</v>
      </c>
    </row>
    <row r="57" spans="1:4" ht="27.75" customHeight="1">
      <c r="A57" s="286" t="s">
        <v>3774</v>
      </c>
      <c r="B57" s="287">
        <v>2</v>
      </c>
      <c r="C57" s="287"/>
      <c r="D57" s="289">
        <v>1.30954355274872</v>
      </c>
    </row>
    <row r="58" spans="1:4" ht="27.75" customHeight="1">
      <c r="A58" s="286" t="s">
        <v>3775</v>
      </c>
      <c r="B58" s="287">
        <v>2</v>
      </c>
      <c r="C58" s="287"/>
      <c r="D58" s="289">
        <v>0</v>
      </c>
    </row>
    <row r="59" spans="1:4" ht="27.75" customHeight="1">
      <c r="A59" s="286" t="s">
        <v>3776</v>
      </c>
      <c r="B59" s="287">
        <v>2</v>
      </c>
      <c r="C59" s="287"/>
      <c r="D59" s="289">
        <v>0</v>
      </c>
    </row>
    <row r="60" spans="1:4" ht="27.75" customHeight="1">
      <c r="A60" s="286" t="s">
        <v>3777</v>
      </c>
      <c r="B60" s="287">
        <v>2</v>
      </c>
      <c r="C60" s="287"/>
      <c r="D60" s="289">
        <v>0</v>
      </c>
    </row>
    <row r="61" spans="1:4" ht="27.75" customHeight="1">
      <c r="A61" s="286" t="s">
        <v>3778</v>
      </c>
      <c r="B61" s="287">
        <v>3</v>
      </c>
      <c r="C61" s="287"/>
      <c r="D61" s="289">
        <v>0</v>
      </c>
    </row>
    <row r="62" spans="1:4" ht="27.75" customHeight="1">
      <c r="A62" s="286" t="s">
        <v>3779</v>
      </c>
      <c r="B62" s="287">
        <v>3</v>
      </c>
      <c r="C62" s="287"/>
      <c r="D62" s="289">
        <v>0</v>
      </c>
    </row>
    <row r="63" spans="1:4" ht="27.75" customHeight="1">
      <c r="A63" s="286" t="s">
        <v>3780</v>
      </c>
      <c r="B63" s="287">
        <v>3</v>
      </c>
      <c r="C63" s="287"/>
      <c r="D63" s="289">
        <v>0</v>
      </c>
    </row>
    <row r="64" spans="1:4" ht="27.75" customHeight="1">
      <c r="A64" s="286" t="s">
        <v>3781</v>
      </c>
      <c r="B64" s="287">
        <v>3</v>
      </c>
      <c r="C64" s="287"/>
      <c r="D64" s="289">
        <v>0</v>
      </c>
    </row>
    <row r="65" spans="1:4" ht="27.75" customHeight="1">
      <c r="A65" s="286" t="s">
        <v>3782</v>
      </c>
      <c r="B65" s="287">
        <v>3</v>
      </c>
      <c r="C65" s="287"/>
      <c r="D65" s="289">
        <v>1.75890388208056</v>
      </c>
    </row>
    <row r="66" spans="1:4" ht="27.75" customHeight="1">
      <c r="A66" s="286" t="s">
        <v>3783</v>
      </c>
      <c r="B66" s="287">
        <v>3</v>
      </c>
      <c r="C66" s="287"/>
      <c r="D66" s="289">
        <v>0</v>
      </c>
    </row>
    <row r="67" spans="1:4" ht="27.75" customHeight="1">
      <c r="A67" s="286" t="s">
        <v>3784</v>
      </c>
      <c r="B67" s="287">
        <v>3</v>
      </c>
      <c r="C67" s="287"/>
      <c r="D67" s="289">
        <v>0</v>
      </c>
    </row>
    <row r="68" spans="1:4" ht="27.75" customHeight="1">
      <c r="A68" s="286" t="s">
        <v>3785</v>
      </c>
      <c r="B68" s="287">
        <v>3</v>
      </c>
      <c r="C68" s="287"/>
      <c r="D68" s="289">
        <v>0</v>
      </c>
    </row>
    <row r="69" spans="1:4" ht="27.75" customHeight="1">
      <c r="A69" s="286" t="s">
        <v>3786</v>
      </c>
      <c r="B69" s="287">
        <v>3</v>
      </c>
      <c r="C69" s="287"/>
      <c r="D69" s="289">
        <v>0</v>
      </c>
    </row>
    <row r="70" spans="1:4" ht="27.75" customHeight="1">
      <c r="A70" s="286" t="s">
        <v>3787</v>
      </c>
      <c r="B70" s="287">
        <v>3</v>
      </c>
      <c r="C70" s="287"/>
      <c r="D70" s="289">
        <v>0</v>
      </c>
    </row>
    <row r="71" spans="1:4" ht="27.75" customHeight="1">
      <c r="A71" s="286" t="s">
        <v>3788</v>
      </c>
      <c r="B71" s="287">
        <v>3</v>
      </c>
      <c r="C71" s="287"/>
      <c r="D71" s="289">
        <v>0</v>
      </c>
    </row>
    <row r="72" spans="1:4" ht="27.75" customHeight="1">
      <c r="A72" s="286" t="s">
        <v>3789</v>
      </c>
      <c r="B72" s="287">
        <v>3</v>
      </c>
      <c r="C72" s="287"/>
      <c r="D72" s="289">
        <v>0</v>
      </c>
    </row>
    <row r="73" spans="1:4" ht="27.75" customHeight="1">
      <c r="A73" s="286" t="s">
        <v>3790</v>
      </c>
      <c r="B73" s="287">
        <v>3</v>
      </c>
      <c r="C73" s="287"/>
      <c r="D73" s="289">
        <v>0</v>
      </c>
    </row>
    <row r="74" spans="1:4" ht="27.75" customHeight="1">
      <c r="A74" s="286" t="s">
        <v>3791</v>
      </c>
      <c r="B74" s="287">
        <v>3</v>
      </c>
      <c r="C74" s="287"/>
      <c r="D74" s="289">
        <v>0</v>
      </c>
    </row>
    <row r="75" spans="1:4" ht="27.75" customHeight="1">
      <c r="A75" s="286" t="s">
        <v>3792</v>
      </c>
      <c r="B75" s="287">
        <v>3</v>
      </c>
      <c r="C75" s="287"/>
      <c r="D75" s="289">
        <v>0</v>
      </c>
    </row>
    <row r="76" spans="1:4" ht="27.75" customHeight="1">
      <c r="A76" s="286" t="s">
        <v>3793</v>
      </c>
      <c r="B76" s="287">
        <v>3</v>
      </c>
      <c r="C76" s="287"/>
      <c r="D76" s="289">
        <v>0</v>
      </c>
    </row>
    <row r="77" spans="1:4" ht="27.75" customHeight="1">
      <c r="A77" s="286" t="s">
        <v>3794</v>
      </c>
      <c r="B77" s="287">
        <v>3</v>
      </c>
      <c r="C77" s="287"/>
      <c r="D77" s="289">
        <v>0</v>
      </c>
    </row>
    <row r="78" spans="1:4" ht="27.75" customHeight="1">
      <c r="A78" s="286" t="s">
        <v>3795</v>
      </c>
      <c r="B78" s="287">
        <v>3</v>
      </c>
      <c r="C78" s="287"/>
      <c r="D78" s="289">
        <v>0</v>
      </c>
    </row>
    <row r="79" spans="1:4" ht="27.75" customHeight="1">
      <c r="A79" s="286" t="s">
        <v>3796</v>
      </c>
      <c r="B79" s="287">
        <v>3</v>
      </c>
      <c r="C79" s="287"/>
      <c r="D79" s="289">
        <v>0</v>
      </c>
    </row>
    <row r="80" spans="1:4" ht="27.75" customHeight="1">
      <c r="A80" s="286" t="s">
        <v>3797</v>
      </c>
      <c r="B80" s="287">
        <v>3</v>
      </c>
      <c r="C80" s="287"/>
      <c r="D80" s="289">
        <v>2.07702595402138</v>
      </c>
    </row>
    <row r="81" spans="1:4" ht="27.75" customHeight="1">
      <c r="A81" s="286" t="s">
        <v>3798</v>
      </c>
      <c r="B81" s="287">
        <v>3</v>
      </c>
      <c r="C81" s="287"/>
      <c r="D81" s="289">
        <v>0</v>
      </c>
    </row>
    <row r="82" spans="1:4" ht="27.75" customHeight="1">
      <c r="A82" s="286" t="s">
        <v>3799</v>
      </c>
      <c r="B82" s="287">
        <v>3</v>
      </c>
      <c r="C82" s="287"/>
      <c r="D82" s="289">
        <v>0</v>
      </c>
    </row>
    <row r="83" spans="1:4" ht="27.75" customHeight="1">
      <c r="A83" s="286" t="s">
        <v>3800</v>
      </c>
      <c r="B83" s="287">
        <v>3</v>
      </c>
      <c r="C83" s="287"/>
      <c r="D83" s="289">
        <v>0</v>
      </c>
    </row>
    <row r="84" spans="1:4" ht="27.75" customHeight="1">
      <c r="A84" s="286" t="s">
        <v>3801</v>
      </c>
      <c r="B84" s="287">
        <v>3</v>
      </c>
      <c r="C84" s="287"/>
      <c r="D84" s="289">
        <v>0</v>
      </c>
    </row>
    <row r="85" spans="1:4" ht="27.75" customHeight="1">
      <c r="A85" s="286" t="s">
        <v>3802</v>
      </c>
      <c r="B85" s="287">
        <v>3</v>
      </c>
      <c r="C85" s="287"/>
      <c r="D85" s="289">
        <v>0</v>
      </c>
    </row>
    <row r="86" spans="1:4" ht="27.75" customHeight="1">
      <c r="A86" s="286" t="s">
        <v>3803</v>
      </c>
      <c r="B86" s="287">
        <v>3</v>
      </c>
      <c r="C86" s="287"/>
      <c r="D86" s="289">
        <v>0</v>
      </c>
    </row>
    <row r="87" spans="1:4" ht="27.75" customHeight="1">
      <c r="A87" s="286" t="s">
        <v>3804</v>
      </c>
      <c r="B87" s="287">
        <v>3</v>
      </c>
      <c r="C87" s="287"/>
      <c r="D87" s="289">
        <v>0</v>
      </c>
    </row>
    <row r="88" spans="1:4" ht="27.75" customHeight="1">
      <c r="A88" s="286" t="s">
        <v>3805</v>
      </c>
      <c r="B88" s="287">
        <v>3</v>
      </c>
      <c r="C88" s="287"/>
      <c r="D88" s="289">
        <v>0</v>
      </c>
    </row>
    <row r="89" spans="1:4" ht="27.75" customHeight="1">
      <c r="A89" s="286" t="s">
        <v>3806</v>
      </c>
      <c r="B89" s="287">
        <v>3</v>
      </c>
      <c r="C89" s="287"/>
      <c r="D89" s="289">
        <v>0</v>
      </c>
    </row>
    <row r="90" spans="1:4" ht="27.75" customHeight="1">
      <c r="A90" s="286" t="s">
        <v>3807</v>
      </c>
      <c r="B90" s="287">
        <v>3</v>
      </c>
      <c r="C90" s="287"/>
      <c r="D90" s="289">
        <v>0</v>
      </c>
    </row>
    <row r="91" spans="1:4" ht="27.75" customHeight="1">
      <c r="A91" s="286" t="s">
        <v>3808</v>
      </c>
      <c r="B91" s="287">
        <v>3</v>
      </c>
      <c r="C91" s="287"/>
      <c r="D91" s="289">
        <v>0</v>
      </c>
    </row>
    <row r="92" spans="1:4" ht="27.75" customHeight="1">
      <c r="A92" s="286" t="s">
        <v>3809</v>
      </c>
      <c r="B92" s="287">
        <v>3</v>
      </c>
      <c r="C92" s="287"/>
      <c r="D92" s="289">
        <v>0</v>
      </c>
    </row>
    <row r="93" spans="1:4" ht="27.75" customHeight="1">
      <c r="A93" s="286" t="s">
        <v>3810</v>
      </c>
      <c r="B93" s="287">
        <v>3</v>
      </c>
      <c r="C93" s="287"/>
      <c r="D93" s="289">
        <v>0</v>
      </c>
    </row>
    <row r="94" spans="1:4" ht="27.75" customHeight="1">
      <c r="A94" s="286" t="s">
        <v>3811</v>
      </c>
      <c r="B94" s="287">
        <v>3</v>
      </c>
      <c r="C94" s="287"/>
      <c r="D94" s="289">
        <v>0</v>
      </c>
    </row>
    <row r="95" spans="1:4" ht="27.75" customHeight="1">
      <c r="A95" s="286" t="s">
        <v>3812</v>
      </c>
      <c r="B95" s="287">
        <v>3</v>
      </c>
      <c r="C95" s="287"/>
      <c r="D95" s="289">
        <v>0</v>
      </c>
    </row>
    <row r="96" spans="1:4" ht="27.75" customHeight="1">
      <c r="A96" s="286" t="s">
        <v>3813</v>
      </c>
      <c r="B96" s="287">
        <v>3</v>
      </c>
      <c r="C96" s="287"/>
      <c r="D96" s="289">
        <v>0</v>
      </c>
    </row>
    <row r="97" spans="1:4" ht="27.75" customHeight="1">
      <c r="A97" s="286" t="s">
        <v>3814</v>
      </c>
      <c r="B97" s="287">
        <v>3</v>
      </c>
      <c r="C97" s="287"/>
      <c r="D97" s="289">
        <v>0</v>
      </c>
    </row>
    <row r="98" spans="1:4" ht="27.75" customHeight="1">
      <c r="A98" s="286" t="s">
        <v>3815</v>
      </c>
      <c r="B98" s="287">
        <v>3</v>
      </c>
      <c r="C98" s="287"/>
      <c r="D98" s="289">
        <v>0</v>
      </c>
    </row>
    <row r="99" spans="1:4" ht="27.75" customHeight="1">
      <c r="A99" s="286" t="s">
        <v>3816</v>
      </c>
      <c r="B99" s="287">
        <v>3</v>
      </c>
      <c r="C99" s="287"/>
      <c r="D99" s="289">
        <v>0</v>
      </c>
    </row>
    <row r="100" spans="1:4" ht="27.75" customHeight="1">
      <c r="A100" s="286" t="s">
        <v>3817</v>
      </c>
      <c r="B100" s="287">
        <v>3</v>
      </c>
      <c r="C100" s="287"/>
      <c r="D100" s="289">
        <v>0</v>
      </c>
    </row>
    <row r="101" spans="1:4" ht="27.75" customHeight="1">
      <c r="A101" s="286" t="s">
        <v>3818</v>
      </c>
      <c r="B101" s="287">
        <v>3</v>
      </c>
      <c r="C101" s="287"/>
      <c r="D101" s="289">
        <v>0</v>
      </c>
    </row>
    <row r="102" spans="1:4" ht="27.75" customHeight="1">
      <c r="A102" s="286" t="s">
        <v>3819</v>
      </c>
      <c r="B102" s="287">
        <v>3</v>
      </c>
      <c r="C102" s="287"/>
      <c r="D102" s="289">
        <v>0</v>
      </c>
    </row>
    <row r="103" spans="1:4" ht="27.75" customHeight="1">
      <c r="A103" s="286" t="s">
        <v>3820</v>
      </c>
      <c r="B103" s="287">
        <v>3</v>
      </c>
      <c r="C103" s="287"/>
      <c r="D103" s="289">
        <v>0</v>
      </c>
    </row>
    <row r="104" spans="1:4" ht="27.75" customHeight="1">
      <c r="A104" s="286" t="s">
        <v>3821</v>
      </c>
      <c r="B104" s="287">
        <v>3</v>
      </c>
      <c r="C104" s="287"/>
      <c r="D104" s="289">
        <v>0</v>
      </c>
    </row>
    <row r="105" spans="1:4" ht="27.75" customHeight="1">
      <c r="A105" s="286" t="s">
        <v>3822</v>
      </c>
      <c r="B105" s="287">
        <v>3</v>
      </c>
      <c r="C105" s="287"/>
      <c r="D105" s="289">
        <v>0</v>
      </c>
    </row>
    <row r="106" spans="1:4" ht="27.75" customHeight="1">
      <c r="A106" s="286" t="s">
        <v>3823</v>
      </c>
      <c r="B106" s="287">
        <v>3</v>
      </c>
      <c r="C106" s="287"/>
      <c r="D106" s="289">
        <v>0</v>
      </c>
    </row>
    <row r="107" spans="1:4" ht="27.75" customHeight="1">
      <c r="A107" s="286" t="s">
        <v>3824</v>
      </c>
      <c r="B107" s="287">
        <v>3</v>
      </c>
      <c r="C107" s="287"/>
      <c r="D107" s="289">
        <v>0</v>
      </c>
    </row>
    <row r="108" spans="1:4" ht="27.75" customHeight="1">
      <c r="A108" s="286" t="s">
        <v>3825</v>
      </c>
      <c r="B108" s="287">
        <v>3</v>
      </c>
      <c r="C108" s="287"/>
      <c r="D108" s="289">
        <v>0</v>
      </c>
    </row>
    <row r="109" spans="1:4" ht="27.75" customHeight="1">
      <c r="A109" s="286" t="s">
        <v>3826</v>
      </c>
      <c r="B109" s="287">
        <v>3</v>
      </c>
      <c r="C109" s="287"/>
      <c r="D109" s="289">
        <v>0</v>
      </c>
    </row>
    <row r="110" spans="1:4" ht="27.75" customHeight="1">
      <c r="A110" s="286" t="s">
        <v>3827</v>
      </c>
      <c r="B110" s="287">
        <v>3</v>
      </c>
      <c r="C110" s="287"/>
      <c r="D110" s="289">
        <v>0</v>
      </c>
    </row>
    <row r="111" spans="1:4" ht="27.75" customHeight="1">
      <c r="A111" s="286" t="s">
        <v>3828</v>
      </c>
      <c r="B111" s="287">
        <v>3</v>
      </c>
      <c r="C111" s="287"/>
      <c r="D111" s="289">
        <v>0</v>
      </c>
    </row>
    <row r="112" spans="1:4" ht="27.75" customHeight="1">
      <c r="A112" s="286" t="s">
        <v>3829</v>
      </c>
      <c r="B112" s="287">
        <v>3</v>
      </c>
      <c r="C112" s="287"/>
      <c r="D112" s="289">
        <v>0</v>
      </c>
    </row>
    <row r="113" spans="1:4" ht="27.75" customHeight="1">
      <c r="A113" s="286" t="s">
        <v>3830</v>
      </c>
      <c r="B113" s="287">
        <v>3</v>
      </c>
      <c r="C113" s="287"/>
      <c r="D113" s="289">
        <v>0</v>
      </c>
    </row>
    <row r="114" spans="1:4" ht="27.75" customHeight="1">
      <c r="A114" s="286" t="s">
        <v>3831</v>
      </c>
      <c r="B114" s="287">
        <v>3</v>
      </c>
      <c r="C114" s="287"/>
      <c r="D114" s="289">
        <v>0</v>
      </c>
    </row>
    <row r="115" spans="1:4" ht="27.75" customHeight="1">
      <c r="A115" s="286" t="s">
        <v>3832</v>
      </c>
      <c r="B115" s="287">
        <v>3</v>
      </c>
      <c r="C115" s="287"/>
      <c r="D115" s="289">
        <v>0</v>
      </c>
    </row>
    <row r="116" spans="1:4" ht="27.75" customHeight="1">
      <c r="A116" s="286" t="s">
        <v>3833</v>
      </c>
      <c r="B116" s="287">
        <v>3</v>
      </c>
      <c r="C116" s="287"/>
      <c r="D116" s="289">
        <v>0</v>
      </c>
    </row>
    <row r="117" spans="1:4" ht="27.75" customHeight="1">
      <c r="A117" s="286" t="s">
        <v>3834</v>
      </c>
      <c r="B117" s="287">
        <v>3</v>
      </c>
      <c r="C117" s="287"/>
      <c r="D117" s="289">
        <v>0</v>
      </c>
    </row>
    <row r="118" spans="1:4" ht="27.75" customHeight="1">
      <c r="A118" s="286" t="s">
        <v>3835</v>
      </c>
      <c r="B118" s="287">
        <v>3</v>
      </c>
      <c r="C118" s="287"/>
      <c r="D118" s="289">
        <v>0</v>
      </c>
    </row>
    <row r="119" spans="1:4" ht="27.75" customHeight="1">
      <c r="A119" s="286" t="s">
        <v>3836</v>
      </c>
      <c r="B119" s="287">
        <v>3</v>
      </c>
      <c r="C119" s="287"/>
      <c r="D119" s="289">
        <v>0</v>
      </c>
    </row>
    <row r="120" spans="1:4" ht="27.75" customHeight="1">
      <c r="A120" s="286" t="s">
        <v>3837</v>
      </c>
      <c r="B120" s="287">
        <v>3</v>
      </c>
      <c r="C120" s="287"/>
      <c r="D120" s="289">
        <v>0</v>
      </c>
    </row>
    <row r="121" spans="1:4" ht="27.75" customHeight="1">
      <c r="A121" s="286" t="s">
        <v>3838</v>
      </c>
      <c r="B121" s="287">
        <v>3</v>
      </c>
      <c r="C121" s="287"/>
      <c r="D121" s="289">
        <v>0</v>
      </c>
    </row>
    <row r="122" spans="1:4" ht="27.75" customHeight="1">
      <c r="A122" s="286" t="s">
        <v>3839</v>
      </c>
      <c r="B122" s="287">
        <v>3</v>
      </c>
      <c r="C122" s="287"/>
      <c r="D122" s="289">
        <v>0</v>
      </c>
    </row>
    <row r="123" spans="1:4" ht="27.75" customHeight="1">
      <c r="A123" s="286" t="s">
        <v>3840</v>
      </c>
      <c r="B123" s="287">
        <v>3</v>
      </c>
      <c r="C123" s="287"/>
      <c r="D123" s="289">
        <v>0</v>
      </c>
    </row>
    <row r="124" spans="1:4" ht="27.75" customHeight="1">
      <c r="A124" s="286" t="s">
        <v>3841</v>
      </c>
      <c r="B124" s="287">
        <v>3</v>
      </c>
      <c r="C124" s="287"/>
      <c r="D124" s="289">
        <v>0</v>
      </c>
    </row>
    <row r="125" spans="1:4" ht="27.75" customHeight="1">
      <c r="A125" s="286" t="s">
        <v>3842</v>
      </c>
      <c r="B125" s="287">
        <v>3</v>
      </c>
      <c r="C125" s="287"/>
      <c r="D125" s="289">
        <v>0</v>
      </c>
    </row>
    <row r="126" spans="1:4" ht="27.75" customHeight="1">
      <c r="A126" s="286" t="s">
        <v>3843</v>
      </c>
      <c r="B126" s="287">
        <v>3</v>
      </c>
      <c r="C126" s="287"/>
      <c r="D126" s="289">
        <v>0</v>
      </c>
    </row>
    <row r="127" spans="1:4" ht="27.75" customHeight="1">
      <c r="A127" s="286" t="s">
        <v>3844</v>
      </c>
      <c r="B127" s="287">
        <v>3</v>
      </c>
      <c r="C127" s="287"/>
      <c r="D127" s="289">
        <v>0</v>
      </c>
    </row>
    <row r="128" spans="1:4" ht="27.75" customHeight="1">
      <c r="A128" s="286" t="s">
        <v>3845</v>
      </c>
      <c r="B128" s="287">
        <v>3</v>
      </c>
      <c r="C128" s="287"/>
      <c r="D128" s="289">
        <v>0</v>
      </c>
    </row>
    <row r="129" spans="1:4" ht="27.75" customHeight="1">
      <c r="A129" s="286" t="s">
        <v>3846</v>
      </c>
      <c r="B129" s="287">
        <v>3</v>
      </c>
      <c r="C129" s="287"/>
      <c r="D129" s="289">
        <v>0</v>
      </c>
    </row>
    <row r="130" spans="1:4" ht="27.75" customHeight="1">
      <c r="A130" s="286" t="s">
        <v>3847</v>
      </c>
      <c r="B130" s="287">
        <v>3</v>
      </c>
      <c r="C130" s="287"/>
      <c r="D130" s="289">
        <v>0</v>
      </c>
    </row>
    <row r="131" spans="1:4" ht="27.75" customHeight="1">
      <c r="A131" s="286" t="s">
        <v>3848</v>
      </c>
      <c r="B131" s="287">
        <v>3</v>
      </c>
      <c r="C131" s="287"/>
      <c r="D131" s="289">
        <v>0</v>
      </c>
    </row>
    <row r="132" spans="1:4" ht="27.75" customHeight="1">
      <c r="A132" s="286" t="s">
        <v>3849</v>
      </c>
      <c r="B132" s="287">
        <v>3</v>
      </c>
      <c r="C132" s="287"/>
      <c r="D132" s="289">
        <v>0</v>
      </c>
    </row>
    <row r="133" spans="1:4" ht="27.75" customHeight="1">
      <c r="A133" s="286" t="s">
        <v>3850</v>
      </c>
      <c r="B133" s="287">
        <v>3</v>
      </c>
      <c r="C133" s="287"/>
      <c r="D133" s="289">
        <v>0</v>
      </c>
    </row>
    <row r="134" spans="1:4" ht="27.75" customHeight="1">
      <c r="A134" s="286" t="s">
        <v>3851</v>
      </c>
      <c r="B134" s="287">
        <v>3</v>
      </c>
      <c r="C134" s="287"/>
      <c r="D134" s="289">
        <v>0</v>
      </c>
    </row>
    <row r="135" spans="1:4" ht="27.75" customHeight="1">
      <c r="A135" s="286" t="s">
        <v>3852</v>
      </c>
      <c r="B135" s="287">
        <v>3</v>
      </c>
      <c r="C135" s="287"/>
      <c r="D135" s="289">
        <v>0</v>
      </c>
    </row>
    <row r="136" spans="1:4" ht="27.75" customHeight="1">
      <c r="A136" s="286" t="s">
        <v>3853</v>
      </c>
      <c r="B136" s="287">
        <v>3</v>
      </c>
      <c r="C136" s="287"/>
      <c r="D136" s="289">
        <v>0</v>
      </c>
    </row>
    <row r="137" spans="1:4" ht="27.75" customHeight="1">
      <c r="A137" s="286" t="s">
        <v>3854</v>
      </c>
      <c r="B137" s="287">
        <v>3</v>
      </c>
      <c r="C137" s="287"/>
      <c r="D137" s="289">
        <v>0</v>
      </c>
    </row>
    <row r="138" spans="1:4" ht="27.75" customHeight="1">
      <c r="A138" s="286" t="s">
        <v>3855</v>
      </c>
      <c r="B138" s="287">
        <v>3</v>
      </c>
      <c r="C138" s="287"/>
      <c r="D138" s="289">
        <v>0</v>
      </c>
    </row>
    <row r="139" spans="1:4" ht="27.75" customHeight="1">
      <c r="A139" s="286" t="s">
        <v>3856</v>
      </c>
      <c r="B139" s="287">
        <v>3</v>
      </c>
      <c r="C139" s="287"/>
      <c r="D139" s="289">
        <v>0</v>
      </c>
    </row>
    <row r="140" spans="1:4" ht="27.75" customHeight="1">
      <c r="A140" s="286" t="s">
        <v>3857</v>
      </c>
      <c r="B140" s="287">
        <v>3</v>
      </c>
      <c r="C140" s="287"/>
      <c r="D140" s="289">
        <v>0</v>
      </c>
    </row>
    <row r="141" spans="1:4" ht="27.75" customHeight="1">
      <c r="A141" s="286" t="s">
        <v>3858</v>
      </c>
      <c r="B141" s="287">
        <v>3</v>
      </c>
      <c r="C141" s="287"/>
      <c r="D141" s="289">
        <v>0</v>
      </c>
    </row>
    <row r="142" spans="1:4" ht="27.75" customHeight="1">
      <c r="A142" s="286" t="s">
        <v>3859</v>
      </c>
      <c r="B142" s="287">
        <v>3</v>
      </c>
      <c r="C142" s="287"/>
      <c r="D142" s="289">
        <v>0</v>
      </c>
    </row>
    <row r="143" spans="1:4" ht="27.75" customHeight="1">
      <c r="A143" s="286" t="s">
        <v>3860</v>
      </c>
      <c r="B143" s="287">
        <v>3</v>
      </c>
      <c r="C143" s="287"/>
      <c r="D143" s="289">
        <v>0</v>
      </c>
    </row>
    <row r="144" spans="1:4" ht="27.75" customHeight="1">
      <c r="A144" s="286" t="s">
        <v>3861</v>
      </c>
      <c r="B144" s="287">
        <v>3</v>
      </c>
      <c r="C144" s="287"/>
      <c r="D144" s="289">
        <v>0</v>
      </c>
    </row>
    <row r="145" spans="1:4" ht="27.75" customHeight="1">
      <c r="A145" s="286" t="s">
        <v>3862</v>
      </c>
      <c r="B145" s="287">
        <v>3</v>
      </c>
      <c r="C145" s="287"/>
      <c r="D145" s="289">
        <v>0</v>
      </c>
    </row>
    <row r="146" spans="1:4" ht="27.75" customHeight="1">
      <c r="A146" s="286" t="s">
        <v>3863</v>
      </c>
      <c r="B146" s="287">
        <v>3</v>
      </c>
      <c r="C146" s="287"/>
      <c r="D146" s="289">
        <v>0</v>
      </c>
    </row>
    <row r="147" spans="1:4" ht="27.75" customHeight="1">
      <c r="A147" s="286" t="s">
        <v>3864</v>
      </c>
      <c r="B147" s="287">
        <v>3</v>
      </c>
      <c r="C147" s="287"/>
      <c r="D147" s="289">
        <v>0</v>
      </c>
    </row>
    <row r="148" spans="1:4" ht="27.75" customHeight="1">
      <c r="A148" s="286" t="s">
        <v>3865</v>
      </c>
      <c r="B148" s="287">
        <v>3</v>
      </c>
      <c r="C148" s="287"/>
      <c r="D148" s="289">
        <v>0</v>
      </c>
    </row>
    <row r="149" spans="1:4" ht="27.75" customHeight="1">
      <c r="A149" s="286" t="s">
        <v>3866</v>
      </c>
      <c r="B149" s="287">
        <v>3</v>
      </c>
      <c r="C149" s="287"/>
      <c r="D149" s="289">
        <v>0</v>
      </c>
    </row>
    <row r="150" spans="1:4" ht="27.75" customHeight="1">
      <c r="A150" s="286" t="s">
        <v>3867</v>
      </c>
      <c r="B150" s="287">
        <v>3</v>
      </c>
      <c r="C150" s="287"/>
      <c r="D150" s="289">
        <v>0</v>
      </c>
    </row>
    <row r="151" spans="1:4" ht="27.75" customHeight="1">
      <c r="A151" s="286" t="s">
        <v>3868</v>
      </c>
      <c r="B151" s="287">
        <v>3</v>
      </c>
      <c r="C151" s="287"/>
      <c r="D151" s="289">
        <v>0</v>
      </c>
    </row>
    <row r="152" spans="1:4" ht="27.75" customHeight="1">
      <c r="A152" s="286" t="s">
        <v>3869</v>
      </c>
      <c r="B152" s="287">
        <v>3</v>
      </c>
      <c r="C152" s="287"/>
      <c r="D152" s="289">
        <v>0</v>
      </c>
    </row>
    <row r="153" spans="1:4" ht="27.75" customHeight="1">
      <c r="A153" s="286" t="s">
        <v>3870</v>
      </c>
      <c r="B153" s="287">
        <v>3</v>
      </c>
      <c r="C153" s="287"/>
      <c r="D153" s="289">
        <v>0</v>
      </c>
    </row>
    <row r="154" spans="1:4" ht="27.75" customHeight="1">
      <c r="A154" s="286" t="s">
        <v>3871</v>
      </c>
      <c r="B154" s="287">
        <v>3</v>
      </c>
      <c r="C154" s="287"/>
      <c r="D154" s="289">
        <v>0</v>
      </c>
    </row>
    <row r="155" spans="1:4" ht="27.75" customHeight="1">
      <c r="A155" s="286" t="s">
        <v>3872</v>
      </c>
      <c r="B155" s="287">
        <v>3</v>
      </c>
      <c r="C155" s="287"/>
      <c r="D155" s="289">
        <v>0</v>
      </c>
    </row>
    <row r="156" spans="1:4" ht="27.75" customHeight="1">
      <c r="A156" s="286" t="s">
        <v>3873</v>
      </c>
      <c r="B156" s="287">
        <v>3</v>
      </c>
      <c r="C156" s="287"/>
      <c r="D156" s="289">
        <v>0</v>
      </c>
    </row>
    <row r="157" spans="1:4" ht="27.75" customHeight="1">
      <c r="A157" s="286" t="s">
        <v>3874</v>
      </c>
      <c r="B157" s="287">
        <v>3</v>
      </c>
      <c r="C157" s="287"/>
      <c r="D157" s="289">
        <v>0</v>
      </c>
    </row>
    <row r="158" spans="1:4" ht="27.75" customHeight="1">
      <c r="A158" s="286" t="s">
        <v>3875</v>
      </c>
      <c r="B158" s="287">
        <v>3</v>
      </c>
      <c r="C158" s="287"/>
      <c r="D158" s="289">
        <v>0</v>
      </c>
    </row>
    <row r="159" spans="1:4" ht="27.75" customHeight="1">
      <c r="A159" s="286" t="s">
        <v>3876</v>
      </c>
      <c r="B159" s="287">
        <v>3</v>
      </c>
      <c r="C159" s="287"/>
      <c r="D159" s="289">
        <v>0</v>
      </c>
    </row>
    <row r="160" spans="1:4" ht="27.75" customHeight="1">
      <c r="A160" s="286" t="s">
        <v>3877</v>
      </c>
      <c r="B160" s="287">
        <v>3</v>
      </c>
      <c r="C160" s="287"/>
      <c r="D160" s="289">
        <v>0</v>
      </c>
    </row>
    <row r="161" spans="1:4" ht="27.75" customHeight="1">
      <c r="A161" s="286" t="s">
        <v>3878</v>
      </c>
      <c r="B161" s="287">
        <v>3</v>
      </c>
      <c r="C161" s="287"/>
      <c r="D161" s="289">
        <v>0</v>
      </c>
    </row>
    <row r="162" spans="1:4" ht="27.75" customHeight="1">
      <c r="A162" s="286" t="s">
        <v>3879</v>
      </c>
      <c r="B162" s="287">
        <v>3</v>
      </c>
      <c r="C162" s="287"/>
      <c r="D162" s="289">
        <v>0</v>
      </c>
    </row>
    <row r="163" spans="1:4" ht="27.75" customHeight="1">
      <c r="A163" s="286" t="s">
        <v>3880</v>
      </c>
      <c r="B163" s="287">
        <v>3</v>
      </c>
      <c r="C163" s="287"/>
      <c r="D163" s="289">
        <v>0</v>
      </c>
    </row>
    <row r="164" spans="1:4" ht="27.75" customHeight="1">
      <c r="A164" s="286" t="s">
        <v>3881</v>
      </c>
      <c r="B164" s="287">
        <v>3</v>
      </c>
      <c r="C164" s="287"/>
      <c r="D164" s="289">
        <v>0</v>
      </c>
    </row>
    <row r="165" spans="1:4" ht="27.75" customHeight="1">
      <c r="A165" s="286" t="s">
        <v>3882</v>
      </c>
      <c r="B165" s="287">
        <v>3</v>
      </c>
      <c r="C165" s="287"/>
      <c r="D165" s="289">
        <v>0</v>
      </c>
    </row>
    <row r="166" spans="1:4" ht="27.75" customHeight="1">
      <c r="A166" s="286" t="s">
        <v>3883</v>
      </c>
      <c r="B166" s="287">
        <v>3</v>
      </c>
      <c r="C166" s="287"/>
      <c r="D166" s="289">
        <v>0</v>
      </c>
    </row>
    <row r="167" spans="1:4" ht="27.75" customHeight="1">
      <c r="A167" s="286" t="s">
        <v>3884</v>
      </c>
      <c r="B167" s="287">
        <v>3</v>
      </c>
      <c r="C167" s="287"/>
      <c r="D167" s="289">
        <v>0</v>
      </c>
    </row>
    <row r="168" spans="1:4" ht="27.75" customHeight="1">
      <c r="A168" s="286" t="s">
        <v>3885</v>
      </c>
      <c r="B168" s="287">
        <v>3</v>
      </c>
      <c r="C168" s="287"/>
      <c r="D168" s="289">
        <v>0</v>
      </c>
    </row>
    <row r="169" spans="1:4" ht="27.75" customHeight="1">
      <c r="A169" s="286" t="s">
        <v>3886</v>
      </c>
      <c r="B169" s="287">
        <v>3</v>
      </c>
      <c r="C169" s="287"/>
      <c r="D169" s="289">
        <v>0</v>
      </c>
    </row>
    <row r="170" spans="1:4" ht="27.75" customHeight="1">
      <c r="A170" s="286" t="s">
        <v>3887</v>
      </c>
      <c r="B170" s="287">
        <v>3</v>
      </c>
      <c r="C170" s="287"/>
      <c r="D170" s="289">
        <v>0.39000457286319101</v>
      </c>
    </row>
    <row r="171" spans="1:4" ht="27.75" customHeight="1">
      <c r="A171" s="286" t="s">
        <v>3888</v>
      </c>
      <c r="B171" s="287">
        <v>3</v>
      </c>
      <c r="C171" s="287"/>
      <c r="D171" s="289">
        <v>0</v>
      </c>
    </row>
    <row r="172" spans="1:4" ht="27.75" customHeight="1">
      <c r="A172" s="286" t="s">
        <v>3889</v>
      </c>
      <c r="B172" s="287">
        <v>3</v>
      </c>
      <c r="C172" s="287"/>
      <c r="D172" s="289">
        <v>0</v>
      </c>
    </row>
    <row r="173" spans="1:4" ht="27.75" customHeight="1">
      <c r="A173" s="286" t="s">
        <v>3890</v>
      </c>
      <c r="B173" s="287">
        <v>3</v>
      </c>
      <c r="C173" s="287"/>
      <c r="D173" s="289">
        <v>0</v>
      </c>
    </row>
    <row r="174" spans="1:4" ht="27.75" customHeight="1">
      <c r="A174" s="286" t="s">
        <v>3891</v>
      </c>
      <c r="B174" s="287">
        <v>3</v>
      </c>
      <c r="C174" s="287"/>
      <c r="D174" s="289">
        <v>0</v>
      </c>
    </row>
    <row r="175" spans="1:4" ht="27.75" customHeight="1">
      <c r="A175" s="286" t="s">
        <v>3892</v>
      </c>
      <c r="B175" s="287">
        <v>3</v>
      </c>
      <c r="C175" s="287"/>
      <c r="D175" s="289">
        <v>0</v>
      </c>
    </row>
    <row r="176" spans="1:4" ht="27.75" customHeight="1">
      <c r="A176" s="286" t="s">
        <v>3893</v>
      </c>
      <c r="B176" s="287">
        <v>3</v>
      </c>
      <c r="C176" s="287"/>
      <c r="D176" s="289">
        <v>2.7070630000172602</v>
      </c>
    </row>
    <row r="177" spans="1:4" ht="27.75" customHeight="1">
      <c r="A177" s="286" t="s">
        <v>3894</v>
      </c>
      <c r="B177" s="287">
        <v>3</v>
      </c>
      <c r="C177" s="287"/>
      <c r="D177" s="289">
        <v>0</v>
      </c>
    </row>
    <row r="178" spans="1:4" ht="27.75" customHeight="1">
      <c r="A178" s="286" t="s">
        <v>3895</v>
      </c>
      <c r="B178" s="287">
        <v>3</v>
      </c>
      <c r="C178" s="287"/>
      <c r="D178" s="289">
        <v>0</v>
      </c>
    </row>
    <row r="179" spans="1:4" ht="27.75" customHeight="1">
      <c r="A179" s="286" t="s">
        <v>3896</v>
      </c>
      <c r="B179" s="287">
        <v>3</v>
      </c>
      <c r="C179" s="287"/>
      <c r="D179" s="289">
        <v>0</v>
      </c>
    </row>
    <row r="180" spans="1:4" ht="27.75" customHeight="1">
      <c r="A180" s="286" t="s">
        <v>3897</v>
      </c>
      <c r="B180" s="287">
        <v>3</v>
      </c>
      <c r="C180" s="287"/>
      <c r="D180" s="289">
        <v>0</v>
      </c>
    </row>
    <row r="181" spans="1:4" ht="27.75" customHeight="1">
      <c r="A181" s="286" t="s">
        <v>3898</v>
      </c>
      <c r="B181" s="287">
        <v>3</v>
      </c>
      <c r="C181" s="287"/>
      <c r="D181" s="289">
        <v>0</v>
      </c>
    </row>
    <row r="182" spans="1:4" ht="27.75" customHeight="1">
      <c r="A182" s="286" t="s">
        <v>3899</v>
      </c>
      <c r="B182" s="287">
        <v>3</v>
      </c>
      <c r="C182" s="287"/>
      <c r="D182" s="289">
        <v>0</v>
      </c>
    </row>
    <row r="183" spans="1:4" ht="27.75" customHeight="1">
      <c r="A183" s="286" t="s">
        <v>3900</v>
      </c>
      <c r="B183" s="287">
        <v>3</v>
      </c>
      <c r="C183" s="287"/>
      <c r="D183" s="289">
        <v>0</v>
      </c>
    </row>
    <row r="184" spans="1:4" ht="27.75" customHeight="1">
      <c r="A184" s="286" t="s">
        <v>3901</v>
      </c>
      <c r="B184" s="287">
        <v>3</v>
      </c>
      <c r="C184" s="287"/>
      <c r="D184" s="289">
        <v>0</v>
      </c>
    </row>
    <row r="185" spans="1:4" ht="27.75" customHeight="1">
      <c r="A185" s="286" t="s">
        <v>3902</v>
      </c>
      <c r="B185" s="287">
        <v>3</v>
      </c>
      <c r="C185" s="287"/>
      <c r="D185" s="289">
        <v>0</v>
      </c>
    </row>
    <row r="186" spans="1:4" ht="27.75" customHeight="1">
      <c r="A186" s="286" t="s">
        <v>3903</v>
      </c>
      <c r="B186" s="287">
        <v>3</v>
      </c>
      <c r="C186" s="287"/>
      <c r="D186" s="289">
        <v>0</v>
      </c>
    </row>
    <row r="187" spans="1:4" ht="27.75" customHeight="1">
      <c r="A187" s="286" t="s">
        <v>3904</v>
      </c>
      <c r="B187" s="287">
        <v>3</v>
      </c>
      <c r="C187" s="287"/>
      <c r="D187" s="289">
        <v>0</v>
      </c>
    </row>
    <row r="188" spans="1:4" ht="27.75" customHeight="1">
      <c r="A188" s="286" t="s">
        <v>3905</v>
      </c>
      <c r="B188" s="287">
        <v>3</v>
      </c>
      <c r="C188" s="287"/>
      <c r="D188" s="289">
        <v>0</v>
      </c>
    </row>
    <row r="189" spans="1:4" ht="27.75" customHeight="1">
      <c r="A189" s="286" t="s">
        <v>3906</v>
      </c>
      <c r="B189" s="287">
        <v>3</v>
      </c>
      <c r="C189" s="287"/>
      <c r="D189" s="289">
        <v>0</v>
      </c>
    </row>
    <row r="190" spans="1:4" ht="27.75" customHeight="1">
      <c r="A190" s="286" t="s">
        <v>3907</v>
      </c>
      <c r="B190" s="287">
        <v>3</v>
      </c>
      <c r="C190" s="287"/>
      <c r="D190" s="289">
        <v>0</v>
      </c>
    </row>
    <row r="191" spans="1:4" ht="27.75" customHeight="1">
      <c r="A191" s="286" t="s">
        <v>3908</v>
      </c>
      <c r="B191" s="287">
        <v>3</v>
      </c>
      <c r="C191" s="287"/>
      <c r="D191" s="289">
        <v>0</v>
      </c>
    </row>
    <row r="192" spans="1:4" ht="27.75" customHeight="1">
      <c r="A192" s="286" t="s">
        <v>3909</v>
      </c>
      <c r="B192" s="287">
        <v>3</v>
      </c>
      <c r="C192" s="287"/>
      <c r="D192" s="289">
        <v>0</v>
      </c>
    </row>
    <row r="193" spans="1:4" ht="27.75" customHeight="1">
      <c r="A193" s="286" t="s">
        <v>3910</v>
      </c>
      <c r="B193" s="287">
        <v>3</v>
      </c>
      <c r="C193" s="287"/>
      <c r="D193" s="289">
        <v>0</v>
      </c>
    </row>
    <row r="194" spans="1:4" ht="27.75" customHeight="1">
      <c r="A194" s="286" t="s">
        <v>3911</v>
      </c>
      <c r="B194" s="287">
        <v>3</v>
      </c>
      <c r="C194" s="287"/>
      <c r="D194" s="289">
        <v>0</v>
      </c>
    </row>
    <row r="195" spans="1:4" ht="27.75" customHeight="1">
      <c r="A195" s="286" t="s">
        <v>3912</v>
      </c>
      <c r="B195" s="287">
        <v>3</v>
      </c>
      <c r="C195" s="287"/>
      <c r="D195" s="289">
        <v>0</v>
      </c>
    </row>
    <row r="196" spans="1:4" ht="27.75" customHeight="1">
      <c r="A196" s="286" t="s">
        <v>3913</v>
      </c>
      <c r="B196" s="287">
        <v>3</v>
      </c>
      <c r="C196" s="287"/>
      <c r="D196" s="289">
        <v>0</v>
      </c>
    </row>
    <row r="197" spans="1:4" ht="27.75" customHeight="1">
      <c r="A197" s="286" t="s">
        <v>3914</v>
      </c>
      <c r="B197" s="287">
        <v>3</v>
      </c>
      <c r="C197" s="287"/>
      <c r="D197" s="289">
        <v>0</v>
      </c>
    </row>
    <row r="198" spans="1:4" ht="27.75" customHeight="1">
      <c r="A198" s="286" t="s">
        <v>3915</v>
      </c>
      <c r="B198" s="287">
        <v>3</v>
      </c>
      <c r="C198" s="287"/>
      <c r="D198" s="289">
        <v>0</v>
      </c>
    </row>
    <row r="199" spans="1:4" ht="27.75" customHeight="1">
      <c r="A199" s="286" t="s">
        <v>3916</v>
      </c>
      <c r="B199" s="287">
        <v>3</v>
      </c>
      <c r="C199" s="287"/>
      <c r="D199" s="289">
        <v>0</v>
      </c>
    </row>
    <row r="200" spans="1:4" ht="27.75" customHeight="1">
      <c r="A200" s="286" t="s">
        <v>3917</v>
      </c>
      <c r="B200" s="287">
        <v>3</v>
      </c>
      <c r="C200" s="287"/>
      <c r="D200" s="289">
        <v>1.4442095951206499</v>
      </c>
    </row>
    <row r="201" spans="1:4" ht="27.75" customHeight="1">
      <c r="A201" s="286" t="s">
        <v>3918</v>
      </c>
      <c r="B201" s="287">
        <v>3</v>
      </c>
      <c r="C201" s="287"/>
      <c r="D201" s="289">
        <v>0</v>
      </c>
    </row>
    <row r="202" spans="1:4" ht="27.75" customHeight="1">
      <c r="A202" s="286" t="s">
        <v>3919</v>
      </c>
      <c r="B202" s="287">
        <v>3</v>
      </c>
      <c r="C202" s="287"/>
      <c r="D202" s="289">
        <v>0</v>
      </c>
    </row>
    <row r="203" spans="1:4" ht="27.75" customHeight="1">
      <c r="A203" s="286" t="s">
        <v>3920</v>
      </c>
      <c r="B203" s="287">
        <v>3</v>
      </c>
      <c r="C203" s="287"/>
      <c r="D203" s="289">
        <v>0</v>
      </c>
    </row>
    <row r="204" spans="1:4" ht="27.75" customHeight="1">
      <c r="A204" s="286" t="s">
        <v>3921</v>
      </c>
      <c r="B204" s="287">
        <v>3</v>
      </c>
      <c r="C204" s="287"/>
      <c r="D204" s="289">
        <v>0</v>
      </c>
    </row>
    <row r="205" spans="1:4" ht="27.75" customHeight="1">
      <c r="A205" s="286" t="s">
        <v>3922</v>
      </c>
      <c r="B205" s="287">
        <v>3</v>
      </c>
      <c r="C205" s="287"/>
      <c r="D205" s="289">
        <v>0</v>
      </c>
    </row>
    <row r="206" spans="1:4" ht="27.75" customHeight="1">
      <c r="A206" s="286" t="s">
        <v>3923</v>
      </c>
      <c r="B206" s="287">
        <v>3</v>
      </c>
      <c r="C206" s="287"/>
      <c r="D206" s="289">
        <v>0</v>
      </c>
    </row>
    <row r="207" spans="1:4" ht="27.75" customHeight="1">
      <c r="A207" s="286" t="s">
        <v>3924</v>
      </c>
      <c r="B207" s="287">
        <v>3</v>
      </c>
      <c r="C207" s="287"/>
      <c r="D207" s="289">
        <v>0</v>
      </c>
    </row>
    <row r="208" spans="1:4" ht="27.75" customHeight="1">
      <c r="A208" s="286" t="s">
        <v>3925</v>
      </c>
      <c r="B208" s="287">
        <v>3</v>
      </c>
      <c r="C208" s="287"/>
      <c r="D208" s="289">
        <v>0</v>
      </c>
    </row>
    <row r="209" spans="1:4" ht="27.75" customHeight="1">
      <c r="A209" s="286" t="s">
        <v>3926</v>
      </c>
      <c r="B209" s="287">
        <v>3</v>
      </c>
      <c r="C209" s="287"/>
      <c r="D209" s="289">
        <v>0</v>
      </c>
    </row>
    <row r="210" spans="1:4" ht="27.75" customHeight="1">
      <c r="A210" s="286" t="s">
        <v>3927</v>
      </c>
      <c r="B210" s="287">
        <v>3</v>
      </c>
      <c r="C210" s="287"/>
      <c r="D210" s="289">
        <v>0</v>
      </c>
    </row>
    <row r="211" spans="1:4" ht="27.75" customHeight="1">
      <c r="A211" s="286" t="s">
        <v>3928</v>
      </c>
      <c r="B211" s="287">
        <v>3</v>
      </c>
      <c r="C211" s="287"/>
      <c r="D211" s="289">
        <v>0</v>
      </c>
    </row>
    <row r="212" spans="1:4" ht="27.75" customHeight="1">
      <c r="A212" s="286" t="s">
        <v>3929</v>
      </c>
      <c r="B212" s="287">
        <v>3</v>
      </c>
      <c r="C212" s="287"/>
      <c r="D212" s="289">
        <v>0</v>
      </c>
    </row>
    <row r="213" spans="1:4" ht="27.75" customHeight="1">
      <c r="A213" s="286" t="s">
        <v>3930</v>
      </c>
      <c r="B213" s="287">
        <v>3</v>
      </c>
      <c r="C213" s="287"/>
      <c r="D213" s="289">
        <v>0</v>
      </c>
    </row>
    <row r="214" spans="1:4" ht="27.75" customHeight="1">
      <c r="A214" s="286" t="s">
        <v>3931</v>
      </c>
      <c r="B214" s="287">
        <v>3</v>
      </c>
      <c r="C214" s="287"/>
      <c r="D214" s="289">
        <v>0</v>
      </c>
    </row>
    <row r="215" spans="1:4" ht="27.75" customHeight="1">
      <c r="A215" s="286" t="s">
        <v>3932</v>
      </c>
      <c r="B215" s="287">
        <v>3</v>
      </c>
      <c r="C215" s="287"/>
      <c r="D215" s="289">
        <v>0</v>
      </c>
    </row>
    <row r="216" spans="1:4" ht="27.75" customHeight="1">
      <c r="A216" s="286" t="s">
        <v>3933</v>
      </c>
      <c r="B216" s="287">
        <v>3</v>
      </c>
      <c r="C216" s="287"/>
      <c r="D216" s="289">
        <v>0</v>
      </c>
    </row>
    <row r="217" spans="1:4" ht="27.75" customHeight="1">
      <c r="A217" s="286" t="s">
        <v>3934</v>
      </c>
      <c r="B217" s="287">
        <v>3</v>
      </c>
      <c r="C217" s="287"/>
      <c r="D217" s="289">
        <v>0</v>
      </c>
    </row>
    <row r="218" spans="1:4" ht="27.75" customHeight="1">
      <c r="A218" s="286" t="s">
        <v>3935</v>
      </c>
      <c r="B218" s="287">
        <v>3</v>
      </c>
      <c r="C218" s="287"/>
      <c r="D218" s="289">
        <v>2.3432280029315802</v>
      </c>
    </row>
    <row r="219" spans="1:4" ht="27.75" customHeight="1">
      <c r="A219" s="286" t="s">
        <v>3936</v>
      </c>
      <c r="B219" s="287">
        <v>3</v>
      </c>
      <c r="C219" s="287"/>
      <c r="D219" s="289">
        <v>0</v>
      </c>
    </row>
    <row r="220" spans="1:4" ht="27.75" customHeight="1">
      <c r="A220" s="286" t="s">
        <v>3937</v>
      </c>
      <c r="B220" s="287">
        <v>3</v>
      </c>
      <c r="C220" s="287"/>
      <c r="D220" s="289">
        <v>0</v>
      </c>
    </row>
    <row r="221" spans="1:4" ht="27.75" customHeight="1">
      <c r="A221" s="286" t="s">
        <v>3938</v>
      </c>
      <c r="B221" s="287">
        <v>3</v>
      </c>
      <c r="C221" s="287"/>
      <c r="D221" s="289">
        <v>0</v>
      </c>
    </row>
    <row r="222" spans="1:4" ht="27.75" customHeight="1">
      <c r="A222" s="286" t="s">
        <v>3939</v>
      </c>
      <c r="B222" s="287">
        <v>3</v>
      </c>
      <c r="C222" s="287"/>
      <c r="D222" s="289">
        <v>0</v>
      </c>
    </row>
    <row r="223" spans="1:4" ht="27.75" customHeight="1">
      <c r="A223" s="286" t="s">
        <v>3940</v>
      </c>
      <c r="B223" s="287">
        <v>3</v>
      </c>
      <c r="C223" s="287"/>
      <c r="D223" s="289">
        <v>0</v>
      </c>
    </row>
    <row r="224" spans="1:4" ht="27.75" customHeight="1">
      <c r="A224" s="286" t="s">
        <v>3941</v>
      </c>
      <c r="B224" s="287">
        <v>3</v>
      </c>
      <c r="C224" s="287"/>
      <c r="D224" s="289">
        <v>0</v>
      </c>
    </row>
    <row r="225" spans="1:4" ht="27.75" customHeight="1">
      <c r="A225" s="286" t="s">
        <v>3942</v>
      </c>
      <c r="B225" s="287">
        <v>3</v>
      </c>
      <c r="C225" s="287"/>
      <c r="D225" s="289">
        <v>0</v>
      </c>
    </row>
    <row r="226" spans="1:4" ht="27.75" customHeight="1">
      <c r="A226" s="286" t="s">
        <v>3943</v>
      </c>
      <c r="B226" s="287">
        <v>3</v>
      </c>
      <c r="C226" s="287"/>
      <c r="D226" s="289">
        <v>0</v>
      </c>
    </row>
    <row r="227" spans="1:4" ht="27.75" customHeight="1">
      <c r="A227" s="286" t="s">
        <v>3944</v>
      </c>
      <c r="B227" s="287">
        <v>3</v>
      </c>
      <c r="C227" s="287"/>
      <c r="D227" s="289">
        <v>0</v>
      </c>
    </row>
    <row r="228" spans="1:4" ht="27.75" customHeight="1">
      <c r="A228" s="286" t="s">
        <v>3945</v>
      </c>
      <c r="B228" s="287">
        <v>3</v>
      </c>
      <c r="C228" s="287"/>
      <c r="D228" s="289">
        <v>0</v>
      </c>
    </row>
    <row r="229" spans="1:4" ht="27.75" customHeight="1">
      <c r="A229" s="286" t="s">
        <v>3946</v>
      </c>
      <c r="B229" s="287">
        <v>3</v>
      </c>
      <c r="C229" s="287"/>
      <c r="D229" s="289">
        <v>0</v>
      </c>
    </row>
    <row r="230" spans="1:4" ht="27.75" customHeight="1">
      <c r="A230" s="286" t="s">
        <v>3947</v>
      </c>
      <c r="B230" s="287">
        <v>3</v>
      </c>
      <c r="C230" s="287"/>
      <c r="D230" s="289">
        <v>0</v>
      </c>
    </row>
    <row r="231" spans="1:4" ht="27.75" customHeight="1">
      <c r="A231" s="286" t="s">
        <v>3948</v>
      </c>
      <c r="B231" s="287">
        <v>3</v>
      </c>
      <c r="C231" s="287"/>
      <c r="D231" s="289">
        <v>0</v>
      </c>
    </row>
    <row r="232" spans="1:4" ht="27.75" customHeight="1">
      <c r="A232" s="286" t="s">
        <v>3949</v>
      </c>
      <c r="B232" s="287">
        <v>3</v>
      </c>
      <c r="C232" s="287"/>
      <c r="D232" s="289">
        <v>0</v>
      </c>
    </row>
    <row r="233" spans="1:4" ht="27.75" customHeight="1">
      <c r="A233" s="286" t="s">
        <v>3950</v>
      </c>
      <c r="B233" s="287">
        <v>3</v>
      </c>
      <c r="C233" s="287"/>
      <c r="D233" s="289">
        <v>0</v>
      </c>
    </row>
    <row r="234" spans="1:4" ht="27.75" customHeight="1">
      <c r="A234" s="286" t="s">
        <v>3951</v>
      </c>
      <c r="B234" s="287">
        <v>3</v>
      </c>
      <c r="C234" s="287"/>
      <c r="D234" s="289">
        <v>0</v>
      </c>
    </row>
    <row r="235" spans="1:4" ht="27.75" customHeight="1">
      <c r="A235" s="286" t="s">
        <v>3952</v>
      </c>
      <c r="B235" s="287">
        <v>3</v>
      </c>
      <c r="C235" s="287"/>
      <c r="D235" s="289">
        <v>0</v>
      </c>
    </row>
    <row r="236" spans="1:4" ht="27.75" customHeight="1">
      <c r="A236" s="286" t="s">
        <v>3953</v>
      </c>
      <c r="B236" s="287">
        <v>3</v>
      </c>
      <c r="C236" s="287"/>
      <c r="D236" s="289">
        <v>0</v>
      </c>
    </row>
    <row r="237" spans="1:4" ht="27.75" customHeight="1">
      <c r="A237" s="286" t="s">
        <v>3954</v>
      </c>
      <c r="B237" s="287">
        <v>3</v>
      </c>
      <c r="C237" s="287"/>
      <c r="D237" s="289">
        <v>0</v>
      </c>
    </row>
    <row r="238" spans="1:4" ht="27.75" customHeight="1">
      <c r="A238" s="286" t="s">
        <v>3955</v>
      </c>
      <c r="B238" s="287">
        <v>3</v>
      </c>
      <c r="C238" s="287"/>
      <c r="D238" s="289">
        <v>0</v>
      </c>
    </row>
    <row r="239" spans="1:4" ht="27.75" customHeight="1">
      <c r="A239" s="286" t="s">
        <v>3956</v>
      </c>
      <c r="B239" s="287">
        <v>3</v>
      </c>
      <c r="C239" s="287"/>
      <c r="D239" s="289">
        <v>0</v>
      </c>
    </row>
    <row r="240" spans="1:4" ht="27.75" customHeight="1">
      <c r="A240" s="286" t="s">
        <v>3957</v>
      </c>
      <c r="B240" s="287">
        <v>3</v>
      </c>
      <c r="C240" s="287"/>
      <c r="D240" s="289">
        <v>0</v>
      </c>
    </row>
    <row r="241" spans="1:4" ht="27.75" customHeight="1">
      <c r="A241" s="286" t="s">
        <v>3958</v>
      </c>
      <c r="B241" s="287">
        <v>3</v>
      </c>
      <c r="C241" s="287"/>
      <c r="D241" s="289">
        <v>0</v>
      </c>
    </row>
    <row r="242" spans="1:4" ht="27.75" customHeight="1">
      <c r="A242" s="286" t="s">
        <v>3959</v>
      </c>
      <c r="B242" s="287">
        <v>3</v>
      </c>
      <c r="C242" s="287"/>
      <c r="D242" s="289">
        <v>0</v>
      </c>
    </row>
    <row r="243" spans="1:4" ht="27.75" customHeight="1">
      <c r="A243" s="286" t="s">
        <v>3960</v>
      </c>
      <c r="B243" s="287">
        <v>3</v>
      </c>
      <c r="C243" s="287"/>
      <c r="D243" s="289">
        <v>0</v>
      </c>
    </row>
    <row r="244" spans="1:4" ht="27.75" customHeight="1">
      <c r="A244" s="286" t="s">
        <v>3961</v>
      </c>
      <c r="B244" s="287">
        <v>3</v>
      </c>
      <c r="C244" s="287"/>
      <c r="D244" s="289">
        <v>0</v>
      </c>
    </row>
    <row r="245" spans="1:4" ht="27.75" customHeight="1">
      <c r="A245" s="286" t="s">
        <v>3962</v>
      </c>
      <c r="B245" s="287">
        <v>3</v>
      </c>
      <c r="C245" s="287"/>
      <c r="D245" s="289">
        <v>0</v>
      </c>
    </row>
    <row r="246" spans="1:4" ht="27.75" customHeight="1">
      <c r="A246" s="286" t="s">
        <v>3963</v>
      </c>
      <c r="B246" s="287">
        <v>3</v>
      </c>
      <c r="C246" s="287"/>
      <c r="D246" s="289">
        <v>0</v>
      </c>
    </row>
    <row r="247" spans="1:4" ht="27.75" customHeight="1">
      <c r="A247" s="286" t="s">
        <v>3964</v>
      </c>
      <c r="B247" s="287">
        <v>3</v>
      </c>
      <c r="C247" s="287"/>
      <c r="D247" s="289">
        <v>0</v>
      </c>
    </row>
    <row r="248" spans="1:4" ht="27.75" customHeight="1">
      <c r="A248" s="286" t="s">
        <v>3965</v>
      </c>
      <c r="B248" s="287">
        <v>3</v>
      </c>
      <c r="C248" s="287"/>
      <c r="D248" s="289">
        <v>0</v>
      </c>
    </row>
    <row r="249" spans="1:4" ht="27.75" customHeight="1">
      <c r="A249" s="286" t="s">
        <v>3966</v>
      </c>
      <c r="B249" s="287">
        <v>3</v>
      </c>
      <c r="C249" s="287"/>
      <c r="D249" s="289">
        <v>0</v>
      </c>
    </row>
    <row r="250" spans="1:4" ht="27.75" customHeight="1">
      <c r="A250" s="286" t="s">
        <v>3967</v>
      </c>
      <c r="B250" s="287">
        <v>3</v>
      </c>
      <c r="C250" s="287"/>
      <c r="D250" s="289">
        <v>0</v>
      </c>
    </row>
    <row r="251" spans="1:4" ht="27.75" customHeight="1">
      <c r="A251" s="286" t="s">
        <v>3968</v>
      </c>
      <c r="B251" s="287">
        <v>3</v>
      </c>
      <c r="C251" s="287"/>
      <c r="D251" s="289">
        <v>0</v>
      </c>
    </row>
    <row r="252" spans="1:4" ht="27.75" customHeight="1">
      <c r="A252" s="286" t="s">
        <v>3969</v>
      </c>
      <c r="B252" s="287">
        <v>3</v>
      </c>
      <c r="C252" s="287"/>
      <c r="D252" s="289">
        <v>0</v>
      </c>
    </row>
    <row r="253" spans="1:4" ht="27.75" customHeight="1">
      <c r="A253" s="286" t="s">
        <v>3970</v>
      </c>
      <c r="B253" s="287">
        <v>3</v>
      </c>
      <c r="C253" s="287"/>
      <c r="D253" s="289">
        <v>0</v>
      </c>
    </row>
    <row r="254" spans="1:4" ht="27.75" customHeight="1">
      <c r="A254" s="286" t="s">
        <v>3971</v>
      </c>
      <c r="B254" s="287">
        <v>3</v>
      </c>
      <c r="C254" s="287"/>
      <c r="D254" s="289">
        <v>1.6058068988498599</v>
      </c>
    </row>
    <row r="255" spans="1:4" ht="27.75" customHeight="1">
      <c r="A255" s="286" t="s">
        <v>3972</v>
      </c>
      <c r="B255" s="287">
        <v>3</v>
      </c>
      <c r="C255" s="287"/>
      <c r="D255" s="289">
        <v>0</v>
      </c>
    </row>
    <row r="256" spans="1:4" ht="27.75" customHeight="1">
      <c r="A256" s="286" t="s">
        <v>3973</v>
      </c>
      <c r="B256" s="287">
        <v>3</v>
      </c>
      <c r="C256" s="287"/>
      <c r="D256" s="289">
        <v>0</v>
      </c>
    </row>
    <row r="257" spans="1:4" ht="27.75" customHeight="1">
      <c r="A257" s="286" t="s">
        <v>3974</v>
      </c>
      <c r="B257" s="287">
        <v>3</v>
      </c>
      <c r="C257" s="287"/>
      <c r="D257" s="289">
        <v>0</v>
      </c>
    </row>
    <row r="258" spans="1:4" ht="27.75" customHeight="1">
      <c r="A258" s="286" t="s">
        <v>3975</v>
      </c>
      <c r="B258" s="287">
        <v>3</v>
      </c>
      <c r="C258" s="287"/>
      <c r="D258" s="289">
        <v>0</v>
      </c>
    </row>
    <row r="259" spans="1:4" ht="27.75" customHeight="1">
      <c r="A259" s="286" t="s">
        <v>3976</v>
      </c>
      <c r="B259" s="287">
        <v>3</v>
      </c>
      <c r="C259" s="287"/>
      <c r="D259" s="289">
        <v>1.7560479401418001</v>
      </c>
    </row>
    <row r="260" spans="1:4" ht="27.75" customHeight="1">
      <c r="A260" s="286" t="s">
        <v>3977</v>
      </c>
      <c r="B260" s="287">
        <v>3</v>
      </c>
      <c r="C260" s="287"/>
      <c r="D260" s="289">
        <v>0</v>
      </c>
    </row>
    <row r="261" spans="1:4" ht="27.75" customHeight="1">
      <c r="A261" s="286" t="s">
        <v>3978</v>
      </c>
      <c r="B261" s="287">
        <v>3</v>
      </c>
      <c r="C261" s="287"/>
      <c r="D261" s="289">
        <v>0</v>
      </c>
    </row>
    <row r="262" spans="1:4" ht="27.75" customHeight="1">
      <c r="A262" s="286" t="s">
        <v>3979</v>
      </c>
      <c r="B262" s="287">
        <v>3</v>
      </c>
      <c r="C262" s="287"/>
      <c r="D262" s="289">
        <v>0</v>
      </c>
    </row>
    <row r="263" spans="1:4" ht="27.75" customHeight="1">
      <c r="A263" s="286" t="s">
        <v>3980</v>
      </c>
      <c r="B263" s="287">
        <v>3</v>
      </c>
      <c r="C263" s="287"/>
      <c r="D263" s="289">
        <v>0</v>
      </c>
    </row>
    <row r="264" spans="1:4" ht="27.75" customHeight="1">
      <c r="A264" s="286" t="s">
        <v>3981</v>
      </c>
      <c r="B264" s="287">
        <v>3</v>
      </c>
      <c r="C264" s="287"/>
      <c r="D264" s="289">
        <v>0</v>
      </c>
    </row>
    <row r="265" spans="1:4" ht="27.75" customHeight="1">
      <c r="A265" s="286" t="s">
        <v>3982</v>
      </c>
      <c r="B265" s="287">
        <v>3</v>
      </c>
      <c r="C265" s="287"/>
      <c r="D265" s="289">
        <v>0</v>
      </c>
    </row>
    <row r="266" spans="1:4" ht="27.75" customHeight="1">
      <c r="A266" s="286" t="s">
        <v>3983</v>
      </c>
      <c r="B266" s="287">
        <v>3</v>
      </c>
      <c r="C266" s="287"/>
      <c r="D266" s="289">
        <v>0</v>
      </c>
    </row>
    <row r="267" spans="1:4" ht="27.75" customHeight="1">
      <c r="A267" s="286" t="s">
        <v>3984</v>
      </c>
      <c r="B267" s="287">
        <v>3</v>
      </c>
      <c r="C267" s="287"/>
      <c r="D267" s="289">
        <v>0</v>
      </c>
    </row>
    <row r="268" spans="1:4" ht="27.75" customHeight="1">
      <c r="A268" s="286" t="s">
        <v>3985</v>
      </c>
      <c r="B268" s="287">
        <v>3</v>
      </c>
      <c r="C268" s="287"/>
      <c r="D268" s="289">
        <v>0</v>
      </c>
    </row>
    <row r="269" spans="1:4" ht="27.75" customHeight="1">
      <c r="A269" s="286" t="s">
        <v>3986</v>
      </c>
      <c r="B269" s="287">
        <v>3</v>
      </c>
      <c r="C269" s="287"/>
      <c r="D269" s="289">
        <v>0</v>
      </c>
    </row>
    <row r="270" spans="1:4" ht="27.75" customHeight="1">
      <c r="A270" s="286" t="s">
        <v>3987</v>
      </c>
      <c r="B270" s="287">
        <v>3</v>
      </c>
      <c r="C270" s="287"/>
      <c r="D270" s="289">
        <v>0</v>
      </c>
    </row>
    <row r="271" spans="1:4" ht="27.75" customHeight="1">
      <c r="A271" s="286" t="s">
        <v>3988</v>
      </c>
      <c r="B271" s="287">
        <v>3</v>
      </c>
      <c r="C271" s="287"/>
      <c r="D271" s="289">
        <v>0</v>
      </c>
    </row>
    <row r="272" spans="1:4" ht="27.75" customHeight="1">
      <c r="A272" s="286" t="s">
        <v>3989</v>
      </c>
      <c r="B272" s="287">
        <v>3</v>
      </c>
      <c r="C272" s="287"/>
      <c r="D272" s="289">
        <v>0</v>
      </c>
    </row>
    <row r="273" spans="1:4" ht="27.75" customHeight="1">
      <c r="A273" s="286" t="s">
        <v>3990</v>
      </c>
      <c r="B273" s="287">
        <v>3</v>
      </c>
      <c r="C273" s="287"/>
      <c r="D273" s="289">
        <v>0</v>
      </c>
    </row>
    <row r="274" spans="1:4" ht="27.75" customHeight="1">
      <c r="A274" s="286" t="s">
        <v>3991</v>
      </c>
      <c r="B274" s="287">
        <v>3</v>
      </c>
      <c r="C274" s="287"/>
      <c r="D274" s="289">
        <v>0</v>
      </c>
    </row>
    <row r="275" spans="1:4" ht="27.75" customHeight="1">
      <c r="A275" s="286" t="s">
        <v>3992</v>
      </c>
      <c r="B275" s="287">
        <v>3</v>
      </c>
      <c r="C275" s="287"/>
      <c r="D275" s="289">
        <v>0</v>
      </c>
    </row>
    <row r="276" spans="1:4" ht="27.75" customHeight="1">
      <c r="A276" s="286" t="s">
        <v>3993</v>
      </c>
      <c r="B276" s="287">
        <v>3</v>
      </c>
      <c r="C276" s="287"/>
      <c r="D276" s="289">
        <v>0</v>
      </c>
    </row>
    <row r="277" spans="1:4" ht="27.75" customHeight="1">
      <c r="A277" s="286" t="s">
        <v>3994</v>
      </c>
      <c r="B277" s="287">
        <v>3</v>
      </c>
      <c r="C277" s="287"/>
      <c r="D277" s="289">
        <v>0</v>
      </c>
    </row>
    <row r="278" spans="1:4" ht="27.75" customHeight="1">
      <c r="A278" s="286" t="s">
        <v>3995</v>
      </c>
      <c r="B278" s="287">
        <v>3</v>
      </c>
      <c r="C278" s="287"/>
      <c r="D278" s="289">
        <v>0</v>
      </c>
    </row>
    <row r="279" spans="1:4" ht="27.75" customHeight="1">
      <c r="A279" s="286" t="s">
        <v>3996</v>
      </c>
      <c r="B279" s="287">
        <v>3</v>
      </c>
      <c r="C279" s="287"/>
      <c r="D279" s="289">
        <v>0</v>
      </c>
    </row>
    <row r="280" spans="1:4" ht="27.75" customHeight="1">
      <c r="A280" s="286" t="s">
        <v>3997</v>
      </c>
      <c r="B280" s="287">
        <v>3</v>
      </c>
      <c r="C280" s="287"/>
      <c r="D280" s="289">
        <v>0</v>
      </c>
    </row>
    <row r="281" spans="1:4" ht="27.75" customHeight="1">
      <c r="A281" s="286" t="s">
        <v>3998</v>
      </c>
      <c r="B281" s="287">
        <v>3</v>
      </c>
      <c r="C281" s="287"/>
      <c r="D281" s="289">
        <v>0</v>
      </c>
    </row>
    <row r="282" spans="1:4" ht="27.75" customHeight="1">
      <c r="A282" s="286" t="s">
        <v>3999</v>
      </c>
      <c r="B282" s="287">
        <v>3</v>
      </c>
      <c r="C282" s="287"/>
      <c r="D282" s="289">
        <v>0</v>
      </c>
    </row>
    <row r="283" spans="1:4" ht="27.75" customHeight="1">
      <c r="A283" s="286" t="s">
        <v>4000</v>
      </c>
      <c r="B283" s="287">
        <v>3</v>
      </c>
      <c r="C283" s="287"/>
      <c r="D283" s="289">
        <v>0</v>
      </c>
    </row>
    <row r="284" spans="1:4" ht="27.75" customHeight="1">
      <c r="A284" s="286" t="s">
        <v>4001</v>
      </c>
      <c r="B284" s="287">
        <v>3</v>
      </c>
      <c r="C284" s="287"/>
      <c r="D284" s="289">
        <v>0</v>
      </c>
    </row>
    <row r="285" spans="1:4" ht="27.75" customHeight="1">
      <c r="A285" s="286" t="s">
        <v>4002</v>
      </c>
      <c r="B285" s="287">
        <v>3</v>
      </c>
      <c r="C285" s="287"/>
      <c r="D285" s="289">
        <v>0</v>
      </c>
    </row>
    <row r="286" spans="1:4" ht="27.75" customHeight="1">
      <c r="A286" s="286" t="s">
        <v>4003</v>
      </c>
      <c r="B286" s="287">
        <v>3</v>
      </c>
      <c r="C286" s="287"/>
      <c r="D286" s="289">
        <v>0</v>
      </c>
    </row>
    <row r="287" spans="1:4" ht="27.75" customHeight="1">
      <c r="A287" s="286" t="s">
        <v>4004</v>
      </c>
      <c r="B287" s="287">
        <v>3</v>
      </c>
      <c r="C287" s="287"/>
      <c r="D287" s="289">
        <v>0</v>
      </c>
    </row>
    <row r="288" spans="1:4" ht="27.75" customHeight="1">
      <c r="A288" s="286" t="s">
        <v>4005</v>
      </c>
      <c r="B288" s="287">
        <v>3</v>
      </c>
      <c r="C288" s="287"/>
      <c r="D288" s="289">
        <v>0</v>
      </c>
    </row>
    <row r="289" spans="1:4" ht="27.75" customHeight="1">
      <c r="A289" s="286" t="s">
        <v>4006</v>
      </c>
      <c r="B289" s="287">
        <v>3</v>
      </c>
      <c r="C289" s="287"/>
      <c r="D289" s="289">
        <v>0</v>
      </c>
    </row>
    <row r="290" spans="1:4" ht="27.75" customHeight="1">
      <c r="A290" s="286" t="s">
        <v>4007</v>
      </c>
      <c r="B290" s="287">
        <v>3</v>
      </c>
      <c r="C290" s="287"/>
      <c r="D290" s="289">
        <v>0</v>
      </c>
    </row>
    <row r="291" spans="1:4" ht="27.75" customHeight="1">
      <c r="A291" s="286" t="s">
        <v>4008</v>
      </c>
      <c r="B291" s="287">
        <v>3</v>
      </c>
      <c r="C291" s="287"/>
      <c r="D291" s="289">
        <v>2.8243984522605698</v>
      </c>
    </row>
    <row r="292" spans="1:4" ht="27.75" customHeight="1">
      <c r="A292" s="286" t="s">
        <v>4009</v>
      </c>
      <c r="B292" s="287">
        <v>3</v>
      </c>
      <c r="C292" s="287"/>
      <c r="D292" s="289">
        <v>0</v>
      </c>
    </row>
    <row r="293" spans="1:4" ht="27.75" customHeight="1">
      <c r="A293" s="286" t="s">
        <v>4010</v>
      </c>
      <c r="B293" s="287">
        <v>3</v>
      </c>
      <c r="C293" s="287"/>
      <c r="D293" s="289">
        <v>0</v>
      </c>
    </row>
    <row r="294" spans="1:4" ht="27.75" customHeight="1">
      <c r="A294" s="286" t="s">
        <v>4011</v>
      </c>
      <c r="B294" s="287">
        <v>3</v>
      </c>
      <c r="C294" s="287"/>
      <c r="D294" s="289">
        <v>0</v>
      </c>
    </row>
    <row r="295" spans="1:4" ht="27.75" customHeight="1">
      <c r="A295" s="286" t="s">
        <v>4012</v>
      </c>
      <c r="B295" s="287">
        <v>3</v>
      </c>
      <c r="C295" s="287"/>
      <c r="D295" s="289">
        <v>0</v>
      </c>
    </row>
    <row r="296" spans="1:4" ht="27.75" customHeight="1">
      <c r="A296" s="286" t="s">
        <v>4013</v>
      </c>
      <c r="B296" s="287">
        <v>3</v>
      </c>
      <c r="C296" s="287"/>
      <c r="D296" s="289">
        <v>0</v>
      </c>
    </row>
    <row r="297" spans="1:4" ht="27.75" customHeight="1">
      <c r="A297" s="286" t="s">
        <v>4014</v>
      </c>
      <c r="B297" s="287">
        <v>3</v>
      </c>
      <c r="C297" s="287"/>
      <c r="D297" s="289">
        <v>0</v>
      </c>
    </row>
    <row r="298" spans="1:4" ht="27.75" customHeight="1">
      <c r="A298" s="286" t="s">
        <v>4015</v>
      </c>
      <c r="B298" s="287">
        <v>3</v>
      </c>
      <c r="C298" s="287"/>
      <c r="D298" s="289">
        <v>0</v>
      </c>
    </row>
    <row r="299" spans="1:4" ht="27.75" customHeight="1">
      <c r="A299" s="286" t="s">
        <v>4016</v>
      </c>
      <c r="B299" s="287">
        <v>3</v>
      </c>
      <c r="C299" s="287"/>
      <c r="D299" s="289">
        <v>0</v>
      </c>
    </row>
    <row r="300" spans="1:4" ht="27.75" customHeight="1">
      <c r="A300" s="286" t="s">
        <v>4017</v>
      </c>
      <c r="B300" s="287">
        <v>3</v>
      </c>
      <c r="C300" s="287"/>
      <c r="D300" s="289">
        <v>2.3168192601806199</v>
      </c>
    </row>
    <row r="301" spans="1:4" ht="27.75" customHeight="1">
      <c r="A301" s="286" t="s">
        <v>4018</v>
      </c>
      <c r="B301" s="287">
        <v>3</v>
      </c>
      <c r="C301" s="287"/>
      <c r="D301" s="289">
        <v>5.3918479396461496</v>
      </c>
    </row>
    <row r="302" spans="1:4" ht="27.75" customHeight="1">
      <c r="A302" s="286" t="s">
        <v>4019</v>
      </c>
      <c r="B302" s="287">
        <v>3</v>
      </c>
      <c r="C302" s="287"/>
      <c r="D302" s="289">
        <v>0</v>
      </c>
    </row>
    <row r="303" spans="1:4" ht="27.75" customHeight="1">
      <c r="A303" s="286" t="s">
        <v>4020</v>
      </c>
      <c r="B303" s="287">
        <v>3</v>
      </c>
      <c r="C303" s="287"/>
      <c r="D303" s="289">
        <v>0</v>
      </c>
    </row>
    <row r="304" spans="1:4" ht="27.75" customHeight="1">
      <c r="A304" s="286" t="s">
        <v>4021</v>
      </c>
      <c r="B304" s="287">
        <v>3</v>
      </c>
      <c r="C304" s="287"/>
      <c r="D304" s="289">
        <v>0</v>
      </c>
    </row>
    <row r="305" spans="1:4" ht="27.75" customHeight="1">
      <c r="A305" s="286" t="s">
        <v>4022</v>
      </c>
      <c r="B305" s="287">
        <v>3</v>
      </c>
      <c r="C305" s="287"/>
      <c r="D305" s="289">
        <v>0</v>
      </c>
    </row>
    <row r="306" spans="1:4" ht="27.75" customHeight="1">
      <c r="A306" s="286" t="s">
        <v>4023</v>
      </c>
      <c r="B306" s="287">
        <v>3</v>
      </c>
      <c r="C306" s="287"/>
      <c r="D306" s="289">
        <v>0</v>
      </c>
    </row>
    <row r="307" spans="1:4" ht="27.75" customHeight="1">
      <c r="A307" s="286" t="s">
        <v>4024</v>
      </c>
      <c r="B307" s="287">
        <v>3</v>
      </c>
      <c r="C307" s="287"/>
      <c r="D307" s="289">
        <v>0</v>
      </c>
    </row>
    <row r="308" spans="1:4" ht="27.75" customHeight="1">
      <c r="A308" s="286" t="s">
        <v>4025</v>
      </c>
      <c r="B308" s="287">
        <v>3</v>
      </c>
      <c r="C308" s="287"/>
      <c r="D308" s="289">
        <v>0</v>
      </c>
    </row>
    <row r="309" spans="1:4" ht="27.75" customHeight="1">
      <c r="A309" s="286" t="s">
        <v>4026</v>
      </c>
      <c r="B309" s="287">
        <v>3</v>
      </c>
      <c r="C309" s="287"/>
      <c r="D309" s="289">
        <v>0</v>
      </c>
    </row>
    <row r="310" spans="1:4" ht="27.75" customHeight="1">
      <c r="A310" s="286" t="s">
        <v>4027</v>
      </c>
      <c r="B310" s="287">
        <v>3</v>
      </c>
      <c r="C310" s="287"/>
      <c r="D310" s="289">
        <v>0</v>
      </c>
    </row>
    <row r="311" spans="1:4" ht="27.75" customHeight="1">
      <c r="A311" s="286" t="s">
        <v>4028</v>
      </c>
      <c r="B311" s="287">
        <v>3</v>
      </c>
      <c r="C311" s="287"/>
      <c r="D311" s="289">
        <v>3.4972625299870899</v>
      </c>
    </row>
    <row r="312" spans="1:4" ht="27.75" customHeight="1">
      <c r="A312" s="286" t="s">
        <v>4029</v>
      </c>
      <c r="B312" s="287">
        <v>3</v>
      </c>
      <c r="C312" s="287"/>
      <c r="D312" s="289">
        <v>0</v>
      </c>
    </row>
    <row r="313" spans="1:4" ht="27.75" customHeight="1">
      <c r="A313" s="286" t="s">
        <v>4030</v>
      </c>
      <c r="B313" s="287">
        <v>3</v>
      </c>
      <c r="C313" s="287"/>
      <c r="D313" s="289">
        <v>0</v>
      </c>
    </row>
    <row r="314" spans="1:4" ht="27.75" customHeight="1">
      <c r="A314" s="286" t="s">
        <v>4031</v>
      </c>
      <c r="B314" s="287">
        <v>3</v>
      </c>
      <c r="C314" s="287"/>
      <c r="D314" s="289">
        <v>0</v>
      </c>
    </row>
    <row r="315" spans="1:4" ht="27.75" customHeight="1">
      <c r="A315" s="286" t="s">
        <v>4032</v>
      </c>
      <c r="B315" s="287">
        <v>3</v>
      </c>
      <c r="C315" s="287"/>
      <c r="D315" s="289">
        <v>0</v>
      </c>
    </row>
    <row r="316" spans="1:4" ht="27.75" customHeight="1">
      <c r="A316" s="286" t="s">
        <v>4033</v>
      </c>
      <c r="B316" s="287">
        <v>3</v>
      </c>
      <c r="C316" s="287"/>
      <c r="D316" s="289">
        <v>0</v>
      </c>
    </row>
    <row r="317" spans="1:4" ht="27.75" customHeight="1">
      <c r="A317" s="286" t="s">
        <v>4034</v>
      </c>
      <c r="B317" s="287">
        <v>3</v>
      </c>
      <c r="C317" s="287"/>
      <c r="D317" s="289">
        <v>2.3405032242086299</v>
      </c>
    </row>
    <row r="318" spans="1:4" ht="27.75" customHeight="1">
      <c r="A318" s="286" t="s">
        <v>4035</v>
      </c>
      <c r="B318" s="287">
        <v>3</v>
      </c>
      <c r="C318" s="287"/>
      <c r="D318" s="289">
        <v>0</v>
      </c>
    </row>
    <row r="319" spans="1:4" ht="27.75" customHeight="1">
      <c r="A319" s="286" t="s">
        <v>4036</v>
      </c>
      <c r="B319" s="287">
        <v>3</v>
      </c>
      <c r="C319" s="287"/>
      <c r="D319" s="289">
        <v>0</v>
      </c>
    </row>
    <row r="320" spans="1:4" ht="27.75" customHeight="1">
      <c r="A320" s="286" t="s">
        <v>4037</v>
      </c>
      <c r="B320" s="287">
        <v>3</v>
      </c>
      <c r="C320" s="287"/>
      <c r="D320" s="289">
        <v>0</v>
      </c>
    </row>
    <row r="321" spans="1:4" ht="27.75" customHeight="1">
      <c r="A321" s="286" t="s">
        <v>4038</v>
      </c>
      <c r="B321" s="287">
        <v>3</v>
      </c>
      <c r="C321" s="287"/>
      <c r="D321" s="289">
        <v>0</v>
      </c>
    </row>
    <row r="322" spans="1:4" ht="27.75" customHeight="1">
      <c r="A322" s="286" t="s">
        <v>4039</v>
      </c>
      <c r="B322" s="287">
        <v>3</v>
      </c>
      <c r="C322" s="287"/>
      <c r="D322" s="289">
        <v>0</v>
      </c>
    </row>
    <row r="323" spans="1:4" ht="27.75" customHeight="1">
      <c r="A323" s="286" t="s">
        <v>4040</v>
      </c>
      <c r="B323" s="287">
        <v>3</v>
      </c>
      <c r="C323" s="287"/>
      <c r="D323" s="289">
        <v>0</v>
      </c>
    </row>
    <row r="324" spans="1:4" ht="27.75" customHeight="1">
      <c r="A324" s="286" t="s">
        <v>4041</v>
      </c>
      <c r="B324" s="287">
        <v>3</v>
      </c>
      <c r="C324" s="287"/>
      <c r="D324" s="289">
        <v>0</v>
      </c>
    </row>
    <row r="325" spans="1:4" ht="27.75" customHeight="1">
      <c r="A325" s="286" t="s">
        <v>4042</v>
      </c>
      <c r="B325" s="287">
        <v>3</v>
      </c>
      <c r="C325" s="287"/>
      <c r="D325" s="289">
        <v>0</v>
      </c>
    </row>
    <row r="326" spans="1:4" ht="27.75" customHeight="1">
      <c r="A326" s="286" t="s">
        <v>4043</v>
      </c>
      <c r="B326" s="287">
        <v>3</v>
      </c>
      <c r="C326" s="287"/>
      <c r="D326" s="289">
        <v>2.9817691617129398</v>
      </c>
    </row>
    <row r="327" spans="1:4" ht="27.75" customHeight="1">
      <c r="A327" s="286" t="s">
        <v>4044</v>
      </c>
      <c r="B327" s="287">
        <v>3</v>
      </c>
      <c r="C327" s="287"/>
      <c r="D327" s="289">
        <v>0</v>
      </c>
    </row>
    <row r="328" spans="1:4" ht="27.75" customHeight="1">
      <c r="A328" s="286" t="s">
        <v>4045</v>
      </c>
      <c r="B328" s="287">
        <v>3</v>
      </c>
      <c r="C328" s="287"/>
      <c r="D328" s="289">
        <v>0</v>
      </c>
    </row>
    <row r="329" spans="1:4" ht="27.75" customHeight="1">
      <c r="A329" s="286" t="s">
        <v>4046</v>
      </c>
      <c r="B329" s="287">
        <v>3</v>
      </c>
      <c r="C329" s="287"/>
      <c r="D329" s="289">
        <v>0</v>
      </c>
    </row>
    <row r="330" spans="1:4" ht="27.75" customHeight="1">
      <c r="A330" s="286" t="s">
        <v>4047</v>
      </c>
      <c r="B330" s="287">
        <v>3</v>
      </c>
      <c r="C330" s="287"/>
      <c r="D330" s="289">
        <v>0</v>
      </c>
    </row>
    <row r="331" spans="1:4" ht="27.75" customHeight="1">
      <c r="A331" s="286" t="s">
        <v>4048</v>
      </c>
      <c r="B331" s="287">
        <v>3</v>
      </c>
      <c r="C331" s="287"/>
      <c r="D331" s="289">
        <v>0</v>
      </c>
    </row>
    <row r="332" spans="1:4" ht="27.75" customHeight="1">
      <c r="A332" s="286" t="s">
        <v>4049</v>
      </c>
      <c r="B332" s="287">
        <v>3</v>
      </c>
      <c r="C332" s="287"/>
      <c r="D332" s="289">
        <v>0</v>
      </c>
    </row>
    <row r="333" spans="1:4" ht="27.75" customHeight="1">
      <c r="A333" s="286" t="s">
        <v>4050</v>
      </c>
      <c r="B333" s="287">
        <v>3</v>
      </c>
      <c r="C333" s="287"/>
      <c r="D333" s="289">
        <v>0</v>
      </c>
    </row>
    <row r="334" spans="1:4" ht="27.75" customHeight="1">
      <c r="A334" s="286" t="s">
        <v>4051</v>
      </c>
      <c r="B334" s="287">
        <v>3</v>
      </c>
      <c r="C334" s="287"/>
      <c r="D334" s="289">
        <v>0</v>
      </c>
    </row>
    <row r="335" spans="1:4" ht="27.75" customHeight="1">
      <c r="A335" s="286" t="s">
        <v>4052</v>
      </c>
      <c r="B335" s="287">
        <v>3</v>
      </c>
      <c r="C335" s="287"/>
      <c r="D335" s="289">
        <v>0</v>
      </c>
    </row>
    <row r="336" spans="1:4" ht="27.75" customHeight="1">
      <c r="A336" s="286" t="s">
        <v>4053</v>
      </c>
      <c r="B336" s="287">
        <v>3</v>
      </c>
      <c r="C336" s="287"/>
      <c r="D336" s="289">
        <v>0</v>
      </c>
    </row>
    <row r="337" spans="1:4" ht="27.75" customHeight="1">
      <c r="A337" s="286" t="s">
        <v>4054</v>
      </c>
      <c r="B337" s="287">
        <v>3</v>
      </c>
      <c r="C337" s="287"/>
      <c r="D337" s="289">
        <v>0</v>
      </c>
    </row>
    <row r="338" spans="1:4" ht="27.75" customHeight="1">
      <c r="A338" s="286" t="s">
        <v>4055</v>
      </c>
      <c r="B338" s="287">
        <v>3</v>
      </c>
      <c r="C338" s="287"/>
      <c r="D338" s="289">
        <v>0</v>
      </c>
    </row>
    <row r="339" spans="1:4" ht="27.75" customHeight="1">
      <c r="A339" s="286" t="s">
        <v>4056</v>
      </c>
      <c r="B339" s="287">
        <v>3</v>
      </c>
      <c r="C339" s="287"/>
      <c r="D339" s="289">
        <v>0</v>
      </c>
    </row>
    <row r="340" spans="1:4" ht="27.75" customHeight="1">
      <c r="A340" s="286" t="s">
        <v>4057</v>
      </c>
      <c r="B340" s="287">
        <v>3</v>
      </c>
      <c r="C340" s="287"/>
      <c r="D340" s="289">
        <v>0</v>
      </c>
    </row>
    <row r="341" spans="1:4" ht="27.75" customHeight="1">
      <c r="A341" s="286" t="s">
        <v>4058</v>
      </c>
      <c r="B341" s="287">
        <v>3</v>
      </c>
      <c r="C341" s="287"/>
      <c r="D341" s="289">
        <v>0</v>
      </c>
    </row>
    <row r="342" spans="1:4" ht="27.75" customHeight="1">
      <c r="A342" s="286" t="s">
        <v>4059</v>
      </c>
      <c r="B342" s="287">
        <v>3</v>
      </c>
      <c r="C342" s="287"/>
      <c r="D342" s="289">
        <v>0</v>
      </c>
    </row>
    <row r="343" spans="1:4" ht="27.75" customHeight="1">
      <c r="A343" s="286" t="s">
        <v>4060</v>
      </c>
      <c r="B343" s="287">
        <v>3</v>
      </c>
      <c r="C343" s="287"/>
      <c r="D343" s="289">
        <v>4.2946210177131796</v>
      </c>
    </row>
    <row r="344" spans="1:4" ht="27.75" customHeight="1">
      <c r="A344" s="286" t="s">
        <v>4061</v>
      </c>
      <c r="B344" s="287">
        <v>3</v>
      </c>
      <c r="C344" s="287"/>
      <c r="D344" s="289">
        <v>2.8006871985343098</v>
      </c>
    </row>
    <row r="345" spans="1:4" ht="27.75" customHeight="1">
      <c r="A345" s="286" t="s">
        <v>4062</v>
      </c>
      <c r="B345" s="287">
        <v>3</v>
      </c>
      <c r="C345" s="287"/>
      <c r="D345" s="289">
        <v>0</v>
      </c>
    </row>
    <row r="346" spans="1:4" ht="27.75" customHeight="1">
      <c r="A346" s="286" t="s">
        <v>4063</v>
      </c>
      <c r="B346" s="287">
        <v>3</v>
      </c>
      <c r="C346" s="287"/>
      <c r="D346" s="289">
        <v>0</v>
      </c>
    </row>
    <row r="347" spans="1:4" ht="27.75" customHeight="1">
      <c r="A347" s="286" t="s">
        <v>4064</v>
      </c>
      <c r="B347" s="287">
        <v>3</v>
      </c>
      <c r="C347" s="287"/>
      <c r="D347" s="289">
        <v>0</v>
      </c>
    </row>
    <row r="348" spans="1:4" ht="27.75" customHeight="1">
      <c r="A348" s="286" t="s">
        <v>4065</v>
      </c>
      <c r="B348" s="287">
        <v>3</v>
      </c>
      <c r="C348" s="287"/>
      <c r="D348" s="289">
        <v>0</v>
      </c>
    </row>
    <row r="349" spans="1:4" ht="27.75" customHeight="1">
      <c r="A349" s="286" t="s">
        <v>4066</v>
      </c>
      <c r="B349" s="287">
        <v>3</v>
      </c>
      <c r="C349" s="287"/>
      <c r="D349" s="289">
        <v>0</v>
      </c>
    </row>
    <row r="350" spans="1:4" ht="27.75" customHeight="1">
      <c r="A350" s="286" t="s">
        <v>4067</v>
      </c>
      <c r="B350" s="287">
        <v>3</v>
      </c>
      <c r="C350" s="287"/>
      <c r="D350" s="289">
        <v>2.68511404643785</v>
      </c>
    </row>
    <row r="351" spans="1:4" ht="27.75" customHeight="1">
      <c r="A351" s="286" t="s">
        <v>4068</v>
      </c>
      <c r="B351" s="287">
        <v>3</v>
      </c>
      <c r="C351" s="287"/>
      <c r="D351" s="289">
        <v>2.8360191521265801</v>
      </c>
    </row>
    <row r="352" spans="1:4" ht="27.75" customHeight="1">
      <c r="A352" s="286" t="s">
        <v>4069</v>
      </c>
      <c r="B352" s="287">
        <v>3</v>
      </c>
      <c r="C352" s="287"/>
      <c r="D352" s="289">
        <v>0</v>
      </c>
    </row>
    <row r="353" spans="1:4" ht="27.75" customHeight="1">
      <c r="A353" s="286" t="s">
        <v>4070</v>
      </c>
      <c r="B353" s="287">
        <v>3</v>
      </c>
      <c r="C353" s="287"/>
      <c r="D353" s="289">
        <v>0</v>
      </c>
    </row>
    <row r="354" spans="1:4" ht="27.75" customHeight="1">
      <c r="A354" s="286" t="s">
        <v>4071</v>
      </c>
      <c r="B354" s="287">
        <v>3</v>
      </c>
      <c r="C354" s="287"/>
      <c r="D354" s="289">
        <v>0</v>
      </c>
    </row>
    <row r="355" spans="1:4" ht="27.75" customHeight="1">
      <c r="A355" s="286" t="s">
        <v>4072</v>
      </c>
      <c r="B355" s="287">
        <v>3</v>
      </c>
      <c r="C355" s="287"/>
      <c r="D355" s="289">
        <v>2.6603408516215401</v>
      </c>
    </row>
    <row r="356" spans="1:4" ht="27.75" customHeight="1">
      <c r="A356" s="286" t="s">
        <v>4073</v>
      </c>
      <c r="B356" s="287">
        <v>3</v>
      </c>
      <c r="C356" s="287"/>
      <c r="D356" s="289">
        <v>0</v>
      </c>
    </row>
    <row r="357" spans="1:4" ht="27.75" customHeight="1">
      <c r="A357" s="286" t="s">
        <v>4074</v>
      </c>
      <c r="B357" s="287">
        <v>3</v>
      </c>
      <c r="C357" s="287"/>
      <c r="D357" s="289">
        <v>0</v>
      </c>
    </row>
    <row r="358" spans="1:4" ht="27.75" customHeight="1">
      <c r="A358" s="286" t="s">
        <v>4075</v>
      </c>
      <c r="B358" s="287">
        <v>3</v>
      </c>
      <c r="C358" s="287"/>
      <c r="D358" s="289">
        <v>0</v>
      </c>
    </row>
    <row r="359" spans="1:4" ht="27.75" customHeight="1">
      <c r="A359" s="286" t="s">
        <v>4076</v>
      </c>
      <c r="B359" s="287">
        <v>3</v>
      </c>
      <c r="C359" s="287"/>
      <c r="D359" s="289">
        <v>0</v>
      </c>
    </row>
    <row r="360" spans="1:4" ht="27.75" customHeight="1">
      <c r="A360" s="286" t="s">
        <v>4077</v>
      </c>
      <c r="B360" s="287">
        <v>3</v>
      </c>
      <c r="C360" s="287"/>
      <c r="D360" s="289">
        <v>0</v>
      </c>
    </row>
    <row r="361" spans="1:4" ht="27.75" customHeight="1">
      <c r="A361" s="286" t="s">
        <v>4078</v>
      </c>
      <c r="B361" s="287">
        <v>3</v>
      </c>
      <c r="C361" s="287"/>
      <c r="D361" s="289">
        <v>0</v>
      </c>
    </row>
    <row r="362" spans="1:4" ht="27.75" customHeight="1">
      <c r="A362" s="286" t="s">
        <v>4079</v>
      </c>
      <c r="B362" s="287">
        <v>3</v>
      </c>
      <c r="C362" s="287"/>
      <c r="D362" s="289">
        <v>0</v>
      </c>
    </row>
    <row r="363" spans="1:4" ht="27.75" customHeight="1">
      <c r="A363" s="286" t="s">
        <v>4080</v>
      </c>
      <c r="B363" s="287">
        <v>3</v>
      </c>
      <c r="C363" s="287"/>
      <c r="D363" s="289">
        <v>0</v>
      </c>
    </row>
    <row r="364" spans="1:4" ht="27.75" customHeight="1">
      <c r="A364" s="286" t="s">
        <v>4081</v>
      </c>
      <c r="B364" s="287">
        <v>3</v>
      </c>
      <c r="C364" s="287"/>
      <c r="D364" s="289">
        <v>0</v>
      </c>
    </row>
    <row r="365" spans="1:4" ht="27.75" customHeight="1">
      <c r="A365" s="286" t="s">
        <v>4082</v>
      </c>
      <c r="B365" s="287">
        <v>3</v>
      </c>
      <c r="C365" s="287"/>
      <c r="D365" s="289">
        <v>0</v>
      </c>
    </row>
    <row r="366" spans="1:4" ht="27.75" customHeight="1">
      <c r="A366" s="286" t="s">
        <v>4083</v>
      </c>
      <c r="B366" s="287">
        <v>3</v>
      </c>
      <c r="C366" s="287"/>
      <c r="D366" s="289">
        <v>0</v>
      </c>
    </row>
    <row r="367" spans="1:4" ht="27.75" customHeight="1">
      <c r="A367" s="286" t="s">
        <v>4084</v>
      </c>
      <c r="B367" s="287">
        <v>3</v>
      </c>
      <c r="C367" s="287"/>
      <c r="D367" s="289">
        <v>0</v>
      </c>
    </row>
    <row r="368" spans="1:4" ht="27.75" customHeight="1">
      <c r="A368" s="286" t="s">
        <v>4085</v>
      </c>
      <c r="B368" s="287">
        <v>3</v>
      </c>
      <c r="C368" s="287"/>
      <c r="D368" s="289">
        <v>4.6232527898311497</v>
      </c>
    </row>
    <row r="369" spans="1:4" ht="27.75" customHeight="1">
      <c r="A369" s="286" t="s">
        <v>4086</v>
      </c>
      <c r="B369" s="287">
        <v>3</v>
      </c>
      <c r="C369" s="287"/>
      <c r="D369" s="289">
        <v>0</v>
      </c>
    </row>
    <row r="370" spans="1:4" ht="27.75" customHeight="1">
      <c r="A370" s="286" t="s">
        <v>4087</v>
      </c>
      <c r="B370" s="287">
        <v>3</v>
      </c>
      <c r="C370" s="287"/>
      <c r="D370" s="289">
        <v>0</v>
      </c>
    </row>
    <row r="371" spans="1:4" ht="27.75" customHeight="1">
      <c r="A371" s="286" t="s">
        <v>4088</v>
      </c>
      <c r="B371" s="287">
        <v>3</v>
      </c>
      <c r="C371" s="287"/>
      <c r="D371" s="289">
        <v>0</v>
      </c>
    </row>
    <row r="372" spans="1:4" ht="27.75" customHeight="1">
      <c r="A372" s="286" t="s">
        <v>4089</v>
      </c>
      <c r="B372" s="287">
        <v>3</v>
      </c>
      <c r="C372" s="287"/>
      <c r="D372" s="289">
        <v>0</v>
      </c>
    </row>
    <row r="373" spans="1:4" ht="27.75" customHeight="1">
      <c r="A373" s="286" t="s">
        <v>4090</v>
      </c>
      <c r="B373" s="287">
        <v>3</v>
      </c>
      <c r="C373" s="287"/>
      <c r="D373" s="289">
        <v>1.6059774196604599</v>
      </c>
    </row>
    <row r="374" spans="1:4" ht="27.75" customHeight="1">
      <c r="A374" s="286" t="s">
        <v>4091</v>
      </c>
      <c r="B374" s="287">
        <v>3</v>
      </c>
      <c r="C374" s="287"/>
      <c r="D374" s="289">
        <v>0</v>
      </c>
    </row>
    <row r="375" spans="1:4" ht="27.75" customHeight="1">
      <c r="A375" s="286" t="s">
        <v>4092</v>
      </c>
      <c r="B375" s="287">
        <v>3</v>
      </c>
      <c r="C375" s="287"/>
      <c r="D375" s="289">
        <v>0</v>
      </c>
    </row>
    <row r="376" spans="1:4" ht="27.75" customHeight="1">
      <c r="A376" s="286" t="s">
        <v>4093</v>
      </c>
      <c r="B376" s="287">
        <v>3</v>
      </c>
      <c r="C376" s="287"/>
      <c r="D376" s="289">
        <v>0</v>
      </c>
    </row>
    <row r="377" spans="1:4" ht="27.75" customHeight="1">
      <c r="A377" s="286" t="s">
        <v>4094</v>
      </c>
      <c r="B377" s="287">
        <v>3</v>
      </c>
      <c r="C377" s="287"/>
      <c r="D377" s="289">
        <v>0</v>
      </c>
    </row>
    <row r="378" spans="1:4" ht="27.75" customHeight="1">
      <c r="A378" s="286" t="s">
        <v>4095</v>
      </c>
      <c r="B378" s="287">
        <v>3</v>
      </c>
      <c r="C378" s="287"/>
      <c r="D378" s="289">
        <v>0</v>
      </c>
    </row>
    <row r="379" spans="1:4" ht="27.75" customHeight="1">
      <c r="A379" s="286" t="s">
        <v>4096</v>
      </c>
      <c r="B379" s="287">
        <v>3</v>
      </c>
      <c r="C379" s="287"/>
      <c r="D379" s="289">
        <v>0</v>
      </c>
    </row>
    <row r="380" spans="1:4" ht="27.75" customHeight="1">
      <c r="A380" s="286" t="s">
        <v>4097</v>
      </c>
      <c r="B380" s="287">
        <v>3</v>
      </c>
      <c r="C380" s="287"/>
      <c r="D380" s="289">
        <v>0</v>
      </c>
    </row>
    <row r="381" spans="1:4" ht="27.75" customHeight="1">
      <c r="A381" s="286" t="s">
        <v>4098</v>
      </c>
      <c r="B381" s="287">
        <v>3</v>
      </c>
      <c r="C381" s="287"/>
      <c r="D381" s="289">
        <v>0</v>
      </c>
    </row>
    <row r="382" spans="1:4" ht="27.75" customHeight="1">
      <c r="A382" s="286" t="s">
        <v>4099</v>
      </c>
      <c r="B382" s="287">
        <v>3</v>
      </c>
      <c r="C382" s="287"/>
      <c r="D382" s="289">
        <v>0</v>
      </c>
    </row>
    <row r="383" spans="1:4" ht="27.75" customHeight="1">
      <c r="A383" s="286" t="s">
        <v>4100</v>
      </c>
      <c r="B383" s="287">
        <v>3</v>
      </c>
      <c r="C383" s="287"/>
      <c r="D383" s="289">
        <v>0</v>
      </c>
    </row>
    <row r="384" spans="1:4" ht="27.75" customHeight="1">
      <c r="A384" s="286" t="s">
        <v>4101</v>
      </c>
      <c r="B384" s="287">
        <v>3</v>
      </c>
      <c r="C384" s="287"/>
      <c r="D384" s="289">
        <v>0</v>
      </c>
    </row>
    <row r="385" spans="1:4" ht="27.75" customHeight="1">
      <c r="A385" s="286" t="s">
        <v>4102</v>
      </c>
      <c r="B385" s="287">
        <v>3</v>
      </c>
      <c r="C385" s="287"/>
      <c r="D385" s="289">
        <v>0</v>
      </c>
    </row>
    <row r="386" spans="1:4" ht="27.75" customHeight="1">
      <c r="A386" s="286" t="s">
        <v>4103</v>
      </c>
      <c r="B386" s="287">
        <v>3</v>
      </c>
      <c r="C386" s="287"/>
      <c r="D386" s="289">
        <v>0</v>
      </c>
    </row>
    <row r="387" spans="1:4" ht="27.75" customHeight="1">
      <c r="A387" s="286" t="s">
        <v>4104</v>
      </c>
      <c r="B387" s="287">
        <v>3</v>
      </c>
      <c r="C387" s="287"/>
      <c r="D387" s="289">
        <v>0</v>
      </c>
    </row>
    <row r="388" spans="1:4" ht="27.75" customHeight="1">
      <c r="A388" s="286" t="s">
        <v>4105</v>
      </c>
      <c r="B388" s="287">
        <v>3</v>
      </c>
      <c r="C388" s="287"/>
      <c r="D388" s="289">
        <v>1.95340741986977</v>
      </c>
    </row>
    <row r="389" spans="1:4" ht="27.75" customHeight="1">
      <c r="A389" s="286" t="s">
        <v>4106</v>
      </c>
      <c r="B389" s="287">
        <v>3</v>
      </c>
      <c r="C389" s="287"/>
      <c r="D389" s="289">
        <v>0</v>
      </c>
    </row>
    <row r="390" spans="1:4" ht="27.75" customHeight="1">
      <c r="A390" s="286" t="s">
        <v>4107</v>
      </c>
      <c r="B390" s="287">
        <v>3</v>
      </c>
      <c r="C390" s="287"/>
      <c r="D390" s="289">
        <v>0</v>
      </c>
    </row>
    <row r="391" spans="1:4" ht="27.75" customHeight="1">
      <c r="A391" s="286" t="s">
        <v>4108</v>
      </c>
      <c r="B391" s="287">
        <v>3</v>
      </c>
      <c r="C391" s="287"/>
      <c r="D391" s="289">
        <v>1.77647084304725</v>
      </c>
    </row>
    <row r="392" spans="1:4" ht="27.75" customHeight="1">
      <c r="A392" s="286" t="s">
        <v>4109</v>
      </c>
      <c r="B392" s="287">
        <v>3</v>
      </c>
      <c r="C392" s="287"/>
      <c r="D392" s="289">
        <v>0</v>
      </c>
    </row>
    <row r="393" spans="1:4" ht="27.75" customHeight="1">
      <c r="A393" s="286" t="s">
        <v>4110</v>
      </c>
      <c r="B393" s="287">
        <v>3</v>
      </c>
      <c r="C393" s="287"/>
      <c r="D393" s="289">
        <v>0</v>
      </c>
    </row>
    <row r="394" spans="1:4" ht="27.75" customHeight="1">
      <c r="A394" s="286" t="s">
        <v>4111</v>
      </c>
      <c r="B394" s="287">
        <v>3</v>
      </c>
      <c r="C394" s="287"/>
      <c r="D394" s="289">
        <v>0</v>
      </c>
    </row>
    <row r="395" spans="1:4" ht="27.75" customHeight="1">
      <c r="A395" s="286" t="s">
        <v>4112</v>
      </c>
      <c r="B395" s="287">
        <v>3</v>
      </c>
      <c r="C395" s="287"/>
      <c r="D395" s="289">
        <v>0</v>
      </c>
    </row>
    <row r="396" spans="1:4" ht="27.75" customHeight="1">
      <c r="A396" s="286" t="s">
        <v>4113</v>
      </c>
      <c r="B396" s="287">
        <v>3</v>
      </c>
      <c r="C396" s="287"/>
      <c r="D396" s="289">
        <v>0</v>
      </c>
    </row>
    <row r="397" spans="1:4" ht="27.75" customHeight="1">
      <c r="A397" s="286" t="s">
        <v>4114</v>
      </c>
      <c r="B397" s="287">
        <v>3</v>
      </c>
      <c r="C397" s="287"/>
      <c r="D397" s="289">
        <v>0</v>
      </c>
    </row>
    <row r="398" spans="1:4" ht="27.75" customHeight="1">
      <c r="A398" s="286" t="s">
        <v>4115</v>
      </c>
      <c r="B398" s="287">
        <v>3</v>
      </c>
      <c r="C398" s="287"/>
      <c r="D398" s="289">
        <v>1.6143534941881299</v>
      </c>
    </row>
    <row r="399" spans="1:4" ht="27.75" customHeight="1">
      <c r="A399" s="286" t="s">
        <v>4116</v>
      </c>
      <c r="B399" s="287">
        <v>3</v>
      </c>
      <c r="C399" s="287"/>
      <c r="D399" s="289">
        <v>0</v>
      </c>
    </row>
    <row r="400" spans="1:4" ht="27.75" customHeight="1">
      <c r="A400" s="286" t="s">
        <v>4117</v>
      </c>
      <c r="B400" s="287">
        <v>3</v>
      </c>
      <c r="C400" s="287"/>
      <c r="D400" s="289">
        <v>0</v>
      </c>
    </row>
    <row r="401" spans="1:4" ht="27.75" customHeight="1">
      <c r="A401" s="286" t="s">
        <v>4118</v>
      </c>
      <c r="B401" s="287">
        <v>3</v>
      </c>
      <c r="C401" s="287"/>
      <c r="D401" s="289">
        <v>0</v>
      </c>
    </row>
    <row r="402" spans="1:4" ht="27.75" customHeight="1">
      <c r="A402" s="286" t="s">
        <v>4119</v>
      </c>
      <c r="B402" s="287">
        <v>3</v>
      </c>
      <c r="C402" s="287"/>
      <c r="D402" s="289">
        <v>0</v>
      </c>
    </row>
    <row r="403" spans="1:4" ht="27.75" customHeight="1">
      <c r="A403" s="286" t="s">
        <v>4120</v>
      </c>
      <c r="B403" s="287">
        <v>3</v>
      </c>
      <c r="C403" s="287"/>
      <c r="D403" s="289">
        <v>2.9764681387127898</v>
      </c>
    </row>
    <row r="404" spans="1:4" ht="27.75" customHeight="1">
      <c r="A404" s="286" t="s">
        <v>4121</v>
      </c>
      <c r="B404" s="287">
        <v>3</v>
      </c>
      <c r="C404" s="287"/>
      <c r="D404" s="289">
        <v>0</v>
      </c>
    </row>
    <row r="405" spans="1:4" ht="27.75" customHeight="1">
      <c r="A405" s="286" t="s">
        <v>4122</v>
      </c>
      <c r="B405" s="287">
        <v>3</v>
      </c>
      <c r="C405" s="287"/>
      <c r="D405" s="289">
        <v>0</v>
      </c>
    </row>
    <row r="406" spans="1:4" ht="27.75" customHeight="1">
      <c r="A406" s="286" t="s">
        <v>4123</v>
      </c>
      <c r="B406" s="287">
        <v>3</v>
      </c>
      <c r="C406" s="287"/>
      <c r="D406" s="289">
        <v>0</v>
      </c>
    </row>
    <row r="407" spans="1:4" ht="27.75" customHeight="1">
      <c r="A407" s="286" t="s">
        <v>4124</v>
      </c>
      <c r="B407" s="287">
        <v>3</v>
      </c>
      <c r="C407" s="287"/>
      <c r="D407" s="289">
        <v>0</v>
      </c>
    </row>
    <row r="408" spans="1:4" ht="27.75" customHeight="1">
      <c r="A408" s="286" t="s">
        <v>4125</v>
      </c>
      <c r="B408" s="287">
        <v>3</v>
      </c>
      <c r="C408" s="287"/>
      <c r="D408" s="289">
        <v>0</v>
      </c>
    </row>
    <row r="409" spans="1:4" ht="27.75" customHeight="1">
      <c r="A409" s="286" t="s">
        <v>4126</v>
      </c>
      <c r="B409" s="287">
        <v>3</v>
      </c>
      <c r="C409" s="287"/>
      <c r="D409" s="289">
        <v>1.86630600475499</v>
      </c>
    </row>
    <row r="410" spans="1:4" ht="27.75" customHeight="1">
      <c r="A410" s="286" t="s">
        <v>4127</v>
      </c>
      <c r="B410" s="287">
        <v>3</v>
      </c>
      <c r="C410" s="287"/>
      <c r="D410" s="289">
        <v>0</v>
      </c>
    </row>
    <row r="411" spans="1:4" ht="27.75" customHeight="1">
      <c r="A411" s="286" t="s">
        <v>4128</v>
      </c>
      <c r="B411" s="287">
        <v>3</v>
      </c>
      <c r="C411" s="287"/>
      <c r="D411" s="289">
        <v>0</v>
      </c>
    </row>
    <row r="412" spans="1:4" ht="27.75" customHeight="1">
      <c r="A412" s="286" t="s">
        <v>4129</v>
      </c>
      <c r="B412" s="287">
        <v>3</v>
      </c>
      <c r="C412" s="287"/>
      <c r="D412" s="289">
        <v>2.4721727498310599</v>
      </c>
    </row>
    <row r="413" spans="1:4" ht="27.75" customHeight="1">
      <c r="A413" s="286" t="s">
        <v>4130</v>
      </c>
      <c r="B413" s="287">
        <v>3</v>
      </c>
      <c r="C413" s="287"/>
      <c r="D413" s="289">
        <v>0</v>
      </c>
    </row>
    <row r="414" spans="1:4" ht="27.75" customHeight="1">
      <c r="A414" s="286" t="s">
        <v>4131</v>
      </c>
      <c r="B414" s="287">
        <v>3</v>
      </c>
      <c r="C414" s="287"/>
      <c r="D414" s="289">
        <v>0</v>
      </c>
    </row>
    <row r="415" spans="1:4" ht="27.75" customHeight="1">
      <c r="A415" s="286" t="s">
        <v>4132</v>
      </c>
      <c r="B415" s="287">
        <v>3</v>
      </c>
      <c r="C415" s="287"/>
      <c r="D415" s="289">
        <v>1.51628363153074</v>
      </c>
    </row>
    <row r="416" spans="1:4" ht="27.75" customHeight="1">
      <c r="A416" s="286" t="s">
        <v>4133</v>
      </c>
      <c r="B416" s="287">
        <v>3</v>
      </c>
      <c r="C416" s="287"/>
      <c r="D416" s="289">
        <v>0</v>
      </c>
    </row>
    <row r="417" spans="1:4" ht="27.75" customHeight="1">
      <c r="A417" s="286" t="s">
        <v>4134</v>
      </c>
      <c r="B417" s="287">
        <v>3</v>
      </c>
      <c r="C417" s="287"/>
      <c r="D417" s="289">
        <v>0</v>
      </c>
    </row>
  </sheetData>
  <sheetProtection selectLockedCells="1" selectUnlockedCells="1"/>
  <mergeCells count="1">
    <mergeCell ref="A2:D2"/>
  </mergeCells>
  <hyperlinks>
    <hyperlink ref="A1" location="Overview!A1" display="Back to Overview" xr:uid="{00000000-0004-0000-36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G334"/>
  <sheetViews>
    <sheetView zoomScale="70" zoomScaleNormal="70" zoomScaleSheetLayoutView="100" workbookViewId="0"/>
  </sheetViews>
  <sheetFormatPr defaultColWidth="69.453125" defaultRowHeight="51" customHeight="1"/>
  <cols>
    <col min="1" max="1" width="29.81640625" style="2" customWidth="1"/>
    <col min="2" max="2" width="48.54296875" style="2" customWidth="1"/>
    <col min="3" max="4" width="23.7265625" style="3" customWidth="1"/>
    <col min="5" max="16384" width="69.453125" style="2"/>
  </cols>
  <sheetData>
    <row r="1" spans="1:7" ht="51" customHeight="1">
      <c r="A1" s="50" t="s">
        <v>37</v>
      </c>
      <c r="B1" s="3"/>
      <c r="C1" s="2"/>
      <c r="E1" s="10"/>
      <c r="F1" s="4"/>
      <c r="G1" s="4"/>
    </row>
    <row r="2" spans="1:7" s="11" customFormat="1" ht="51" customHeight="1">
      <c r="A2" s="393" t="str">
        <f>Overview!B4&amp; " - Effective from "&amp;Overview!D4&amp;" - "&amp;Overview!E4&amp;" Nodal/Zonal charges in NGED West Midlands Area (GSP Group _E)"</f>
        <v>Southern Electric Power Distribution plc - Effective from 1 April 2024 - Final Nodal/Zonal charges in NGED West Midlands Area (GSP Group _E)</v>
      </c>
      <c r="B2" s="394"/>
      <c r="C2" s="394"/>
      <c r="D2" s="395"/>
    </row>
    <row r="3" spans="1:7" ht="34.5" customHeight="1">
      <c r="A3" s="215" t="s">
        <v>851</v>
      </c>
      <c r="B3" s="215" t="s">
        <v>852</v>
      </c>
      <c r="C3" s="215" t="s">
        <v>853</v>
      </c>
      <c r="D3" s="215" t="s">
        <v>854</v>
      </c>
    </row>
    <row r="4" spans="1:7" ht="12.5">
      <c r="A4" s="258" t="s">
        <v>4135</v>
      </c>
      <c r="B4" s="259">
        <v>0</v>
      </c>
      <c r="C4" s="260">
        <v>13.331471162552093</v>
      </c>
      <c r="D4" s="261"/>
    </row>
    <row r="5" spans="1:7" ht="37.5">
      <c r="A5" s="258" t="s">
        <v>4136</v>
      </c>
      <c r="B5" s="259" t="s">
        <v>4135</v>
      </c>
      <c r="C5" s="260">
        <v>0</v>
      </c>
      <c r="D5" s="261"/>
    </row>
    <row r="6" spans="1:7" ht="25">
      <c r="A6" s="258" t="s">
        <v>4137</v>
      </c>
      <c r="B6" s="259" t="s">
        <v>4135</v>
      </c>
      <c r="C6" s="260">
        <v>0</v>
      </c>
      <c r="D6" s="261"/>
    </row>
    <row r="7" spans="1:7" ht="25">
      <c r="A7" s="258" t="s">
        <v>4138</v>
      </c>
      <c r="B7" s="259" t="s">
        <v>4135</v>
      </c>
      <c r="C7" s="260">
        <v>5.3543024031722366</v>
      </c>
      <c r="D7" s="261"/>
    </row>
    <row r="8" spans="1:7" ht="50">
      <c r="A8" s="258" t="s">
        <v>4139</v>
      </c>
      <c r="B8" s="259" t="s">
        <v>4135</v>
      </c>
      <c r="C8" s="260">
        <v>0</v>
      </c>
      <c r="D8" s="261"/>
    </row>
    <row r="9" spans="1:7" ht="25">
      <c r="A9" s="258" t="s">
        <v>4140</v>
      </c>
      <c r="B9" s="259">
        <v>0</v>
      </c>
      <c r="C9" s="260">
        <v>0</v>
      </c>
      <c r="D9" s="261"/>
    </row>
    <row r="10" spans="1:7" ht="12.5">
      <c r="A10" s="258" t="s">
        <v>4141</v>
      </c>
      <c r="B10" s="259">
        <v>0</v>
      </c>
      <c r="C10" s="260">
        <v>0</v>
      </c>
      <c r="D10" s="261"/>
    </row>
    <row r="11" spans="1:7" ht="100">
      <c r="A11" s="258" t="s">
        <v>4142</v>
      </c>
      <c r="B11" s="259" t="s">
        <v>4135</v>
      </c>
      <c r="C11" s="260">
        <v>0</v>
      </c>
      <c r="D11" s="261"/>
    </row>
    <row r="12" spans="1:7" ht="87.5">
      <c r="A12" s="258" t="s">
        <v>4143</v>
      </c>
      <c r="B12" s="259" t="s">
        <v>4135</v>
      </c>
      <c r="C12" s="260">
        <v>2.5178846060304811E-2</v>
      </c>
      <c r="D12" s="261"/>
    </row>
    <row r="13" spans="1:7" ht="50">
      <c r="A13" s="258" t="s">
        <v>4144</v>
      </c>
      <c r="B13" s="259" t="s">
        <v>4143</v>
      </c>
      <c r="C13" s="260">
        <v>1.555179251255745</v>
      </c>
      <c r="D13" s="261"/>
    </row>
    <row r="14" spans="1:7" ht="37.5">
      <c r="A14" s="258" t="s">
        <v>4145</v>
      </c>
      <c r="B14" s="259" t="s">
        <v>4135</v>
      </c>
      <c r="C14" s="260">
        <v>0</v>
      </c>
      <c r="D14" s="261"/>
    </row>
    <row r="15" spans="1:7" ht="37.5">
      <c r="A15" s="258" t="s">
        <v>4146</v>
      </c>
      <c r="B15" s="259" t="s">
        <v>4139</v>
      </c>
      <c r="C15" s="260">
        <v>0</v>
      </c>
      <c r="D15" s="261"/>
    </row>
    <row r="16" spans="1:7" ht="37.5">
      <c r="A16" s="258" t="s">
        <v>4147</v>
      </c>
      <c r="B16" s="259" t="s">
        <v>4136</v>
      </c>
      <c r="C16" s="260">
        <v>0</v>
      </c>
      <c r="D16" s="261"/>
    </row>
    <row r="17" spans="1:4" ht="37.5">
      <c r="A17" s="258" t="s">
        <v>4148</v>
      </c>
      <c r="B17" s="259" t="s">
        <v>4136</v>
      </c>
      <c r="C17" s="260">
        <v>0</v>
      </c>
      <c r="D17" s="261"/>
    </row>
    <row r="18" spans="1:4" ht="37.5">
      <c r="A18" s="258" t="s">
        <v>4149</v>
      </c>
      <c r="B18" s="259" t="s">
        <v>4139</v>
      </c>
      <c r="C18" s="260">
        <v>0</v>
      </c>
      <c r="D18" s="261"/>
    </row>
    <row r="19" spans="1:4" ht="37.5">
      <c r="A19" s="258" t="s">
        <v>4150</v>
      </c>
      <c r="B19" s="259" t="s">
        <v>4139</v>
      </c>
      <c r="C19" s="260">
        <v>0</v>
      </c>
      <c r="D19" s="261"/>
    </row>
    <row r="20" spans="1:4" ht="37.5">
      <c r="A20" s="258" t="s">
        <v>4150</v>
      </c>
      <c r="B20" s="259" t="s">
        <v>4139</v>
      </c>
      <c r="C20" s="260">
        <v>0</v>
      </c>
      <c r="D20" s="261"/>
    </row>
    <row r="21" spans="1:4" ht="37.5">
      <c r="A21" s="258" t="s">
        <v>4151</v>
      </c>
      <c r="B21" s="259" t="s">
        <v>4137</v>
      </c>
      <c r="C21" s="260">
        <v>0</v>
      </c>
      <c r="D21" s="261"/>
    </row>
    <row r="22" spans="1:4" ht="37.5">
      <c r="A22" s="258" t="s">
        <v>4151</v>
      </c>
      <c r="B22" s="259" t="s">
        <v>4137</v>
      </c>
      <c r="C22" s="260">
        <v>0</v>
      </c>
      <c r="D22" s="261"/>
    </row>
    <row r="23" spans="1:4" ht="37.5">
      <c r="A23" s="258" t="s">
        <v>4152</v>
      </c>
      <c r="B23" s="259" t="s">
        <v>4136</v>
      </c>
      <c r="C23" s="260">
        <v>0</v>
      </c>
      <c r="D23" s="261"/>
    </row>
    <row r="24" spans="1:4" ht="37.5">
      <c r="A24" s="258" t="s">
        <v>4153</v>
      </c>
      <c r="B24" s="259" t="s">
        <v>4136</v>
      </c>
      <c r="C24" s="260">
        <v>0</v>
      </c>
      <c r="D24" s="261"/>
    </row>
    <row r="25" spans="1:4" ht="37.5">
      <c r="A25" s="258" t="s">
        <v>4154</v>
      </c>
      <c r="B25" s="259" t="s">
        <v>4139</v>
      </c>
      <c r="C25" s="260">
        <v>0</v>
      </c>
      <c r="D25" s="261"/>
    </row>
    <row r="26" spans="1:4" ht="62.5">
      <c r="A26" s="258" t="s">
        <v>4155</v>
      </c>
      <c r="B26" s="259" t="s">
        <v>4142</v>
      </c>
      <c r="C26" s="260">
        <v>8.5973110690185273</v>
      </c>
      <c r="D26" s="261"/>
    </row>
    <row r="27" spans="1:4" ht="37.5">
      <c r="A27" s="258" t="s">
        <v>4156</v>
      </c>
      <c r="B27" s="259" t="s">
        <v>4136</v>
      </c>
      <c r="C27" s="260">
        <v>0</v>
      </c>
      <c r="D27" s="261"/>
    </row>
    <row r="28" spans="1:4" ht="25">
      <c r="A28" s="258" t="s">
        <v>4157</v>
      </c>
      <c r="B28" s="259" t="s">
        <v>4138</v>
      </c>
      <c r="C28" s="260">
        <v>0</v>
      </c>
      <c r="D28" s="261"/>
    </row>
    <row r="29" spans="1:4" ht="37.5">
      <c r="A29" s="258" t="s">
        <v>4158</v>
      </c>
      <c r="B29" s="259" t="s">
        <v>4136</v>
      </c>
      <c r="C29" s="260">
        <v>0</v>
      </c>
      <c r="D29" s="261"/>
    </row>
    <row r="30" spans="1:4" ht="37.5">
      <c r="A30" s="258" t="s">
        <v>4159</v>
      </c>
      <c r="B30" s="259" t="s">
        <v>4136</v>
      </c>
      <c r="C30" s="260">
        <v>0</v>
      </c>
      <c r="D30" s="261"/>
    </row>
    <row r="31" spans="1:4" ht="12.5">
      <c r="A31" s="258" t="s">
        <v>4160</v>
      </c>
      <c r="B31" s="259" t="s">
        <v>4141</v>
      </c>
      <c r="C31" s="260">
        <v>0</v>
      </c>
      <c r="D31" s="261"/>
    </row>
    <row r="32" spans="1:4" ht="37.5">
      <c r="A32" s="258" t="s">
        <v>4161</v>
      </c>
      <c r="B32" s="259" t="s">
        <v>4136</v>
      </c>
      <c r="C32" s="260">
        <v>0</v>
      </c>
      <c r="D32" s="261"/>
    </row>
    <row r="33" spans="1:4" ht="37.5">
      <c r="A33" s="258" t="s">
        <v>4162</v>
      </c>
      <c r="B33" s="259" t="s">
        <v>4136</v>
      </c>
      <c r="C33" s="260">
        <v>0</v>
      </c>
      <c r="D33" s="261"/>
    </row>
    <row r="34" spans="1:4" ht="37.5">
      <c r="A34" s="258" t="s">
        <v>4163</v>
      </c>
      <c r="B34" s="259" t="s">
        <v>4136</v>
      </c>
      <c r="C34" s="260">
        <v>0</v>
      </c>
      <c r="D34" s="261"/>
    </row>
    <row r="35" spans="1:4" ht="37.5">
      <c r="A35" s="258" t="s">
        <v>4164</v>
      </c>
      <c r="B35" s="259" t="s">
        <v>4136</v>
      </c>
      <c r="C35" s="260">
        <v>0</v>
      </c>
      <c r="D35" s="261"/>
    </row>
    <row r="36" spans="1:4" ht="25">
      <c r="A36" s="258" t="s">
        <v>4165</v>
      </c>
      <c r="B36" s="259" t="s">
        <v>4135</v>
      </c>
      <c r="C36" s="260">
        <v>0</v>
      </c>
      <c r="D36" s="261"/>
    </row>
    <row r="37" spans="1:4" ht="37.5">
      <c r="A37" s="258" t="s">
        <v>4166</v>
      </c>
      <c r="B37" s="259" t="s">
        <v>4136</v>
      </c>
      <c r="C37" s="260">
        <v>0</v>
      </c>
      <c r="D37" s="261"/>
    </row>
    <row r="38" spans="1:4" ht="25">
      <c r="A38" s="258" t="s">
        <v>4167</v>
      </c>
      <c r="B38" s="259" t="s">
        <v>4135</v>
      </c>
      <c r="C38" s="260">
        <v>0</v>
      </c>
      <c r="D38" s="261"/>
    </row>
    <row r="39" spans="1:4" ht="25">
      <c r="A39" s="258" t="s">
        <v>4168</v>
      </c>
      <c r="B39" s="259" t="s">
        <v>4135</v>
      </c>
      <c r="C39" s="260">
        <v>0</v>
      </c>
      <c r="D39" s="261"/>
    </row>
    <row r="40" spans="1:4" ht="37.5">
      <c r="A40" s="258" t="s">
        <v>4169</v>
      </c>
      <c r="B40" s="259" t="s">
        <v>4136</v>
      </c>
      <c r="C40" s="260">
        <v>0</v>
      </c>
      <c r="D40" s="261"/>
    </row>
    <row r="41" spans="1:4" ht="37.5">
      <c r="A41" s="258" t="s">
        <v>4170</v>
      </c>
      <c r="B41" s="259" t="s">
        <v>4136</v>
      </c>
      <c r="C41" s="260">
        <v>0</v>
      </c>
      <c r="D41" s="261"/>
    </row>
    <row r="42" spans="1:4" ht="37.5">
      <c r="A42" s="258" t="s">
        <v>4158</v>
      </c>
      <c r="B42" s="259" t="s">
        <v>4136</v>
      </c>
      <c r="C42" s="260">
        <v>0</v>
      </c>
      <c r="D42" s="261"/>
    </row>
    <row r="43" spans="1:4" ht="25">
      <c r="A43" s="258" t="s">
        <v>4171</v>
      </c>
      <c r="B43" s="259" t="s">
        <v>4138</v>
      </c>
      <c r="C43" s="260">
        <v>0</v>
      </c>
      <c r="D43" s="261"/>
    </row>
    <row r="44" spans="1:4" ht="37.5">
      <c r="A44" s="258" t="s">
        <v>4172</v>
      </c>
      <c r="B44" s="259" t="s">
        <v>4137</v>
      </c>
      <c r="C44" s="260">
        <v>0</v>
      </c>
      <c r="D44" s="261"/>
    </row>
    <row r="45" spans="1:4" ht="37.5">
      <c r="A45" s="258" t="s">
        <v>4173</v>
      </c>
      <c r="B45" s="259" t="s">
        <v>4137</v>
      </c>
      <c r="C45" s="260">
        <v>0</v>
      </c>
      <c r="D45" s="261"/>
    </row>
    <row r="46" spans="1:4" ht="37.5">
      <c r="A46" s="258" t="s">
        <v>4174</v>
      </c>
      <c r="B46" s="259" t="s">
        <v>4139</v>
      </c>
      <c r="C46" s="260">
        <v>0</v>
      </c>
      <c r="D46" s="261"/>
    </row>
    <row r="47" spans="1:4" ht="37.5">
      <c r="A47" s="258" t="s">
        <v>4175</v>
      </c>
      <c r="B47" s="259" t="s">
        <v>4136</v>
      </c>
      <c r="C47" s="260">
        <v>0</v>
      </c>
      <c r="D47" s="261"/>
    </row>
    <row r="48" spans="1:4" ht="37.5">
      <c r="A48" s="258" t="s">
        <v>4176</v>
      </c>
      <c r="B48" s="259" t="s">
        <v>4139</v>
      </c>
      <c r="C48" s="260">
        <v>0</v>
      </c>
      <c r="D48" s="261"/>
    </row>
    <row r="49" spans="1:4" ht="37.5">
      <c r="A49" s="258" t="s">
        <v>4177</v>
      </c>
      <c r="B49" s="259" t="s">
        <v>4139</v>
      </c>
      <c r="C49" s="260">
        <v>0</v>
      </c>
      <c r="D49" s="261"/>
    </row>
    <row r="50" spans="1:4" ht="25">
      <c r="A50" s="258" t="s">
        <v>4178</v>
      </c>
      <c r="B50" s="259" t="s">
        <v>4135</v>
      </c>
      <c r="C50" s="260">
        <v>0</v>
      </c>
      <c r="D50" s="261"/>
    </row>
    <row r="51" spans="1:4" ht="37.5">
      <c r="A51" s="258" t="s">
        <v>4179</v>
      </c>
      <c r="B51" s="259" t="s">
        <v>4136</v>
      </c>
      <c r="C51" s="260">
        <v>0</v>
      </c>
      <c r="D51" s="261"/>
    </row>
    <row r="52" spans="1:4" ht="25">
      <c r="A52" s="258" t="s">
        <v>4180</v>
      </c>
      <c r="B52" s="259" t="s">
        <v>4138</v>
      </c>
      <c r="C52" s="260">
        <v>0</v>
      </c>
      <c r="D52" s="261"/>
    </row>
    <row r="53" spans="1:4" ht="12.5">
      <c r="A53" s="258" t="s">
        <v>4181</v>
      </c>
      <c r="B53" s="259">
        <v>0</v>
      </c>
      <c r="C53" s="260">
        <v>0</v>
      </c>
      <c r="D53" s="261"/>
    </row>
    <row r="54" spans="1:4" ht="12.5">
      <c r="A54" s="258" t="s">
        <v>4182</v>
      </c>
      <c r="B54" s="259">
        <v>0</v>
      </c>
      <c r="C54" s="260">
        <v>0</v>
      </c>
      <c r="D54" s="261"/>
    </row>
    <row r="55" spans="1:4" ht="12.5">
      <c r="A55" s="258" t="s">
        <v>4183</v>
      </c>
      <c r="B55" s="259">
        <v>0</v>
      </c>
      <c r="C55" s="260">
        <v>0</v>
      </c>
      <c r="D55" s="261"/>
    </row>
    <row r="56" spans="1:4" ht="12.5">
      <c r="A56" s="258" t="s">
        <v>4184</v>
      </c>
      <c r="B56" s="259">
        <v>0</v>
      </c>
      <c r="C56" s="260">
        <v>0</v>
      </c>
      <c r="D56" s="261"/>
    </row>
    <row r="57" spans="1:4" ht="50">
      <c r="A57" s="258" t="s">
        <v>4185</v>
      </c>
      <c r="B57" s="259">
        <v>0</v>
      </c>
      <c r="C57" s="260">
        <v>0</v>
      </c>
      <c r="D57" s="261"/>
    </row>
    <row r="58" spans="1:4" ht="37.5">
      <c r="A58" s="258" t="s">
        <v>4186</v>
      </c>
      <c r="B58" s="259">
        <v>0</v>
      </c>
      <c r="C58" s="260">
        <v>0</v>
      </c>
      <c r="D58" s="261"/>
    </row>
    <row r="59" spans="1:4" ht="37.5">
      <c r="A59" s="258" t="s">
        <v>4187</v>
      </c>
      <c r="B59" s="259">
        <v>0</v>
      </c>
      <c r="C59" s="260">
        <v>0</v>
      </c>
      <c r="D59" s="261"/>
    </row>
    <row r="60" spans="1:4" ht="37.5">
      <c r="A60" s="258" t="s">
        <v>4188</v>
      </c>
      <c r="B60" s="259">
        <v>0</v>
      </c>
      <c r="C60" s="260">
        <v>0</v>
      </c>
      <c r="D60" s="261"/>
    </row>
    <row r="61" spans="1:4" ht="50">
      <c r="A61" s="258" t="s">
        <v>4189</v>
      </c>
      <c r="B61" s="259">
        <v>0</v>
      </c>
      <c r="C61" s="260">
        <v>0</v>
      </c>
      <c r="D61" s="261"/>
    </row>
    <row r="62" spans="1:4" ht="25">
      <c r="A62" s="258" t="s">
        <v>4190</v>
      </c>
      <c r="B62" s="259" t="s">
        <v>4184</v>
      </c>
      <c r="C62" s="260">
        <v>0</v>
      </c>
      <c r="D62" s="261"/>
    </row>
    <row r="63" spans="1:4" ht="25">
      <c r="A63" s="258" t="s">
        <v>4191</v>
      </c>
      <c r="B63" s="259" t="s">
        <v>4183</v>
      </c>
      <c r="C63" s="260">
        <v>0</v>
      </c>
      <c r="D63" s="261"/>
    </row>
    <row r="64" spans="1:4" ht="12.5">
      <c r="A64" s="258" t="s">
        <v>4192</v>
      </c>
      <c r="B64" s="259" t="s">
        <v>4181</v>
      </c>
      <c r="C64" s="260">
        <v>0</v>
      </c>
      <c r="D64" s="261"/>
    </row>
    <row r="65" spans="1:4" ht="25">
      <c r="A65" s="258" t="s">
        <v>4193</v>
      </c>
      <c r="B65" s="259" t="s">
        <v>4183</v>
      </c>
      <c r="C65" s="260">
        <v>0</v>
      </c>
      <c r="D65" s="261"/>
    </row>
    <row r="66" spans="1:4" ht="25">
      <c r="A66" s="258" t="s">
        <v>4194</v>
      </c>
      <c r="B66" s="259" t="s">
        <v>4187</v>
      </c>
      <c r="C66" s="260">
        <v>0</v>
      </c>
      <c r="D66" s="261"/>
    </row>
    <row r="67" spans="1:4" ht="25">
      <c r="A67" s="258" t="s">
        <v>4195</v>
      </c>
      <c r="B67" s="259" t="s">
        <v>4182</v>
      </c>
      <c r="C67" s="260">
        <v>0</v>
      </c>
      <c r="D67" s="261"/>
    </row>
    <row r="68" spans="1:4" ht="25">
      <c r="A68" s="258" t="s">
        <v>4196</v>
      </c>
      <c r="B68" s="259" t="s">
        <v>4183</v>
      </c>
      <c r="C68" s="260">
        <v>0</v>
      </c>
      <c r="D68" s="261"/>
    </row>
    <row r="69" spans="1:4" ht="25">
      <c r="A69" s="258" t="s">
        <v>4197</v>
      </c>
      <c r="B69" s="259" t="s">
        <v>4182</v>
      </c>
      <c r="C69" s="260">
        <v>0</v>
      </c>
      <c r="D69" s="261"/>
    </row>
    <row r="70" spans="1:4" ht="25">
      <c r="A70" s="258" t="s">
        <v>4198</v>
      </c>
      <c r="B70" s="259" t="s">
        <v>4190</v>
      </c>
      <c r="C70" s="260">
        <v>0</v>
      </c>
      <c r="D70" s="261"/>
    </row>
    <row r="71" spans="1:4" ht="25">
      <c r="A71" s="258" t="s">
        <v>4199</v>
      </c>
      <c r="B71" s="259" t="s">
        <v>4184</v>
      </c>
      <c r="C71" s="260">
        <v>0</v>
      </c>
      <c r="D71" s="261"/>
    </row>
    <row r="72" spans="1:4" ht="25">
      <c r="A72" s="258" t="s">
        <v>4200</v>
      </c>
      <c r="B72" s="259" t="s">
        <v>4189</v>
      </c>
      <c r="C72" s="260">
        <v>0</v>
      </c>
      <c r="D72" s="261"/>
    </row>
    <row r="73" spans="1:4" ht="25">
      <c r="A73" s="258" t="s">
        <v>4201</v>
      </c>
      <c r="B73" s="259" t="s">
        <v>4181</v>
      </c>
      <c r="C73" s="260">
        <v>0</v>
      </c>
      <c r="D73" s="261"/>
    </row>
    <row r="74" spans="1:4" ht="12.5">
      <c r="A74" s="258" t="s">
        <v>4202</v>
      </c>
      <c r="B74" s="259" t="s">
        <v>4191</v>
      </c>
      <c r="C74" s="260">
        <v>0</v>
      </c>
      <c r="D74" s="261"/>
    </row>
    <row r="75" spans="1:4" ht="12.5">
      <c r="A75" s="258" t="s">
        <v>4203</v>
      </c>
      <c r="B75" s="259" t="s">
        <v>4181</v>
      </c>
      <c r="C75" s="260">
        <v>0</v>
      </c>
      <c r="D75" s="261"/>
    </row>
    <row r="76" spans="1:4" ht="25">
      <c r="A76" s="258" t="s">
        <v>4204</v>
      </c>
      <c r="B76" s="259" t="s">
        <v>4185</v>
      </c>
      <c r="C76" s="260">
        <v>0</v>
      </c>
      <c r="D76" s="261"/>
    </row>
    <row r="77" spans="1:4" ht="25">
      <c r="A77" s="258" t="s">
        <v>4205</v>
      </c>
      <c r="B77" s="259" t="s">
        <v>4183</v>
      </c>
      <c r="C77" s="260">
        <v>0</v>
      </c>
      <c r="D77" s="261"/>
    </row>
    <row r="78" spans="1:4" ht="25">
      <c r="A78" s="258" t="s">
        <v>4206</v>
      </c>
      <c r="B78" s="259" t="s">
        <v>4183</v>
      </c>
      <c r="C78" s="260">
        <v>0</v>
      </c>
      <c r="D78" s="261"/>
    </row>
    <row r="79" spans="1:4" ht="25">
      <c r="A79" s="258" t="s">
        <v>4207</v>
      </c>
      <c r="B79" s="259" t="s">
        <v>4183</v>
      </c>
      <c r="C79" s="260">
        <v>1.6553155188633155</v>
      </c>
      <c r="D79" s="261"/>
    </row>
    <row r="80" spans="1:4" ht="25">
      <c r="A80" s="258" t="s">
        <v>4208</v>
      </c>
      <c r="B80" s="259" t="s">
        <v>4190</v>
      </c>
      <c r="C80" s="260">
        <v>0</v>
      </c>
      <c r="D80" s="261"/>
    </row>
    <row r="81" spans="1:4" ht="25">
      <c r="A81" s="258" t="s">
        <v>4209</v>
      </c>
      <c r="B81" s="259" t="s">
        <v>4186</v>
      </c>
      <c r="C81" s="260">
        <v>0</v>
      </c>
      <c r="D81" s="261"/>
    </row>
    <row r="82" spans="1:4" ht="25">
      <c r="A82" s="258" t="s">
        <v>4210</v>
      </c>
      <c r="B82" s="259" t="s">
        <v>4183</v>
      </c>
      <c r="C82" s="260">
        <v>0</v>
      </c>
      <c r="D82" s="261"/>
    </row>
    <row r="83" spans="1:4" ht="25">
      <c r="A83" s="258" t="s">
        <v>4211</v>
      </c>
      <c r="B83" s="259" t="s">
        <v>4183</v>
      </c>
      <c r="C83" s="260">
        <v>0</v>
      </c>
      <c r="D83" s="261"/>
    </row>
    <row r="84" spans="1:4" ht="25">
      <c r="A84" s="258" t="s">
        <v>4212</v>
      </c>
      <c r="B84" s="259" t="s">
        <v>4190</v>
      </c>
      <c r="C84" s="260">
        <v>0</v>
      </c>
      <c r="D84" s="261"/>
    </row>
    <row r="85" spans="1:4" ht="25">
      <c r="A85" s="258" t="s">
        <v>4213</v>
      </c>
      <c r="B85" s="259" t="s">
        <v>4183</v>
      </c>
      <c r="C85" s="260">
        <v>1.9252662908326039</v>
      </c>
      <c r="D85" s="261"/>
    </row>
    <row r="86" spans="1:4" ht="25">
      <c r="A86" s="258" t="s">
        <v>4214</v>
      </c>
      <c r="B86" s="259" t="s">
        <v>4183</v>
      </c>
      <c r="C86" s="260">
        <v>0</v>
      </c>
      <c r="D86" s="261"/>
    </row>
    <row r="87" spans="1:4" ht="25">
      <c r="A87" s="258" t="s">
        <v>4215</v>
      </c>
      <c r="B87" s="259" t="s">
        <v>4181</v>
      </c>
      <c r="C87" s="260">
        <v>0</v>
      </c>
      <c r="D87" s="261"/>
    </row>
    <row r="88" spans="1:4" ht="25">
      <c r="A88" s="258" t="s">
        <v>4216</v>
      </c>
      <c r="B88" s="259" t="s">
        <v>4188</v>
      </c>
      <c r="C88" s="260">
        <v>0</v>
      </c>
      <c r="D88" s="261"/>
    </row>
    <row r="89" spans="1:4" ht="25">
      <c r="A89" s="258" t="s">
        <v>4217</v>
      </c>
      <c r="B89" s="259" t="s">
        <v>4197</v>
      </c>
      <c r="C89" s="260">
        <v>0</v>
      </c>
      <c r="D89" s="261"/>
    </row>
    <row r="90" spans="1:4" ht="25">
      <c r="A90" s="258" t="s">
        <v>4218</v>
      </c>
      <c r="B90" s="259" t="s">
        <v>4184</v>
      </c>
      <c r="C90" s="260">
        <v>0</v>
      </c>
      <c r="D90" s="261"/>
    </row>
    <row r="91" spans="1:4" ht="25">
      <c r="A91" s="258" t="s">
        <v>4219</v>
      </c>
      <c r="B91" s="259" t="s">
        <v>4182</v>
      </c>
      <c r="C91" s="260">
        <v>0</v>
      </c>
      <c r="D91" s="261"/>
    </row>
    <row r="92" spans="1:4" ht="12.5">
      <c r="A92" s="258" t="s">
        <v>4220</v>
      </c>
      <c r="B92" s="259" t="s">
        <v>4197</v>
      </c>
      <c r="C92" s="260">
        <v>0</v>
      </c>
      <c r="D92" s="261"/>
    </row>
    <row r="93" spans="1:4" ht="12.5">
      <c r="A93" s="258" t="s">
        <v>4221</v>
      </c>
      <c r="B93" s="259">
        <v>0</v>
      </c>
      <c r="C93" s="260">
        <v>0</v>
      </c>
      <c r="D93" s="261"/>
    </row>
    <row r="94" spans="1:4" ht="25">
      <c r="A94" s="258" t="s">
        <v>4222</v>
      </c>
      <c r="B94" s="259" t="s">
        <v>4221</v>
      </c>
      <c r="C94" s="260">
        <v>0</v>
      </c>
      <c r="D94" s="261"/>
    </row>
    <row r="95" spans="1:4" ht="25">
      <c r="A95" s="258" t="s">
        <v>4223</v>
      </c>
      <c r="B95" s="259" t="s">
        <v>4221</v>
      </c>
      <c r="C95" s="260">
        <v>0</v>
      </c>
      <c r="D95" s="261"/>
    </row>
    <row r="96" spans="1:4" ht="25">
      <c r="A96" s="258" t="s">
        <v>4224</v>
      </c>
      <c r="B96" s="259" t="s">
        <v>4221</v>
      </c>
      <c r="C96" s="260">
        <v>0</v>
      </c>
      <c r="D96" s="261"/>
    </row>
    <row r="97" spans="1:4" ht="25">
      <c r="A97" s="258" t="s">
        <v>4225</v>
      </c>
      <c r="B97" s="259" t="s">
        <v>4221</v>
      </c>
      <c r="C97" s="260">
        <v>0.50520804872030867</v>
      </c>
      <c r="D97" s="261"/>
    </row>
    <row r="98" spans="1:4" ht="12.5">
      <c r="A98" s="258" t="s">
        <v>4226</v>
      </c>
      <c r="B98" s="259" t="s">
        <v>4221</v>
      </c>
      <c r="C98" s="260">
        <v>0</v>
      </c>
      <c r="D98" s="261"/>
    </row>
    <row r="99" spans="1:4" ht="25">
      <c r="A99" s="258" t="s">
        <v>4227</v>
      </c>
      <c r="B99" s="259" t="s">
        <v>4221</v>
      </c>
      <c r="C99" s="260">
        <v>0</v>
      </c>
      <c r="D99" s="261"/>
    </row>
    <row r="100" spans="1:4" ht="25">
      <c r="A100" s="258" t="s">
        <v>4228</v>
      </c>
      <c r="B100" s="259" t="s">
        <v>4221</v>
      </c>
      <c r="C100" s="260">
        <v>0</v>
      </c>
      <c r="D100" s="261"/>
    </row>
    <row r="101" spans="1:4" ht="25">
      <c r="A101" s="258" t="s">
        <v>4229</v>
      </c>
      <c r="B101" s="259" t="s">
        <v>4221</v>
      </c>
      <c r="C101" s="260">
        <v>0</v>
      </c>
      <c r="D101" s="261"/>
    </row>
    <row r="102" spans="1:4" ht="62.5">
      <c r="A102" s="258" t="s">
        <v>4230</v>
      </c>
      <c r="B102" s="259" t="s">
        <v>4221</v>
      </c>
      <c r="C102" s="260">
        <v>0</v>
      </c>
      <c r="D102" s="261"/>
    </row>
    <row r="103" spans="1:4" ht="25">
      <c r="A103" s="258" t="s">
        <v>4231</v>
      </c>
      <c r="B103" s="259" t="s">
        <v>4222</v>
      </c>
      <c r="C103" s="260">
        <v>0</v>
      </c>
      <c r="D103" s="261"/>
    </row>
    <row r="104" spans="1:4" ht="25">
      <c r="A104" s="258" t="s">
        <v>4232</v>
      </c>
      <c r="B104" s="259" t="s">
        <v>4221</v>
      </c>
      <c r="C104" s="260">
        <v>0</v>
      </c>
      <c r="D104" s="261"/>
    </row>
    <row r="105" spans="1:4" ht="25">
      <c r="A105" s="258" t="s">
        <v>4232</v>
      </c>
      <c r="B105" s="259" t="s">
        <v>4221</v>
      </c>
      <c r="C105" s="260">
        <v>0</v>
      </c>
      <c r="D105" s="261"/>
    </row>
    <row r="106" spans="1:4" ht="25">
      <c r="A106" s="258" t="s">
        <v>4233</v>
      </c>
      <c r="B106" s="259" t="s">
        <v>4221</v>
      </c>
      <c r="C106" s="260">
        <v>0</v>
      </c>
      <c r="D106" s="261"/>
    </row>
    <row r="107" spans="1:4" ht="25">
      <c r="A107" s="258" t="s">
        <v>4234</v>
      </c>
      <c r="B107" s="259" t="s">
        <v>4224</v>
      </c>
      <c r="C107" s="260">
        <v>0</v>
      </c>
      <c r="D107" s="261"/>
    </row>
    <row r="108" spans="1:4" ht="12.5">
      <c r="A108" s="258" t="s">
        <v>4235</v>
      </c>
      <c r="B108" s="259" t="s">
        <v>4225</v>
      </c>
      <c r="C108" s="260">
        <v>0</v>
      </c>
      <c r="D108" s="261"/>
    </row>
    <row r="109" spans="1:4" ht="25">
      <c r="A109" s="258" t="s">
        <v>4236</v>
      </c>
      <c r="B109" s="259" t="s">
        <v>4224</v>
      </c>
      <c r="C109" s="260">
        <v>0</v>
      </c>
      <c r="D109" s="261"/>
    </row>
    <row r="110" spans="1:4" ht="25">
      <c r="A110" s="258" t="s">
        <v>4237</v>
      </c>
      <c r="B110" s="259" t="s">
        <v>4225</v>
      </c>
      <c r="C110" s="260">
        <v>0</v>
      </c>
      <c r="D110" s="261"/>
    </row>
    <row r="111" spans="1:4" ht="25">
      <c r="A111" s="258" t="s">
        <v>4238</v>
      </c>
      <c r="B111" s="259" t="s">
        <v>4222</v>
      </c>
      <c r="C111" s="260">
        <v>0</v>
      </c>
      <c r="D111" s="261"/>
    </row>
    <row r="112" spans="1:4" ht="25">
      <c r="A112" s="258" t="s">
        <v>4239</v>
      </c>
      <c r="B112" s="259" t="s">
        <v>4225</v>
      </c>
      <c r="C112" s="260">
        <v>0</v>
      </c>
      <c r="D112" s="261"/>
    </row>
    <row r="113" spans="1:4" ht="25">
      <c r="A113" s="258" t="s">
        <v>4240</v>
      </c>
      <c r="B113" s="259" t="s">
        <v>4222</v>
      </c>
      <c r="C113" s="260">
        <v>0</v>
      </c>
      <c r="D113" s="261"/>
    </row>
    <row r="114" spans="1:4" ht="25">
      <c r="A114" s="258" t="s">
        <v>4241</v>
      </c>
      <c r="B114" s="259" t="s">
        <v>4225</v>
      </c>
      <c r="C114" s="260">
        <v>0</v>
      </c>
      <c r="D114" s="261"/>
    </row>
    <row r="115" spans="1:4" ht="25">
      <c r="A115" s="258" t="s">
        <v>4242</v>
      </c>
      <c r="B115" s="259" t="s">
        <v>4221</v>
      </c>
      <c r="C115" s="260">
        <v>0</v>
      </c>
      <c r="D115" s="261"/>
    </row>
    <row r="116" spans="1:4" ht="25">
      <c r="A116" s="258" t="s">
        <v>4243</v>
      </c>
      <c r="B116" s="259" t="s">
        <v>4224</v>
      </c>
      <c r="C116" s="260">
        <v>0</v>
      </c>
      <c r="D116" s="261"/>
    </row>
    <row r="117" spans="1:4" ht="25">
      <c r="A117" s="258" t="s">
        <v>4244</v>
      </c>
      <c r="B117" s="259" t="s">
        <v>4222</v>
      </c>
      <c r="C117" s="260">
        <v>0</v>
      </c>
      <c r="D117" s="261"/>
    </row>
    <row r="118" spans="1:4" ht="25">
      <c r="A118" s="258" t="s">
        <v>4245</v>
      </c>
      <c r="B118" s="259" t="s">
        <v>4225</v>
      </c>
      <c r="C118" s="260">
        <v>0</v>
      </c>
      <c r="D118" s="261"/>
    </row>
    <row r="119" spans="1:4" ht="12.5">
      <c r="A119" s="258" t="s">
        <v>4246</v>
      </c>
      <c r="B119" s="259" t="s">
        <v>4223</v>
      </c>
      <c r="C119" s="260">
        <v>0</v>
      </c>
      <c r="D119" s="261"/>
    </row>
    <row r="120" spans="1:4" ht="12.5">
      <c r="A120" s="258" t="s">
        <v>4247</v>
      </c>
      <c r="B120" s="259" t="s">
        <v>4224</v>
      </c>
      <c r="C120" s="260">
        <v>0</v>
      </c>
      <c r="D120" s="261"/>
    </row>
    <row r="121" spans="1:4" ht="25">
      <c r="A121" s="258" t="s">
        <v>4248</v>
      </c>
      <c r="B121" s="259" t="s">
        <v>4222</v>
      </c>
      <c r="C121" s="260">
        <v>0</v>
      </c>
      <c r="D121" s="261"/>
    </row>
    <row r="122" spans="1:4" ht="25">
      <c r="A122" s="258" t="s">
        <v>4249</v>
      </c>
      <c r="B122" s="259" t="s">
        <v>4222</v>
      </c>
      <c r="C122" s="260">
        <v>30.516691838866112</v>
      </c>
      <c r="D122" s="261"/>
    </row>
    <row r="123" spans="1:4" ht="25">
      <c r="A123" s="258" t="s">
        <v>4250</v>
      </c>
      <c r="B123" s="259" t="s">
        <v>4222</v>
      </c>
      <c r="C123" s="260">
        <v>0</v>
      </c>
      <c r="D123" s="261"/>
    </row>
    <row r="124" spans="1:4" ht="25">
      <c r="A124" s="258" t="s">
        <v>4251</v>
      </c>
      <c r="B124" s="259" t="s">
        <v>4221</v>
      </c>
      <c r="C124" s="260">
        <v>0</v>
      </c>
      <c r="D124" s="261"/>
    </row>
    <row r="125" spans="1:4" ht="25">
      <c r="A125" s="258" t="s">
        <v>4252</v>
      </c>
      <c r="B125" s="259" t="s">
        <v>4222</v>
      </c>
      <c r="C125" s="260">
        <v>0</v>
      </c>
      <c r="D125" s="261"/>
    </row>
    <row r="126" spans="1:4" ht="25">
      <c r="A126" s="258" t="s">
        <v>4253</v>
      </c>
      <c r="B126" s="259" t="s">
        <v>4224</v>
      </c>
      <c r="C126" s="260">
        <v>0</v>
      </c>
      <c r="D126" s="261"/>
    </row>
    <row r="127" spans="1:4" ht="25">
      <c r="A127" s="258" t="s">
        <v>4253</v>
      </c>
      <c r="B127" s="259" t="s">
        <v>4224</v>
      </c>
      <c r="C127" s="260">
        <v>0</v>
      </c>
      <c r="D127" s="261"/>
    </row>
    <row r="128" spans="1:4" ht="25">
      <c r="A128" s="258" t="s">
        <v>4254</v>
      </c>
      <c r="B128" s="259" t="s">
        <v>4225</v>
      </c>
      <c r="C128" s="260">
        <v>0</v>
      </c>
      <c r="D128" s="261"/>
    </row>
    <row r="129" spans="1:4" ht="25">
      <c r="A129" s="258" t="s">
        <v>4255</v>
      </c>
      <c r="B129" s="259" t="s">
        <v>4225</v>
      </c>
      <c r="C129" s="260">
        <v>0</v>
      </c>
      <c r="D129" s="261"/>
    </row>
    <row r="130" spans="1:4" ht="25">
      <c r="A130" s="258" t="s">
        <v>4256</v>
      </c>
      <c r="B130" s="259" t="s">
        <v>4222</v>
      </c>
      <c r="C130" s="260">
        <v>0</v>
      </c>
      <c r="D130" s="261"/>
    </row>
    <row r="131" spans="1:4" ht="25">
      <c r="A131" s="258" t="s">
        <v>4257</v>
      </c>
      <c r="B131" s="259" t="s">
        <v>4222</v>
      </c>
      <c r="C131" s="260">
        <v>3.2703815236261042</v>
      </c>
      <c r="D131" s="261"/>
    </row>
    <row r="132" spans="1:4" ht="25">
      <c r="A132" s="258" t="s">
        <v>4258</v>
      </c>
      <c r="B132" s="259" t="s">
        <v>4229</v>
      </c>
      <c r="C132" s="260">
        <v>0</v>
      </c>
      <c r="D132" s="261"/>
    </row>
    <row r="133" spans="1:4" ht="37.5">
      <c r="A133" s="258" t="s">
        <v>4259</v>
      </c>
      <c r="B133" s="259" t="s">
        <v>4230</v>
      </c>
      <c r="C133" s="260">
        <v>0</v>
      </c>
      <c r="D133" s="261"/>
    </row>
    <row r="134" spans="1:4" ht="25">
      <c r="A134" s="258" t="s">
        <v>4260</v>
      </c>
      <c r="B134" s="259" t="s">
        <v>4221</v>
      </c>
      <c r="C134" s="260">
        <v>0</v>
      </c>
      <c r="D134" s="261"/>
    </row>
    <row r="135" spans="1:4" ht="25">
      <c r="A135" s="258" t="s">
        <v>4261</v>
      </c>
      <c r="B135" s="259" t="s">
        <v>4224</v>
      </c>
      <c r="C135" s="260">
        <v>0</v>
      </c>
      <c r="D135" s="261"/>
    </row>
    <row r="136" spans="1:4" ht="12.5">
      <c r="A136" s="258" t="s">
        <v>4262</v>
      </c>
      <c r="B136" s="259" t="s">
        <v>4229</v>
      </c>
      <c r="C136" s="260">
        <v>0</v>
      </c>
      <c r="D136" s="261"/>
    </row>
    <row r="137" spans="1:4" ht="25">
      <c r="A137" s="258" t="s">
        <v>4263</v>
      </c>
      <c r="B137" s="259" t="s">
        <v>4229</v>
      </c>
      <c r="C137" s="260">
        <v>0</v>
      </c>
      <c r="D137" s="261"/>
    </row>
    <row r="138" spans="1:4" ht="25">
      <c r="A138" s="258" t="s">
        <v>4264</v>
      </c>
      <c r="B138" s="259" t="s">
        <v>4224</v>
      </c>
      <c r="C138" s="260">
        <v>0</v>
      </c>
      <c r="D138" s="261"/>
    </row>
    <row r="139" spans="1:4" ht="25">
      <c r="A139" s="258" t="s">
        <v>4265</v>
      </c>
      <c r="B139" s="259" t="s">
        <v>4225</v>
      </c>
      <c r="C139" s="260">
        <v>0</v>
      </c>
      <c r="D139" s="261"/>
    </row>
    <row r="140" spans="1:4" ht="12.5">
      <c r="A140" s="258" t="s">
        <v>4266</v>
      </c>
      <c r="B140" s="259">
        <v>0</v>
      </c>
      <c r="C140" s="260">
        <v>0</v>
      </c>
      <c r="D140" s="261"/>
    </row>
    <row r="141" spans="1:4" ht="12.5">
      <c r="A141" s="258" t="s">
        <v>4267</v>
      </c>
      <c r="B141" s="259">
        <v>0</v>
      </c>
      <c r="C141" s="260">
        <v>0</v>
      </c>
      <c r="D141" s="261"/>
    </row>
    <row r="142" spans="1:4" ht="12.5">
      <c r="A142" s="258" t="s">
        <v>4268</v>
      </c>
      <c r="B142" s="259" t="s">
        <v>4267</v>
      </c>
      <c r="C142" s="260">
        <v>0</v>
      </c>
      <c r="D142" s="261"/>
    </row>
    <row r="143" spans="1:4" ht="12.5">
      <c r="A143" s="258" t="s">
        <v>4269</v>
      </c>
      <c r="B143" s="259" t="s">
        <v>4267</v>
      </c>
      <c r="C143" s="260">
        <v>0</v>
      </c>
      <c r="D143" s="261"/>
    </row>
    <row r="144" spans="1:4" ht="25">
      <c r="A144" s="258" t="s">
        <v>4270</v>
      </c>
      <c r="B144" s="259" t="s">
        <v>4267</v>
      </c>
      <c r="C144" s="260">
        <v>0</v>
      </c>
      <c r="D144" s="261"/>
    </row>
    <row r="145" spans="1:4" ht="25">
      <c r="A145" s="258" t="s">
        <v>4271</v>
      </c>
      <c r="B145" s="259" t="s">
        <v>4267</v>
      </c>
      <c r="C145" s="260">
        <v>0</v>
      </c>
      <c r="D145" s="261"/>
    </row>
    <row r="146" spans="1:4" ht="25">
      <c r="A146" s="258" t="s">
        <v>4272</v>
      </c>
      <c r="B146" s="259" t="s">
        <v>4267</v>
      </c>
      <c r="C146" s="260">
        <v>0</v>
      </c>
      <c r="D146" s="261"/>
    </row>
    <row r="147" spans="1:4" ht="25">
      <c r="A147" s="258" t="s">
        <v>4273</v>
      </c>
      <c r="B147" s="259" t="s">
        <v>4267</v>
      </c>
      <c r="C147" s="260">
        <v>0</v>
      </c>
      <c r="D147" s="261"/>
    </row>
    <row r="148" spans="1:4" ht="25">
      <c r="A148" s="258" t="s">
        <v>4274</v>
      </c>
      <c r="B148" s="259" t="s">
        <v>4267</v>
      </c>
      <c r="C148" s="260">
        <v>0</v>
      </c>
      <c r="D148" s="261"/>
    </row>
    <row r="149" spans="1:4" ht="25">
      <c r="A149" s="258" t="s">
        <v>4275</v>
      </c>
      <c r="B149" s="259" t="s">
        <v>4267</v>
      </c>
      <c r="C149" s="260">
        <v>0</v>
      </c>
      <c r="D149" s="261"/>
    </row>
    <row r="150" spans="1:4" ht="25">
      <c r="A150" s="258" t="s">
        <v>4276</v>
      </c>
      <c r="B150" s="259" t="s">
        <v>4267</v>
      </c>
      <c r="C150" s="260">
        <v>0</v>
      </c>
      <c r="D150" s="261"/>
    </row>
    <row r="151" spans="1:4" ht="12.5">
      <c r="A151" s="258" t="s">
        <v>4277</v>
      </c>
      <c r="B151" s="259" t="s">
        <v>4267</v>
      </c>
      <c r="C151" s="260">
        <v>0</v>
      </c>
      <c r="D151" s="261"/>
    </row>
    <row r="152" spans="1:4" ht="12.5">
      <c r="A152" s="258" t="s">
        <v>4278</v>
      </c>
      <c r="B152" s="259" t="s">
        <v>4267</v>
      </c>
      <c r="C152" s="260">
        <v>0</v>
      </c>
      <c r="D152" s="261"/>
    </row>
    <row r="153" spans="1:4" ht="25">
      <c r="A153" s="258" t="s">
        <v>4279</v>
      </c>
      <c r="B153" s="259" t="s">
        <v>4267</v>
      </c>
      <c r="C153" s="260">
        <v>0</v>
      </c>
      <c r="D153" s="261"/>
    </row>
    <row r="154" spans="1:4" ht="25">
      <c r="A154" s="258" t="s">
        <v>4280</v>
      </c>
      <c r="B154" s="259" t="s">
        <v>4267</v>
      </c>
      <c r="C154" s="260">
        <v>0</v>
      </c>
      <c r="D154" s="261"/>
    </row>
    <row r="155" spans="1:4" ht="25">
      <c r="A155" s="258" t="s">
        <v>4281</v>
      </c>
      <c r="B155" s="259" t="s">
        <v>4267</v>
      </c>
      <c r="C155" s="260">
        <v>0</v>
      </c>
      <c r="D155" s="261"/>
    </row>
    <row r="156" spans="1:4" ht="25">
      <c r="A156" s="258" t="s">
        <v>4282</v>
      </c>
      <c r="B156" s="259" t="s">
        <v>4267</v>
      </c>
      <c r="C156" s="260">
        <v>0</v>
      </c>
      <c r="D156" s="261"/>
    </row>
    <row r="157" spans="1:4" ht="12.5">
      <c r="A157" s="258" t="s">
        <v>4283</v>
      </c>
      <c r="B157" s="259" t="s">
        <v>4268</v>
      </c>
      <c r="C157" s="260">
        <v>0</v>
      </c>
      <c r="D157" s="261"/>
    </row>
    <row r="158" spans="1:4" ht="12.5">
      <c r="A158" s="258" t="s">
        <v>4284</v>
      </c>
      <c r="B158" s="259" t="s">
        <v>4267</v>
      </c>
      <c r="C158" s="260">
        <v>0</v>
      </c>
      <c r="D158" s="261"/>
    </row>
    <row r="159" spans="1:4" ht="12.5">
      <c r="A159" s="258" t="s">
        <v>4285</v>
      </c>
      <c r="B159" s="259" t="s">
        <v>4267</v>
      </c>
      <c r="C159" s="260">
        <v>0</v>
      </c>
      <c r="D159" s="261"/>
    </row>
    <row r="160" spans="1:4" ht="25">
      <c r="A160" s="258" t="s">
        <v>4286</v>
      </c>
      <c r="B160" s="259" t="s">
        <v>4267</v>
      </c>
      <c r="C160" s="260">
        <v>0</v>
      </c>
      <c r="D160" s="261"/>
    </row>
    <row r="161" spans="1:4" ht="25">
      <c r="A161" s="258" t="s">
        <v>4287</v>
      </c>
      <c r="B161" s="259" t="s">
        <v>4267</v>
      </c>
      <c r="C161" s="260">
        <v>0</v>
      </c>
      <c r="D161" s="261"/>
    </row>
    <row r="162" spans="1:4" ht="25">
      <c r="A162" s="258" t="s">
        <v>4288</v>
      </c>
      <c r="B162" s="259" t="s">
        <v>4267</v>
      </c>
      <c r="C162" s="260">
        <v>0</v>
      </c>
      <c r="D162" s="261"/>
    </row>
    <row r="163" spans="1:4" ht="25">
      <c r="A163" s="258" t="s">
        <v>4289</v>
      </c>
      <c r="B163" s="259" t="s">
        <v>4267</v>
      </c>
      <c r="C163" s="260">
        <v>0</v>
      </c>
      <c r="D163" s="261"/>
    </row>
    <row r="164" spans="1:4" ht="25">
      <c r="A164" s="258" t="s">
        <v>4290</v>
      </c>
      <c r="B164" s="259" t="s">
        <v>4267</v>
      </c>
      <c r="C164" s="260">
        <v>0</v>
      </c>
      <c r="D164" s="261"/>
    </row>
    <row r="165" spans="1:4" ht="25">
      <c r="A165" s="258" t="s">
        <v>4291</v>
      </c>
      <c r="B165" s="259" t="s">
        <v>4267</v>
      </c>
      <c r="C165" s="260">
        <v>0</v>
      </c>
      <c r="D165" s="261"/>
    </row>
    <row r="166" spans="1:4" ht="25">
      <c r="A166" s="258" t="s">
        <v>4275</v>
      </c>
      <c r="B166" s="259" t="s">
        <v>4267</v>
      </c>
      <c r="C166" s="260">
        <v>0</v>
      </c>
      <c r="D166" s="261"/>
    </row>
    <row r="167" spans="1:4" ht="12.5">
      <c r="A167" s="258" t="s">
        <v>4292</v>
      </c>
      <c r="B167" s="259" t="s">
        <v>4267</v>
      </c>
      <c r="C167" s="260">
        <v>0</v>
      </c>
      <c r="D167" s="261"/>
    </row>
    <row r="168" spans="1:4" ht="25">
      <c r="A168" s="258" t="s">
        <v>4275</v>
      </c>
      <c r="B168" s="259" t="s">
        <v>4267</v>
      </c>
      <c r="C168" s="260">
        <v>0</v>
      </c>
      <c r="D168" s="261"/>
    </row>
    <row r="169" spans="1:4" ht="12.5">
      <c r="A169" s="258" t="s">
        <v>4293</v>
      </c>
      <c r="B169" s="259" t="s">
        <v>4267</v>
      </c>
      <c r="C169" s="260">
        <v>0</v>
      </c>
      <c r="D169" s="261"/>
    </row>
    <row r="170" spans="1:4" ht="25">
      <c r="A170" s="258" t="s">
        <v>4294</v>
      </c>
      <c r="B170" s="259" t="s">
        <v>4267</v>
      </c>
      <c r="C170" s="260">
        <v>0</v>
      </c>
      <c r="D170" s="261"/>
    </row>
    <row r="171" spans="1:4" ht="25">
      <c r="A171" s="258" t="s">
        <v>4295</v>
      </c>
      <c r="B171" s="259" t="s">
        <v>4267</v>
      </c>
      <c r="C171" s="260">
        <v>0</v>
      </c>
      <c r="D171" s="261"/>
    </row>
    <row r="172" spans="1:4" ht="25">
      <c r="A172" s="258" t="s">
        <v>4296</v>
      </c>
      <c r="B172" s="259" t="s">
        <v>4267</v>
      </c>
      <c r="C172" s="260">
        <v>0</v>
      </c>
      <c r="D172" s="261"/>
    </row>
    <row r="173" spans="1:4" ht="12.5">
      <c r="A173" s="258" t="s">
        <v>4297</v>
      </c>
      <c r="B173" s="259">
        <v>0</v>
      </c>
      <c r="C173" s="260">
        <v>1.2350963286230123</v>
      </c>
      <c r="D173" s="261"/>
    </row>
    <row r="174" spans="1:4" ht="37.5">
      <c r="A174" s="258" t="s">
        <v>4298</v>
      </c>
      <c r="B174" s="259" t="s">
        <v>4297</v>
      </c>
      <c r="C174" s="260">
        <v>0</v>
      </c>
      <c r="D174" s="261"/>
    </row>
    <row r="175" spans="1:4" ht="25">
      <c r="A175" s="258" t="s">
        <v>4299</v>
      </c>
      <c r="B175" s="259" t="s">
        <v>4297</v>
      </c>
      <c r="C175" s="260">
        <v>0</v>
      </c>
      <c r="D175" s="261"/>
    </row>
    <row r="176" spans="1:4" ht="25">
      <c r="A176" s="258" t="s">
        <v>4300</v>
      </c>
      <c r="B176" s="259" t="s">
        <v>4297</v>
      </c>
      <c r="C176" s="260">
        <v>0</v>
      </c>
      <c r="D176" s="261"/>
    </row>
    <row r="177" spans="1:4" ht="12.5">
      <c r="A177" s="258" t="s">
        <v>4301</v>
      </c>
      <c r="B177" s="259" t="s">
        <v>4297</v>
      </c>
      <c r="C177" s="260">
        <v>1.7366048428414802</v>
      </c>
      <c r="D177" s="261"/>
    </row>
    <row r="178" spans="1:4" ht="12.5">
      <c r="A178" s="258" t="s">
        <v>4302</v>
      </c>
      <c r="B178" s="259" t="s">
        <v>4297</v>
      </c>
      <c r="C178" s="260">
        <v>1.8973635863384508</v>
      </c>
      <c r="D178" s="261"/>
    </row>
    <row r="179" spans="1:4" ht="12.5">
      <c r="A179" s="258" t="s">
        <v>4303</v>
      </c>
      <c r="B179" s="259" t="s">
        <v>4297</v>
      </c>
      <c r="C179" s="260">
        <v>1.8455077829602282</v>
      </c>
      <c r="D179" s="261"/>
    </row>
    <row r="180" spans="1:4" ht="12.5">
      <c r="A180" s="258" t="s">
        <v>4304</v>
      </c>
      <c r="B180" s="259" t="s">
        <v>4297</v>
      </c>
      <c r="C180" s="260">
        <v>0</v>
      </c>
      <c r="D180" s="261"/>
    </row>
    <row r="181" spans="1:4" ht="25">
      <c r="A181" s="258" t="s">
        <v>4305</v>
      </c>
      <c r="B181" s="259" t="s">
        <v>4298</v>
      </c>
      <c r="C181" s="260">
        <v>0</v>
      </c>
      <c r="D181" s="261"/>
    </row>
    <row r="182" spans="1:4" ht="25">
      <c r="A182" s="258" t="s">
        <v>4306</v>
      </c>
      <c r="B182" s="259" t="s">
        <v>4299</v>
      </c>
      <c r="C182" s="260">
        <v>0</v>
      </c>
      <c r="D182" s="261"/>
    </row>
    <row r="183" spans="1:4" ht="25">
      <c r="A183" s="258" t="s">
        <v>4307</v>
      </c>
      <c r="B183" s="259" t="s">
        <v>4299</v>
      </c>
      <c r="C183" s="260">
        <v>0</v>
      </c>
      <c r="D183" s="261"/>
    </row>
    <row r="184" spans="1:4" ht="25">
      <c r="A184" s="258" t="s">
        <v>4308</v>
      </c>
      <c r="B184" s="259" t="s">
        <v>4299</v>
      </c>
      <c r="C184" s="260">
        <v>0</v>
      </c>
      <c r="D184" s="261"/>
    </row>
    <row r="185" spans="1:4" ht="25">
      <c r="A185" s="258" t="s">
        <v>4309</v>
      </c>
      <c r="B185" s="259" t="s">
        <v>4299</v>
      </c>
      <c r="C185" s="260">
        <v>0</v>
      </c>
      <c r="D185" s="261"/>
    </row>
    <row r="186" spans="1:4" ht="25">
      <c r="A186" s="258" t="s">
        <v>4310</v>
      </c>
      <c r="B186" s="259" t="s">
        <v>4298</v>
      </c>
      <c r="C186" s="260">
        <v>0</v>
      </c>
      <c r="D186" s="261"/>
    </row>
    <row r="187" spans="1:4" ht="25">
      <c r="A187" s="258" t="s">
        <v>4311</v>
      </c>
      <c r="B187" s="259" t="s">
        <v>4298</v>
      </c>
      <c r="C187" s="260">
        <v>0</v>
      </c>
      <c r="D187" s="261"/>
    </row>
    <row r="188" spans="1:4" ht="25">
      <c r="A188" s="258" t="s">
        <v>4312</v>
      </c>
      <c r="B188" s="259" t="s">
        <v>4299</v>
      </c>
      <c r="C188" s="260">
        <v>0</v>
      </c>
      <c r="D188" s="261"/>
    </row>
    <row r="189" spans="1:4" ht="37.5">
      <c r="A189" s="258" t="s">
        <v>4298</v>
      </c>
      <c r="B189" s="259" t="s">
        <v>4297</v>
      </c>
      <c r="C189" s="260">
        <v>0</v>
      </c>
      <c r="D189" s="261"/>
    </row>
    <row r="190" spans="1:4" ht="12.5">
      <c r="A190" s="258" t="s">
        <v>4313</v>
      </c>
      <c r="B190" s="259" t="s">
        <v>4299</v>
      </c>
      <c r="C190" s="260">
        <v>0</v>
      </c>
      <c r="D190" s="261"/>
    </row>
    <row r="191" spans="1:4" ht="37.5">
      <c r="A191" s="258" t="s">
        <v>4314</v>
      </c>
      <c r="B191" s="259" t="s">
        <v>4298</v>
      </c>
      <c r="C191" s="260">
        <v>0</v>
      </c>
      <c r="D191" s="261"/>
    </row>
    <row r="192" spans="1:4" ht="37.5">
      <c r="A192" s="258" t="s">
        <v>4314</v>
      </c>
      <c r="B192" s="259" t="s">
        <v>4298</v>
      </c>
      <c r="C192" s="260">
        <v>0</v>
      </c>
      <c r="D192" s="261"/>
    </row>
    <row r="193" spans="1:4" ht="25">
      <c r="A193" s="258" t="s">
        <v>4315</v>
      </c>
      <c r="B193" s="259" t="s">
        <v>4299</v>
      </c>
      <c r="C193" s="260">
        <v>0</v>
      </c>
      <c r="D193" s="261"/>
    </row>
    <row r="194" spans="1:4" ht="25">
      <c r="A194" s="258" t="s">
        <v>4316</v>
      </c>
      <c r="B194" s="259" t="s">
        <v>4298</v>
      </c>
      <c r="C194" s="260">
        <v>0</v>
      </c>
      <c r="D194" s="261"/>
    </row>
    <row r="195" spans="1:4" ht="25">
      <c r="A195" s="258" t="s">
        <v>4317</v>
      </c>
      <c r="B195" s="259" t="s">
        <v>4299</v>
      </c>
      <c r="C195" s="260">
        <v>0</v>
      </c>
      <c r="D195" s="261"/>
    </row>
    <row r="196" spans="1:4" ht="12.5">
      <c r="A196" s="258" t="s">
        <v>4318</v>
      </c>
      <c r="B196" s="259">
        <v>0</v>
      </c>
      <c r="C196" s="260">
        <v>0</v>
      </c>
      <c r="D196" s="261"/>
    </row>
    <row r="197" spans="1:4" ht="12.5">
      <c r="A197" s="258" t="s">
        <v>4319</v>
      </c>
      <c r="B197" s="259">
        <v>0</v>
      </c>
      <c r="C197" s="260">
        <v>0</v>
      </c>
      <c r="D197" s="261"/>
    </row>
    <row r="198" spans="1:4" ht="25">
      <c r="A198" s="258" t="s">
        <v>4320</v>
      </c>
      <c r="B198" s="259" t="s">
        <v>4318</v>
      </c>
      <c r="C198" s="260">
        <v>0</v>
      </c>
      <c r="D198" s="261"/>
    </row>
    <row r="199" spans="1:4" ht="25">
      <c r="A199" s="258" t="s">
        <v>4321</v>
      </c>
      <c r="B199" s="259" t="s">
        <v>4318</v>
      </c>
      <c r="C199" s="260">
        <v>0.43049820573070724</v>
      </c>
      <c r="D199" s="261"/>
    </row>
    <row r="200" spans="1:4" ht="25">
      <c r="A200" s="258" t="s">
        <v>4322</v>
      </c>
      <c r="B200" s="259">
        <v>0</v>
      </c>
      <c r="C200" s="260">
        <v>0</v>
      </c>
      <c r="D200" s="261"/>
    </row>
    <row r="201" spans="1:4" ht="25">
      <c r="A201" s="258" t="s">
        <v>4323</v>
      </c>
      <c r="B201" s="259" t="s">
        <v>4318</v>
      </c>
      <c r="C201" s="260">
        <v>0</v>
      </c>
      <c r="D201" s="261"/>
    </row>
    <row r="202" spans="1:4" ht="12.5">
      <c r="A202" s="258" t="s">
        <v>4324</v>
      </c>
      <c r="B202" s="259" t="s">
        <v>4318</v>
      </c>
      <c r="C202" s="260">
        <v>0</v>
      </c>
      <c r="D202" s="261"/>
    </row>
    <row r="203" spans="1:4" ht="37.5">
      <c r="A203" s="258" t="s">
        <v>4325</v>
      </c>
      <c r="B203" s="259" t="s">
        <v>4321</v>
      </c>
      <c r="C203" s="260">
        <v>0</v>
      </c>
      <c r="D203" s="261"/>
    </row>
    <row r="204" spans="1:4" ht="37.5">
      <c r="A204" s="258" t="s">
        <v>4326</v>
      </c>
      <c r="B204" s="259" t="s">
        <v>4321</v>
      </c>
      <c r="C204" s="260">
        <v>0</v>
      </c>
      <c r="D204" s="261"/>
    </row>
    <row r="205" spans="1:4" ht="37.5">
      <c r="A205" s="258" t="s">
        <v>4327</v>
      </c>
      <c r="B205" s="259" t="s">
        <v>4321</v>
      </c>
      <c r="C205" s="260">
        <v>0</v>
      </c>
      <c r="D205" s="261"/>
    </row>
    <row r="206" spans="1:4" ht="37.5">
      <c r="A206" s="258" t="s">
        <v>4328</v>
      </c>
      <c r="B206" s="259" t="s">
        <v>4321</v>
      </c>
      <c r="C206" s="260">
        <v>0</v>
      </c>
      <c r="D206" s="261"/>
    </row>
    <row r="207" spans="1:4" ht="37.5">
      <c r="A207" s="258" t="s">
        <v>4329</v>
      </c>
      <c r="B207" s="259" t="s">
        <v>4320</v>
      </c>
      <c r="C207" s="260">
        <v>0</v>
      </c>
      <c r="D207" s="261"/>
    </row>
    <row r="208" spans="1:4" ht="37.5">
      <c r="A208" s="258" t="s">
        <v>4329</v>
      </c>
      <c r="B208" s="259" t="s">
        <v>4320</v>
      </c>
      <c r="C208" s="260">
        <v>0</v>
      </c>
      <c r="D208" s="261"/>
    </row>
    <row r="209" spans="1:4" ht="37.5">
      <c r="A209" s="258" t="s">
        <v>4330</v>
      </c>
      <c r="B209" s="259" t="s">
        <v>4323</v>
      </c>
      <c r="C209" s="260">
        <v>0</v>
      </c>
      <c r="D209" s="261"/>
    </row>
    <row r="210" spans="1:4" ht="37.5">
      <c r="A210" s="258" t="s">
        <v>4331</v>
      </c>
      <c r="B210" s="259" t="s">
        <v>4321</v>
      </c>
      <c r="C210" s="260">
        <v>0</v>
      </c>
      <c r="D210" s="261"/>
    </row>
    <row r="211" spans="1:4" ht="37.5">
      <c r="A211" s="258" t="s">
        <v>4332</v>
      </c>
      <c r="B211" s="259" t="s">
        <v>4321</v>
      </c>
      <c r="C211" s="260">
        <v>0</v>
      </c>
      <c r="D211" s="261"/>
    </row>
    <row r="212" spans="1:4" ht="37.5">
      <c r="A212" s="258" t="s">
        <v>4333</v>
      </c>
      <c r="B212" s="259" t="s">
        <v>4323</v>
      </c>
      <c r="C212" s="260">
        <v>0</v>
      </c>
      <c r="D212" s="261"/>
    </row>
    <row r="213" spans="1:4" ht="37.5">
      <c r="A213" s="258" t="s">
        <v>4334</v>
      </c>
      <c r="B213" s="259" t="s">
        <v>4323</v>
      </c>
      <c r="C213" s="260">
        <v>0</v>
      </c>
      <c r="D213" s="261"/>
    </row>
    <row r="214" spans="1:4" ht="37.5">
      <c r="A214" s="258" t="s">
        <v>4331</v>
      </c>
      <c r="B214" s="259" t="s">
        <v>4321</v>
      </c>
      <c r="C214" s="260">
        <v>0</v>
      </c>
      <c r="D214" s="261"/>
    </row>
    <row r="215" spans="1:4" ht="37.5">
      <c r="A215" s="258" t="s">
        <v>4335</v>
      </c>
      <c r="B215" s="259" t="s">
        <v>4320</v>
      </c>
      <c r="C215" s="260">
        <v>0</v>
      </c>
      <c r="D215" s="261"/>
    </row>
    <row r="216" spans="1:4" ht="37.5">
      <c r="A216" s="258" t="s">
        <v>4336</v>
      </c>
      <c r="B216" s="259" t="s">
        <v>4323</v>
      </c>
      <c r="C216" s="260">
        <v>0</v>
      </c>
      <c r="D216" s="261"/>
    </row>
    <row r="217" spans="1:4" ht="37.5">
      <c r="A217" s="258" t="s">
        <v>4337</v>
      </c>
      <c r="B217" s="259" t="s">
        <v>4320</v>
      </c>
      <c r="C217" s="260">
        <v>0</v>
      </c>
      <c r="D217" s="261"/>
    </row>
    <row r="218" spans="1:4" ht="37.5">
      <c r="A218" s="258" t="s">
        <v>4338</v>
      </c>
      <c r="B218" s="259" t="s">
        <v>4321</v>
      </c>
      <c r="C218" s="260">
        <v>0</v>
      </c>
      <c r="D218" s="261"/>
    </row>
    <row r="219" spans="1:4" ht="12.5">
      <c r="A219" s="258" t="s">
        <v>4339</v>
      </c>
      <c r="B219" s="259" t="s">
        <v>4323</v>
      </c>
      <c r="C219" s="260">
        <v>0</v>
      </c>
      <c r="D219" s="261"/>
    </row>
    <row r="220" spans="1:4" ht="25">
      <c r="A220" s="258" t="s">
        <v>4340</v>
      </c>
      <c r="B220" s="259" t="s">
        <v>4318</v>
      </c>
      <c r="C220" s="260">
        <v>0</v>
      </c>
      <c r="D220" s="261"/>
    </row>
    <row r="221" spans="1:4" ht="37.5">
      <c r="A221" s="258" t="s">
        <v>4341</v>
      </c>
      <c r="B221" s="259" t="s">
        <v>4321</v>
      </c>
      <c r="C221" s="260">
        <v>0</v>
      </c>
      <c r="D221" s="261"/>
    </row>
    <row r="222" spans="1:4" ht="37.5">
      <c r="A222" s="258" t="s">
        <v>4342</v>
      </c>
      <c r="B222" s="259" t="s">
        <v>4320</v>
      </c>
      <c r="C222" s="260">
        <v>0</v>
      </c>
      <c r="D222" s="261"/>
    </row>
    <row r="223" spans="1:4" ht="37.5">
      <c r="A223" s="258" t="s">
        <v>4343</v>
      </c>
      <c r="B223" s="259" t="s">
        <v>4321</v>
      </c>
      <c r="C223" s="260">
        <v>0</v>
      </c>
      <c r="D223" s="261"/>
    </row>
    <row r="224" spans="1:4" ht="37.5">
      <c r="A224" s="258" t="s">
        <v>4344</v>
      </c>
      <c r="B224" s="259" t="s">
        <v>4321</v>
      </c>
      <c r="C224" s="260">
        <v>0</v>
      </c>
      <c r="D224" s="261"/>
    </row>
    <row r="225" spans="1:4" ht="37.5">
      <c r="A225" s="258" t="s">
        <v>4345</v>
      </c>
      <c r="B225" s="259" t="s">
        <v>4320</v>
      </c>
      <c r="C225" s="260">
        <v>0</v>
      </c>
      <c r="D225" s="261"/>
    </row>
    <row r="226" spans="1:4" ht="37.5">
      <c r="A226" s="258" t="s">
        <v>4346</v>
      </c>
      <c r="B226" s="259" t="s">
        <v>4321</v>
      </c>
      <c r="C226" s="260">
        <v>0</v>
      </c>
      <c r="D226" s="261"/>
    </row>
    <row r="227" spans="1:4" ht="37.5">
      <c r="A227" s="258" t="s">
        <v>4347</v>
      </c>
      <c r="B227" s="259" t="s">
        <v>4321</v>
      </c>
      <c r="C227" s="260">
        <v>0</v>
      </c>
      <c r="D227" s="261"/>
    </row>
    <row r="228" spans="1:4" ht="37.5">
      <c r="A228" s="258" t="s">
        <v>4348</v>
      </c>
      <c r="B228" s="259" t="s">
        <v>4323</v>
      </c>
      <c r="C228" s="260">
        <v>0</v>
      </c>
      <c r="D228" s="261"/>
    </row>
    <row r="229" spans="1:4" ht="37.5">
      <c r="A229" s="258" t="s">
        <v>4349</v>
      </c>
      <c r="B229" s="259" t="s">
        <v>4323</v>
      </c>
      <c r="C229" s="260">
        <v>0</v>
      </c>
      <c r="D229" s="261"/>
    </row>
    <row r="230" spans="1:4" ht="25">
      <c r="A230" s="258" t="s">
        <v>4350</v>
      </c>
      <c r="B230" s="259" t="s">
        <v>4323</v>
      </c>
      <c r="C230" s="260">
        <v>0</v>
      </c>
      <c r="D230" s="261"/>
    </row>
    <row r="231" spans="1:4" ht="37.5">
      <c r="A231" s="258" t="s">
        <v>4351</v>
      </c>
      <c r="B231" s="259" t="s">
        <v>4320</v>
      </c>
      <c r="C231" s="260">
        <v>0</v>
      </c>
      <c r="D231" s="261"/>
    </row>
    <row r="232" spans="1:4" ht="37.5">
      <c r="A232" s="258" t="s">
        <v>4352</v>
      </c>
      <c r="B232" s="259" t="s">
        <v>4320</v>
      </c>
      <c r="C232" s="260">
        <v>0</v>
      </c>
      <c r="D232" s="261"/>
    </row>
    <row r="233" spans="1:4" ht="37.5">
      <c r="A233" s="258" t="s">
        <v>4353</v>
      </c>
      <c r="B233" s="259" t="s">
        <v>4320</v>
      </c>
      <c r="C233" s="260">
        <v>0</v>
      </c>
      <c r="D233" s="261"/>
    </row>
    <row r="234" spans="1:4" ht="12.5">
      <c r="A234" s="258" t="s">
        <v>4354</v>
      </c>
      <c r="B234" s="259">
        <v>0</v>
      </c>
      <c r="C234" s="260">
        <v>0</v>
      </c>
      <c r="D234" s="261"/>
    </row>
    <row r="235" spans="1:4" ht="12.5">
      <c r="A235" s="258" t="s">
        <v>3228</v>
      </c>
      <c r="B235" s="259">
        <v>0</v>
      </c>
      <c r="C235" s="260">
        <v>0</v>
      </c>
      <c r="D235" s="261"/>
    </row>
    <row r="236" spans="1:4" ht="12.5">
      <c r="A236" s="258" t="s">
        <v>4355</v>
      </c>
      <c r="B236" s="259">
        <v>0</v>
      </c>
      <c r="C236" s="260">
        <v>0</v>
      </c>
      <c r="D236" s="261"/>
    </row>
    <row r="237" spans="1:4" ht="50">
      <c r="A237" s="258" t="s">
        <v>3229</v>
      </c>
      <c r="B237" s="259">
        <v>0</v>
      </c>
      <c r="C237" s="260">
        <v>0</v>
      </c>
      <c r="D237" s="261"/>
    </row>
    <row r="238" spans="1:4" ht="50">
      <c r="A238" s="258" t="s">
        <v>3230</v>
      </c>
      <c r="B238" s="259">
        <v>0</v>
      </c>
      <c r="C238" s="260">
        <v>0</v>
      </c>
      <c r="D238" s="261"/>
    </row>
    <row r="239" spans="1:4" ht="50">
      <c r="A239" s="258" t="s">
        <v>3231</v>
      </c>
      <c r="B239" s="259">
        <v>0</v>
      </c>
      <c r="C239" s="260">
        <v>0</v>
      </c>
      <c r="D239" s="261"/>
    </row>
    <row r="240" spans="1:4" ht="25">
      <c r="A240" s="258" t="s">
        <v>4356</v>
      </c>
      <c r="B240" s="259" t="s">
        <v>3228</v>
      </c>
      <c r="C240" s="260">
        <v>0</v>
      </c>
      <c r="D240" s="261"/>
    </row>
    <row r="241" spans="1:4" ht="25">
      <c r="A241" s="258" t="s">
        <v>4356</v>
      </c>
      <c r="B241" s="259" t="s">
        <v>3228</v>
      </c>
      <c r="C241" s="260">
        <v>0</v>
      </c>
      <c r="D241" s="261"/>
    </row>
    <row r="242" spans="1:4" ht="25">
      <c r="A242" s="258" t="s">
        <v>4357</v>
      </c>
      <c r="B242" s="259" t="s">
        <v>4354</v>
      </c>
      <c r="C242" s="260">
        <v>0</v>
      </c>
      <c r="D242" s="261"/>
    </row>
    <row r="243" spans="1:4" ht="12.5">
      <c r="A243" s="258" t="s">
        <v>3234</v>
      </c>
      <c r="B243" s="259" t="s">
        <v>3228</v>
      </c>
      <c r="C243" s="260">
        <v>0</v>
      </c>
      <c r="D243" s="261"/>
    </row>
    <row r="244" spans="1:4" ht="25">
      <c r="A244" s="258" t="s">
        <v>4358</v>
      </c>
      <c r="B244" s="259" t="s">
        <v>4356</v>
      </c>
      <c r="C244" s="260">
        <v>0</v>
      </c>
      <c r="D244" s="261"/>
    </row>
    <row r="245" spans="1:4" ht="12.5">
      <c r="A245" s="258" t="s">
        <v>4359</v>
      </c>
      <c r="B245" s="259" t="s">
        <v>4354</v>
      </c>
      <c r="C245" s="260">
        <v>0</v>
      </c>
      <c r="D245" s="261"/>
    </row>
    <row r="246" spans="1:4" ht="25">
      <c r="A246" s="258" t="s">
        <v>4360</v>
      </c>
      <c r="B246" s="259" t="s">
        <v>4356</v>
      </c>
      <c r="C246" s="260">
        <v>0</v>
      </c>
      <c r="D246" s="261"/>
    </row>
    <row r="247" spans="1:4" ht="25">
      <c r="A247" s="258" t="s">
        <v>4361</v>
      </c>
      <c r="B247" s="259" t="s">
        <v>4356</v>
      </c>
      <c r="C247" s="260">
        <v>0</v>
      </c>
      <c r="D247" s="261"/>
    </row>
    <row r="248" spans="1:4" ht="25">
      <c r="A248" s="258" t="s">
        <v>4362</v>
      </c>
      <c r="B248" s="259" t="s">
        <v>4355</v>
      </c>
      <c r="C248" s="260">
        <v>0</v>
      </c>
      <c r="D248" s="261"/>
    </row>
    <row r="249" spans="1:4" ht="25">
      <c r="A249" s="258" t="s">
        <v>4363</v>
      </c>
      <c r="B249" s="259" t="s">
        <v>4355</v>
      </c>
      <c r="C249" s="260">
        <v>0</v>
      </c>
      <c r="D249" s="261"/>
    </row>
    <row r="250" spans="1:4" ht="25">
      <c r="A250" s="258" t="s">
        <v>4364</v>
      </c>
      <c r="B250" s="259" t="s">
        <v>4356</v>
      </c>
      <c r="C250" s="260">
        <v>0</v>
      </c>
      <c r="D250" s="261"/>
    </row>
    <row r="251" spans="1:4" ht="25">
      <c r="A251" s="258" t="s">
        <v>4365</v>
      </c>
      <c r="B251" s="259" t="s">
        <v>3230</v>
      </c>
      <c r="C251" s="260">
        <v>0</v>
      </c>
      <c r="D251" s="261"/>
    </row>
    <row r="252" spans="1:4" ht="25">
      <c r="A252" s="258" t="s">
        <v>3241</v>
      </c>
      <c r="B252" s="259" t="s">
        <v>4356</v>
      </c>
      <c r="C252" s="260">
        <v>0</v>
      </c>
      <c r="D252" s="261"/>
    </row>
    <row r="253" spans="1:4" ht="25">
      <c r="A253" s="258" t="s">
        <v>4366</v>
      </c>
      <c r="B253" s="259" t="s">
        <v>4354</v>
      </c>
      <c r="C253" s="260">
        <v>0</v>
      </c>
      <c r="D253" s="261"/>
    </row>
    <row r="254" spans="1:4" ht="12.5">
      <c r="A254" s="258" t="s">
        <v>4367</v>
      </c>
      <c r="B254" s="259" t="s">
        <v>4355</v>
      </c>
      <c r="C254" s="260">
        <v>1.9862363020369334</v>
      </c>
      <c r="D254" s="261"/>
    </row>
    <row r="255" spans="1:4" ht="25">
      <c r="A255" s="258" t="s">
        <v>4368</v>
      </c>
      <c r="B255" s="259" t="s">
        <v>3229</v>
      </c>
      <c r="C255" s="260">
        <v>0</v>
      </c>
      <c r="D255" s="261"/>
    </row>
    <row r="256" spans="1:4" ht="25">
      <c r="A256" s="258" t="s">
        <v>4369</v>
      </c>
      <c r="B256" s="259" t="s">
        <v>4354</v>
      </c>
      <c r="C256" s="260">
        <v>0</v>
      </c>
      <c r="D256" s="261"/>
    </row>
    <row r="257" spans="1:4" ht="25">
      <c r="A257" s="258" t="s">
        <v>4370</v>
      </c>
      <c r="B257" s="259" t="s">
        <v>4355</v>
      </c>
      <c r="C257" s="260">
        <v>0</v>
      </c>
      <c r="D257" s="261"/>
    </row>
    <row r="258" spans="1:4" ht="25">
      <c r="A258" s="258" t="s">
        <v>4371</v>
      </c>
      <c r="B258" s="259" t="s">
        <v>4354</v>
      </c>
      <c r="C258" s="260">
        <v>0</v>
      </c>
      <c r="D258" s="261"/>
    </row>
    <row r="259" spans="1:4" ht="25">
      <c r="A259" s="258" t="s">
        <v>3243</v>
      </c>
      <c r="B259" s="259" t="s">
        <v>3228</v>
      </c>
      <c r="C259" s="260">
        <v>0</v>
      </c>
      <c r="D259" s="261"/>
    </row>
    <row r="260" spans="1:4" ht="25">
      <c r="A260" s="258" t="s">
        <v>4372</v>
      </c>
      <c r="B260" s="259" t="s">
        <v>4354</v>
      </c>
      <c r="C260" s="260">
        <v>0</v>
      </c>
      <c r="D260" s="261"/>
    </row>
    <row r="261" spans="1:4" ht="25">
      <c r="A261" s="258" t="s">
        <v>3244</v>
      </c>
      <c r="B261" s="259" t="s">
        <v>3228</v>
      </c>
      <c r="C261" s="260">
        <v>0</v>
      </c>
      <c r="D261" s="261"/>
    </row>
    <row r="262" spans="1:4" ht="25">
      <c r="A262" s="258" t="s">
        <v>3245</v>
      </c>
      <c r="B262" s="259" t="s">
        <v>3228</v>
      </c>
      <c r="C262" s="260">
        <v>0</v>
      </c>
      <c r="D262" s="261"/>
    </row>
    <row r="263" spans="1:4" ht="25">
      <c r="A263" s="258" t="s">
        <v>3246</v>
      </c>
      <c r="B263" s="259" t="s">
        <v>3228</v>
      </c>
      <c r="C263" s="260">
        <v>0</v>
      </c>
      <c r="D263" s="261"/>
    </row>
    <row r="264" spans="1:4" ht="25">
      <c r="A264" s="258" t="s">
        <v>4373</v>
      </c>
      <c r="B264" s="259" t="s">
        <v>4354</v>
      </c>
      <c r="C264" s="260">
        <v>0</v>
      </c>
      <c r="D264" s="261"/>
    </row>
    <row r="265" spans="1:4" ht="25">
      <c r="A265" s="258" t="s">
        <v>3247</v>
      </c>
      <c r="B265" s="259" t="s">
        <v>3228</v>
      </c>
      <c r="C265" s="260">
        <v>0</v>
      </c>
      <c r="D265" s="261"/>
    </row>
    <row r="266" spans="1:4" ht="12.5">
      <c r="A266" s="258" t="s">
        <v>4374</v>
      </c>
      <c r="B266" s="259" t="s">
        <v>4355</v>
      </c>
      <c r="C266" s="260">
        <v>0</v>
      </c>
      <c r="D266" s="261"/>
    </row>
    <row r="267" spans="1:4" ht="25">
      <c r="A267" s="258" t="s">
        <v>4375</v>
      </c>
      <c r="B267" s="259" t="s">
        <v>4354</v>
      </c>
      <c r="C267" s="260">
        <v>0</v>
      </c>
      <c r="D267" s="261"/>
    </row>
    <row r="268" spans="1:4" ht="25">
      <c r="A268" s="258" t="s">
        <v>4376</v>
      </c>
      <c r="B268" s="259" t="s">
        <v>4355</v>
      </c>
      <c r="C268" s="260">
        <v>0</v>
      </c>
      <c r="D268" s="261"/>
    </row>
    <row r="269" spans="1:4" ht="25">
      <c r="A269" s="258" t="s">
        <v>4377</v>
      </c>
      <c r="B269" s="259" t="s">
        <v>4354</v>
      </c>
      <c r="C269" s="260">
        <v>0</v>
      </c>
      <c r="D269" s="261"/>
    </row>
    <row r="270" spans="1:4" ht="25">
      <c r="A270" s="258" t="s">
        <v>3250</v>
      </c>
      <c r="B270" s="259" t="s">
        <v>3228</v>
      </c>
      <c r="C270" s="260">
        <v>0</v>
      </c>
      <c r="D270" s="261"/>
    </row>
    <row r="271" spans="1:4" ht="25">
      <c r="A271" s="258" t="s">
        <v>3250</v>
      </c>
      <c r="B271" s="259" t="s">
        <v>3228</v>
      </c>
      <c r="C271" s="260">
        <v>0</v>
      </c>
      <c r="D271" s="261"/>
    </row>
    <row r="272" spans="1:4" ht="25">
      <c r="A272" s="258" t="s">
        <v>3250</v>
      </c>
      <c r="B272" s="259" t="s">
        <v>3228</v>
      </c>
      <c r="C272" s="260">
        <v>0</v>
      </c>
      <c r="D272" s="261"/>
    </row>
    <row r="273" spans="1:4" ht="25">
      <c r="A273" s="258" t="s">
        <v>4378</v>
      </c>
      <c r="B273" s="259" t="s">
        <v>4355</v>
      </c>
      <c r="C273" s="260">
        <v>1.7750779074692642</v>
      </c>
      <c r="D273" s="261"/>
    </row>
    <row r="274" spans="1:4" ht="25">
      <c r="A274" s="258" t="s">
        <v>3251</v>
      </c>
      <c r="B274" s="259" t="s">
        <v>3228</v>
      </c>
      <c r="C274" s="260">
        <v>0</v>
      </c>
      <c r="D274" s="261"/>
    </row>
    <row r="275" spans="1:4" ht="12.5">
      <c r="A275" s="258" t="s">
        <v>4379</v>
      </c>
      <c r="B275" s="259" t="s">
        <v>4355</v>
      </c>
      <c r="C275" s="260">
        <v>0</v>
      </c>
      <c r="D275" s="261"/>
    </row>
    <row r="276" spans="1:4" ht="12.5">
      <c r="A276" s="258" t="s">
        <v>4380</v>
      </c>
      <c r="B276" s="259" t="s">
        <v>4355</v>
      </c>
      <c r="C276" s="260">
        <v>0</v>
      </c>
      <c r="D276" s="261"/>
    </row>
    <row r="277" spans="1:4" ht="25">
      <c r="A277" s="258" t="s">
        <v>4381</v>
      </c>
      <c r="B277" s="259" t="s">
        <v>3231</v>
      </c>
      <c r="C277" s="260">
        <v>0</v>
      </c>
      <c r="D277" s="261"/>
    </row>
    <row r="278" spans="1:4" ht="25">
      <c r="A278" s="258" t="s">
        <v>3254</v>
      </c>
      <c r="B278" s="259" t="s">
        <v>3228</v>
      </c>
      <c r="C278" s="260">
        <v>0</v>
      </c>
      <c r="D278" s="261"/>
    </row>
    <row r="279" spans="1:4" ht="25">
      <c r="A279" s="258" t="s">
        <v>4382</v>
      </c>
      <c r="B279" s="259" t="s">
        <v>4355</v>
      </c>
      <c r="C279" s="260">
        <v>0</v>
      </c>
      <c r="D279" s="261"/>
    </row>
    <row r="280" spans="1:4" ht="25">
      <c r="A280" s="258" t="s">
        <v>4383</v>
      </c>
      <c r="B280" s="259" t="s">
        <v>4356</v>
      </c>
      <c r="C280" s="260">
        <v>0</v>
      </c>
      <c r="D280" s="261"/>
    </row>
    <row r="281" spans="1:4" ht="12.5">
      <c r="A281" s="258" t="s">
        <v>4384</v>
      </c>
      <c r="B281" s="259">
        <v>0</v>
      </c>
      <c r="C281" s="260">
        <v>0</v>
      </c>
      <c r="D281" s="261"/>
    </row>
    <row r="282" spans="1:4" ht="25">
      <c r="A282" s="258" t="s">
        <v>4385</v>
      </c>
      <c r="B282" s="259" t="s">
        <v>4384</v>
      </c>
      <c r="C282" s="260">
        <v>0</v>
      </c>
      <c r="D282" s="261"/>
    </row>
    <row r="283" spans="1:4" ht="25">
      <c r="A283" s="258" t="s">
        <v>4386</v>
      </c>
      <c r="B283" s="259" t="s">
        <v>4384</v>
      </c>
      <c r="C283" s="260">
        <v>0</v>
      </c>
      <c r="D283" s="261"/>
    </row>
    <row r="284" spans="1:4" ht="25">
      <c r="A284" s="258" t="s">
        <v>4387</v>
      </c>
      <c r="B284" s="259" t="s">
        <v>4384</v>
      </c>
      <c r="C284" s="260">
        <v>0</v>
      </c>
      <c r="D284" s="261"/>
    </row>
    <row r="285" spans="1:4" ht="25">
      <c r="A285" s="258" t="s">
        <v>4388</v>
      </c>
      <c r="B285" s="259" t="s">
        <v>4384</v>
      </c>
      <c r="C285" s="260">
        <v>0</v>
      </c>
      <c r="D285" s="261"/>
    </row>
    <row r="286" spans="1:4" ht="12.5">
      <c r="A286" s="258" t="s">
        <v>4389</v>
      </c>
      <c r="B286" s="259">
        <v>0</v>
      </c>
      <c r="C286" s="260">
        <v>0</v>
      </c>
      <c r="D286" s="261"/>
    </row>
    <row r="287" spans="1:4" ht="25">
      <c r="A287" s="258" t="s">
        <v>4390</v>
      </c>
      <c r="B287" s="259" t="s">
        <v>4389</v>
      </c>
      <c r="C287" s="260">
        <v>0</v>
      </c>
      <c r="D287" s="261"/>
    </row>
    <row r="288" spans="1:4" ht="25">
      <c r="A288" s="258" t="s">
        <v>4391</v>
      </c>
      <c r="B288" s="259" t="s">
        <v>4389</v>
      </c>
      <c r="C288" s="260">
        <v>0</v>
      </c>
      <c r="D288" s="261"/>
    </row>
    <row r="289" spans="1:4" ht="12.5">
      <c r="A289" s="258" t="s">
        <v>4392</v>
      </c>
      <c r="B289" s="259" t="s">
        <v>4389</v>
      </c>
      <c r="C289" s="260">
        <v>0</v>
      </c>
      <c r="D289" s="261"/>
    </row>
    <row r="290" spans="1:4" ht="25">
      <c r="A290" s="258" t="s">
        <v>4393</v>
      </c>
      <c r="B290" s="259" t="s">
        <v>4390</v>
      </c>
      <c r="C290" s="260">
        <v>0</v>
      </c>
      <c r="D290" s="261"/>
    </row>
    <row r="291" spans="1:4" ht="12.5">
      <c r="A291" s="258" t="s">
        <v>4394</v>
      </c>
      <c r="B291" s="259">
        <v>0</v>
      </c>
      <c r="C291" s="260">
        <v>0</v>
      </c>
      <c r="D291" s="261"/>
    </row>
    <row r="292" spans="1:4" ht="12.5">
      <c r="A292" s="258" t="s">
        <v>4395</v>
      </c>
      <c r="B292" s="259" t="s">
        <v>4394</v>
      </c>
      <c r="C292" s="260">
        <v>0</v>
      </c>
      <c r="D292" s="261"/>
    </row>
    <row r="293" spans="1:4" ht="25">
      <c r="A293" s="258" t="s">
        <v>4396</v>
      </c>
      <c r="B293" s="259" t="s">
        <v>4394</v>
      </c>
      <c r="C293" s="260">
        <v>0</v>
      </c>
      <c r="D293" s="261"/>
    </row>
    <row r="294" spans="1:4" ht="25">
      <c r="A294" s="258" t="s">
        <v>4397</v>
      </c>
      <c r="B294" s="259" t="s">
        <v>4396</v>
      </c>
      <c r="C294" s="260">
        <v>0</v>
      </c>
      <c r="D294" s="261"/>
    </row>
    <row r="295" spans="1:4" ht="12.5">
      <c r="A295" s="258" t="s">
        <v>4398</v>
      </c>
      <c r="B295" s="259" t="s">
        <v>4394</v>
      </c>
      <c r="C295" s="260">
        <v>0</v>
      </c>
      <c r="D295" s="261"/>
    </row>
    <row r="296" spans="1:4" ht="12.5">
      <c r="A296" s="258" t="s">
        <v>4399</v>
      </c>
      <c r="B296" s="259" t="s">
        <v>4394</v>
      </c>
      <c r="C296" s="260">
        <v>0</v>
      </c>
      <c r="D296" s="261"/>
    </row>
    <row r="297" spans="1:4" ht="25">
      <c r="A297" s="258" t="s">
        <v>4400</v>
      </c>
      <c r="B297" s="259" t="s">
        <v>4395</v>
      </c>
      <c r="C297" s="260">
        <v>1.2158848941807052</v>
      </c>
      <c r="D297" s="261"/>
    </row>
    <row r="298" spans="1:4" ht="25">
      <c r="A298" s="258" t="s">
        <v>4401</v>
      </c>
      <c r="B298" s="259" t="s">
        <v>4395</v>
      </c>
      <c r="C298" s="260">
        <v>0</v>
      </c>
      <c r="D298" s="261"/>
    </row>
    <row r="299" spans="1:4" ht="12.5">
      <c r="A299" s="258" t="s">
        <v>4402</v>
      </c>
      <c r="B299" s="259" t="s">
        <v>4394</v>
      </c>
      <c r="C299" s="260">
        <v>1.0379863613785751</v>
      </c>
      <c r="D299" s="261"/>
    </row>
    <row r="300" spans="1:4" ht="25">
      <c r="A300" s="258" t="s">
        <v>4403</v>
      </c>
      <c r="B300" s="259" t="s">
        <v>4396</v>
      </c>
      <c r="C300" s="260">
        <v>0</v>
      </c>
      <c r="D300" s="261"/>
    </row>
    <row r="301" spans="1:4" ht="37.5">
      <c r="A301" s="258" t="s">
        <v>4404</v>
      </c>
      <c r="B301" s="259" t="s">
        <v>4396</v>
      </c>
      <c r="C301" s="260">
        <v>0</v>
      </c>
      <c r="D301" s="261"/>
    </row>
    <row r="302" spans="1:4" ht="12.5">
      <c r="A302" s="258" t="s">
        <v>4405</v>
      </c>
      <c r="B302" s="259" t="s">
        <v>4394</v>
      </c>
      <c r="C302" s="260">
        <v>0</v>
      </c>
      <c r="D302" s="261"/>
    </row>
    <row r="303" spans="1:4" ht="12.5">
      <c r="A303" s="258" t="s">
        <v>4406</v>
      </c>
      <c r="B303" s="259">
        <v>0</v>
      </c>
      <c r="C303" s="260">
        <v>7.2127422326160655</v>
      </c>
      <c r="D303" s="261"/>
    </row>
    <row r="304" spans="1:4" ht="12.5">
      <c r="A304" s="258" t="s">
        <v>4407</v>
      </c>
      <c r="B304" s="259">
        <v>0</v>
      </c>
      <c r="C304" s="260">
        <v>0</v>
      </c>
      <c r="D304" s="261"/>
    </row>
    <row r="305" spans="1:4" ht="12.5">
      <c r="A305" s="258" t="s">
        <v>4408</v>
      </c>
      <c r="B305" s="259">
        <v>0</v>
      </c>
      <c r="C305" s="260">
        <v>0</v>
      </c>
      <c r="D305" s="261"/>
    </row>
    <row r="306" spans="1:4" ht="12.5">
      <c r="A306" s="258" t="s">
        <v>4409</v>
      </c>
      <c r="B306" s="259">
        <v>0</v>
      </c>
      <c r="C306" s="260">
        <v>0</v>
      </c>
      <c r="D306" s="261"/>
    </row>
    <row r="307" spans="1:4" ht="25">
      <c r="A307" s="258" t="s">
        <v>4410</v>
      </c>
      <c r="B307" s="259" t="s">
        <v>4406</v>
      </c>
      <c r="C307" s="260">
        <v>0</v>
      </c>
      <c r="D307" s="261"/>
    </row>
    <row r="308" spans="1:4" ht="25">
      <c r="A308" s="258" t="s">
        <v>4411</v>
      </c>
      <c r="B308" s="259" t="s">
        <v>4406</v>
      </c>
      <c r="C308" s="260">
        <v>0</v>
      </c>
      <c r="D308" s="261"/>
    </row>
    <row r="309" spans="1:4" ht="25">
      <c r="A309" s="258" t="s">
        <v>4412</v>
      </c>
      <c r="B309" s="259" t="s">
        <v>4406</v>
      </c>
      <c r="C309" s="260">
        <v>0</v>
      </c>
      <c r="D309" s="261"/>
    </row>
    <row r="310" spans="1:4" ht="50">
      <c r="A310" s="258" t="s">
        <v>4413</v>
      </c>
      <c r="B310" s="259" t="s">
        <v>4406</v>
      </c>
      <c r="C310" s="260">
        <v>3.5052357977554389</v>
      </c>
      <c r="D310" s="261"/>
    </row>
    <row r="311" spans="1:4" ht="37.5">
      <c r="A311" s="258" t="s">
        <v>4414</v>
      </c>
      <c r="B311" s="259" t="s">
        <v>4413</v>
      </c>
      <c r="C311" s="260">
        <v>0</v>
      </c>
      <c r="D311" s="261"/>
    </row>
    <row r="312" spans="1:4" ht="25">
      <c r="A312" s="258" t="s">
        <v>4415</v>
      </c>
      <c r="B312" s="259" t="s">
        <v>4410</v>
      </c>
      <c r="C312" s="260">
        <v>0</v>
      </c>
      <c r="D312" s="261"/>
    </row>
    <row r="313" spans="1:4" ht="25">
      <c r="A313" s="258" t="s">
        <v>4416</v>
      </c>
      <c r="B313" s="259" t="s">
        <v>4406</v>
      </c>
      <c r="C313" s="260">
        <v>0</v>
      </c>
      <c r="D313" s="261"/>
    </row>
    <row r="314" spans="1:4" ht="37.5">
      <c r="A314" s="258" t="s">
        <v>4417</v>
      </c>
      <c r="B314" s="259" t="s">
        <v>4413</v>
      </c>
      <c r="C314" s="260">
        <v>0</v>
      </c>
      <c r="D314" s="261"/>
    </row>
    <row r="315" spans="1:4" ht="25">
      <c r="A315" s="258" t="s">
        <v>4418</v>
      </c>
      <c r="B315" s="259" t="s">
        <v>4410</v>
      </c>
      <c r="C315" s="260">
        <v>0</v>
      </c>
      <c r="D315" s="261"/>
    </row>
    <row r="316" spans="1:4" ht="37.5">
      <c r="A316" s="258" t="s">
        <v>4419</v>
      </c>
      <c r="B316" s="259" t="s">
        <v>4413</v>
      </c>
      <c r="C316" s="260">
        <v>0</v>
      </c>
      <c r="D316" s="261"/>
    </row>
    <row r="317" spans="1:4" ht="12.5">
      <c r="A317" s="258" t="s">
        <v>4420</v>
      </c>
      <c r="B317" s="259" t="s">
        <v>4412</v>
      </c>
      <c r="C317" s="260">
        <v>0</v>
      </c>
      <c r="D317" s="261"/>
    </row>
    <row r="318" spans="1:4" ht="25">
      <c r="A318" s="258" t="s">
        <v>4421</v>
      </c>
      <c r="B318" s="259" t="s">
        <v>4412</v>
      </c>
      <c r="C318" s="260">
        <v>2.3557422997856023</v>
      </c>
      <c r="D318" s="261"/>
    </row>
    <row r="319" spans="1:4" ht="25">
      <c r="A319" s="258" t="s">
        <v>4422</v>
      </c>
      <c r="B319" s="259" t="s">
        <v>4406</v>
      </c>
      <c r="C319" s="260">
        <v>0</v>
      </c>
      <c r="D319" s="261"/>
    </row>
    <row r="320" spans="1:4" ht="25">
      <c r="A320" s="258" t="s">
        <v>4423</v>
      </c>
      <c r="B320" s="259" t="s">
        <v>4412</v>
      </c>
      <c r="C320" s="260">
        <v>0</v>
      </c>
      <c r="D320" s="261"/>
    </row>
    <row r="321" spans="1:4" ht="25">
      <c r="A321" s="258" t="s">
        <v>4424</v>
      </c>
      <c r="B321" s="259" t="s">
        <v>4412</v>
      </c>
      <c r="C321" s="260">
        <v>0</v>
      </c>
      <c r="D321" s="261"/>
    </row>
    <row r="322" spans="1:4" ht="37.5">
      <c r="A322" s="258" t="s">
        <v>4425</v>
      </c>
      <c r="B322" s="259" t="s">
        <v>4411</v>
      </c>
      <c r="C322" s="260">
        <v>0</v>
      </c>
      <c r="D322" s="261"/>
    </row>
    <row r="323" spans="1:4" ht="37.5">
      <c r="A323" s="258" t="s">
        <v>4426</v>
      </c>
      <c r="B323" s="259" t="s">
        <v>4413</v>
      </c>
      <c r="C323" s="260">
        <v>0</v>
      </c>
      <c r="D323" s="261"/>
    </row>
    <row r="324" spans="1:4" ht="37.5">
      <c r="A324" s="258" t="s">
        <v>4427</v>
      </c>
      <c r="B324" s="259" t="s">
        <v>4411</v>
      </c>
      <c r="C324" s="260">
        <v>0</v>
      </c>
      <c r="D324" s="261"/>
    </row>
    <row r="325" spans="1:4" ht="37.5">
      <c r="A325" s="258" t="s">
        <v>4427</v>
      </c>
      <c r="B325" s="259" t="s">
        <v>4411</v>
      </c>
      <c r="C325" s="260">
        <v>0</v>
      </c>
      <c r="D325" s="261"/>
    </row>
    <row r="326" spans="1:4" ht="37.5">
      <c r="A326" s="258" t="s">
        <v>4428</v>
      </c>
      <c r="B326" s="259" t="s">
        <v>4413</v>
      </c>
      <c r="C326" s="260">
        <v>0</v>
      </c>
      <c r="D326" s="261"/>
    </row>
    <row r="327" spans="1:4" ht="37.5">
      <c r="A327" s="258" t="s">
        <v>4429</v>
      </c>
      <c r="B327" s="259" t="s">
        <v>4413</v>
      </c>
      <c r="C327" s="260">
        <v>0</v>
      </c>
      <c r="D327" s="261"/>
    </row>
    <row r="328" spans="1:4" ht="25">
      <c r="A328" s="258" t="s">
        <v>4430</v>
      </c>
      <c r="B328" s="259" t="s">
        <v>4410</v>
      </c>
      <c r="C328" s="260">
        <v>0</v>
      </c>
      <c r="D328" s="261"/>
    </row>
    <row r="329" spans="1:4" ht="25">
      <c r="A329" s="258" t="s">
        <v>4431</v>
      </c>
      <c r="B329" s="259" t="s">
        <v>4406</v>
      </c>
      <c r="C329" s="260">
        <v>0</v>
      </c>
      <c r="D329" s="261"/>
    </row>
    <row r="330" spans="1:4" ht="37.5">
      <c r="A330" s="258" t="s">
        <v>4432</v>
      </c>
      <c r="B330" s="259" t="s">
        <v>4412</v>
      </c>
      <c r="C330" s="260">
        <v>0</v>
      </c>
      <c r="D330" s="261"/>
    </row>
    <row r="331" spans="1:4" ht="37.5">
      <c r="A331" s="258" t="s">
        <v>4433</v>
      </c>
      <c r="B331" s="259" t="s">
        <v>4413</v>
      </c>
      <c r="C331" s="260">
        <v>0</v>
      </c>
      <c r="D331" s="261"/>
    </row>
    <row r="332" spans="1:4" ht="37.5">
      <c r="A332" s="258" t="s">
        <v>4434</v>
      </c>
      <c r="B332" s="259" t="s">
        <v>4413</v>
      </c>
      <c r="C332" s="260">
        <v>0</v>
      </c>
      <c r="D332" s="261"/>
    </row>
    <row r="333" spans="1:4" ht="12.5">
      <c r="A333" s="258" t="s">
        <v>4435</v>
      </c>
      <c r="B333" s="259" t="s">
        <v>4412</v>
      </c>
      <c r="C333" s="260">
        <v>0</v>
      </c>
      <c r="D333" s="261"/>
    </row>
    <row r="334" spans="1:4" ht="25">
      <c r="A334" s="258" t="s">
        <v>4436</v>
      </c>
      <c r="B334" s="259" t="s">
        <v>4406</v>
      </c>
      <c r="C334" s="260">
        <v>0</v>
      </c>
      <c r="D334" s="261"/>
    </row>
  </sheetData>
  <sheetProtection selectLockedCells="1" selectUnlockedCells="1"/>
  <mergeCells count="1">
    <mergeCell ref="A2:D2"/>
  </mergeCells>
  <hyperlinks>
    <hyperlink ref="A1" location="Overview!A1" display="Back to Overview" xr:uid="{165CCC60-7807-454D-8585-CBACE7FE8FE6}"/>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G255"/>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NPG Northeast Area (GSP Group _F)"</f>
        <v>Southern Electric Power Distribution plc - Effective from 1 April 2024 - Final Nodal/Zonal charges in NPG Northeast Area (GSP Group _F)</v>
      </c>
      <c r="B2" s="394"/>
      <c r="C2" s="394"/>
      <c r="D2" s="395"/>
    </row>
    <row r="3" spans="1:7" ht="60.75" customHeight="1">
      <c r="A3" s="215" t="s">
        <v>851</v>
      </c>
      <c r="B3" s="215" t="s">
        <v>852</v>
      </c>
      <c r="C3" s="215" t="s">
        <v>853</v>
      </c>
      <c r="D3" s="215" t="s">
        <v>854</v>
      </c>
    </row>
    <row r="4" spans="1:7" ht="21.75" customHeight="1">
      <c r="A4" s="286" t="s">
        <v>4437</v>
      </c>
      <c r="B4" s="287" t="s">
        <v>4438</v>
      </c>
      <c r="C4" s="288">
        <v>0.18820122302300002</v>
      </c>
      <c r="D4" s="288">
        <v>2.0222528653400002E-3</v>
      </c>
    </row>
    <row r="5" spans="1:7" ht="21.75" customHeight="1">
      <c r="A5" s="286" t="s">
        <v>4439</v>
      </c>
      <c r="B5" s="287" t="s">
        <v>4438</v>
      </c>
      <c r="C5" s="288">
        <v>2.9207997699699999</v>
      </c>
      <c r="D5" s="288">
        <v>-3.6286141190099998E-3</v>
      </c>
    </row>
    <row r="6" spans="1:7" ht="21.75" customHeight="1">
      <c r="A6" s="286" t="s">
        <v>4440</v>
      </c>
      <c r="B6" s="287" t="s">
        <v>4438</v>
      </c>
      <c r="C6" s="288">
        <v>2.9208031171600002</v>
      </c>
      <c r="D6" s="288">
        <v>-3.6285995611100002E-3</v>
      </c>
    </row>
    <row r="7" spans="1:7" ht="21.75" customHeight="1">
      <c r="A7" s="286" t="s">
        <v>4441</v>
      </c>
      <c r="B7" s="287" t="s">
        <v>4438</v>
      </c>
      <c r="C7" s="288">
        <v>0</v>
      </c>
      <c r="D7" s="288">
        <v>0</v>
      </c>
    </row>
    <row r="8" spans="1:7" ht="21.75" customHeight="1">
      <c r="A8" s="286" t="s">
        <v>4442</v>
      </c>
      <c r="B8" s="287" t="s">
        <v>4438</v>
      </c>
      <c r="C8" s="288">
        <v>0</v>
      </c>
      <c r="D8" s="288">
        <v>0</v>
      </c>
    </row>
    <row r="9" spans="1:7" ht="21.75" customHeight="1">
      <c r="A9" s="286" t="s">
        <v>4443</v>
      </c>
      <c r="B9" s="287" t="s">
        <v>4438</v>
      </c>
      <c r="C9" s="288">
        <v>0</v>
      </c>
      <c r="D9" s="288">
        <v>0</v>
      </c>
    </row>
    <row r="10" spans="1:7" ht="21.75" customHeight="1">
      <c r="A10" s="286" t="s">
        <v>4444</v>
      </c>
      <c r="B10" s="287" t="s">
        <v>4438</v>
      </c>
      <c r="C10" s="288">
        <v>0</v>
      </c>
      <c r="D10" s="288">
        <v>0</v>
      </c>
    </row>
    <row r="11" spans="1:7" ht="21.75" customHeight="1">
      <c r="A11" s="286" t="s">
        <v>4445</v>
      </c>
      <c r="B11" s="287" t="s">
        <v>4438</v>
      </c>
      <c r="C11" s="288">
        <v>0</v>
      </c>
      <c r="D11" s="288">
        <v>0</v>
      </c>
    </row>
    <row r="12" spans="1:7" ht="21.75" customHeight="1">
      <c r="A12" s="286" t="s">
        <v>4446</v>
      </c>
      <c r="B12" s="287" t="s">
        <v>4438</v>
      </c>
      <c r="C12" s="288">
        <v>0</v>
      </c>
      <c r="D12" s="288">
        <v>0</v>
      </c>
    </row>
    <row r="13" spans="1:7" ht="21.75" customHeight="1">
      <c r="A13" s="286" t="s">
        <v>4447</v>
      </c>
      <c r="B13" s="287" t="s">
        <v>4438</v>
      </c>
      <c r="C13" s="288">
        <v>1.91304666836</v>
      </c>
      <c r="D13" s="288">
        <v>2.1560277345700003</v>
      </c>
    </row>
    <row r="14" spans="1:7" ht="21.75" customHeight="1">
      <c r="A14" s="286" t="s">
        <v>4448</v>
      </c>
      <c r="B14" s="287" t="s">
        <v>4438</v>
      </c>
      <c r="C14" s="288">
        <v>2.67062669284</v>
      </c>
      <c r="D14" s="288">
        <v>3.5001082163900001</v>
      </c>
    </row>
    <row r="15" spans="1:7" ht="21.75" customHeight="1">
      <c r="A15" s="286" t="s">
        <v>4449</v>
      </c>
      <c r="B15" s="287" t="s">
        <v>4438</v>
      </c>
      <c r="C15" s="288">
        <v>0.83689160995699996</v>
      </c>
      <c r="D15" s="288">
        <v>0.26463189547000004</v>
      </c>
    </row>
    <row r="16" spans="1:7" ht="21.75" customHeight="1">
      <c r="A16" s="286" t="s">
        <v>4450</v>
      </c>
      <c r="B16" s="287" t="s">
        <v>4438</v>
      </c>
      <c r="C16" s="288">
        <v>0.34566352544099999</v>
      </c>
      <c r="D16" s="288">
        <v>0.97929225618100002</v>
      </c>
    </row>
    <row r="17" spans="1:4" ht="21.75" customHeight="1">
      <c r="A17" s="286" t="s">
        <v>4451</v>
      </c>
      <c r="B17" s="287" t="s">
        <v>4438</v>
      </c>
      <c r="C17" s="288">
        <v>0.172338536476</v>
      </c>
      <c r="D17" s="288">
        <v>0</v>
      </c>
    </row>
    <row r="18" spans="1:4" ht="21.75" customHeight="1">
      <c r="A18" s="286" t="s">
        <v>4452</v>
      </c>
      <c r="B18" s="287" t="s">
        <v>4438</v>
      </c>
      <c r="C18" s="288">
        <v>0</v>
      </c>
      <c r="D18" s="288">
        <v>6.8227594925300004</v>
      </c>
    </row>
    <row r="19" spans="1:4" ht="21.75" customHeight="1">
      <c r="A19" s="286" t="s">
        <v>4453</v>
      </c>
      <c r="B19" s="287" t="s">
        <v>4438</v>
      </c>
      <c r="C19" s="288">
        <v>1.57719586454E-2</v>
      </c>
      <c r="D19" s="288">
        <v>0</v>
      </c>
    </row>
    <row r="20" spans="1:4" ht="21.75" customHeight="1">
      <c r="A20" s="286" t="s">
        <v>4454</v>
      </c>
      <c r="B20" s="287" t="s">
        <v>4438</v>
      </c>
      <c r="C20" s="288">
        <v>3.0825163607099996E-4</v>
      </c>
      <c r="D20" s="288">
        <v>4.38074349593E-4</v>
      </c>
    </row>
    <row r="21" spans="1:4" ht="21.75" customHeight="1">
      <c r="A21" s="286" t="s">
        <v>4455</v>
      </c>
      <c r="B21" s="287" t="s">
        <v>4438</v>
      </c>
      <c r="C21" s="288">
        <v>2.2869557030199998</v>
      </c>
      <c r="D21" s="288">
        <v>0.309311502249</v>
      </c>
    </row>
    <row r="22" spans="1:4" ht="21.75" customHeight="1">
      <c r="A22" s="286" t="s">
        <v>4456</v>
      </c>
      <c r="B22" s="287" t="s">
        <v>4438</v>
      </c>
      <c r="C22" s="288">
        <v>0.90018168990299996</v>
      </c>
      <c r="D22" s="288">
        <v>2.3243053330599999</v>
      </c>
    </row>
    <row r="23" spans="1:4" ht="21.75" customHeight="1">
      <c r="A23" s="286" t="s">
        <v>4457</v>
      </c>
      <c r="B23" s="287" t="s">
        <v>4438</v>
      </c>
      <c r="C23" s="288">
        <v>2.1804317261100001</v>
      </c>
      <c r="D23" s="288">
        <v>0.50511845506600006</v>
      </c>
    </row>
    <row r="24" spans="1:4" ht="21.75" customHeight="1">
      <c r="A24" s="286" t="s">
        <v>4458</v>
      </c>
      <c r="B24" s="287" t="s">
        <v>4438</v>
      </c>
      <c r="C24" s="288">
        <v>0.12566395143600001</v>
      </c>
      <c r="D24" s="288">
        <v>2.74020667971</v>
      </c>
    </row>
    <row r="25" spans="1:4" ht="21.75" customHeight="1">
      <c r="A25" s="286" t="s">
        <v>4459</v>
      </c>
      <c r="B25" s="287" t="s">
        <v>4438</v>
      </c>
      <c r="C25" s="288">
        <v>5.6678634195899999E-6</v>
      </c>
      <c r="D25" s="288">
        <v>6.1842684697499999E-7</v>
      </c>
    </row>
    <row r="26" spans="1:4" ht="21.75" customHeight="1">
      <c r="A26" s="286" t="s">
        <v>4460</v>
      </c>
      <c r="B26" s="287" t="s">
        <v>4438</v>
      </c>
      <c r="C26" s="288">
        <v>0</v>
      </c>
      <c r="D26" s="288">
        <v>0</v>
      </c>
    </row>
    <row r="27" spans="1:4" ht="27.75" customHeight="1">
      <c r="A27" s="286" t="s">
        <v>4461</v>
      </c>
      <c r="B27" s="287" t="s">
        <v>4438</v>
      </c>
      <c r="C27" s="288">
        <v>8.529821713049999E-6</v>
      </c>
      <c r="D27" s="288">
        <v>1.0103610785099999E-5</v>
      </c>
    </row>
    <row r="28" spans="1:4" ht="27.75" customHeight="1">
      <c r="A28" s="286" t="s">
        <v>4462</v>
      </c>
      <c r="B28" s="287" t="s">
        <v>4438</v>
      </c>
      <c r="C28" s="288">
        <v>0.23529945238700001</v>
      </c>
      <c r="D28" s="288">
        <v>0</v>
      </c>
    </row>
    <row r="29" spans="1:4" ht="27.75" customHeight="1">
      <c r="A29" s="286" t="s">
        <v>4463</v>
      </c>
      <c r="B29" s="287" t="s">
        <v>4438</v>
      </c>
      <c r="C29" s="288">
        <v>3.8404502410200006E-2</v>
      </c>
      <c r="D29" s="288">
        <v>0.223489440777</v>
      </c>
    </row>
    <row r="30" spans="1:4" ht="27.75" customHeight="1">
      <c r="A30" s="286" t="s">
        <v>4464</v>
      </c>
      <c r="B30" s="287" t="s">
        <v>4465</v>
      </c>
      <c r="C30" s="288">
        <v>0</v>
      </c>
      <c r="D30" s="288">
        <v>0</v>
      </c>
    </row>
    <row r="31" spans="1:4" ht="27.75" customHeight="1">
      <c r="A31" s="286" t="s">
        <v>4466</v>
      </c>
      <c r="B31" s="287" t="s">
        <v>4465</v>
      </c>
      <c r="C31" s="288">
        <v>0</v>
      </c>
      <c r="D31" s="288">
        <v>1.6568000000000003E-2</v>
      </c>
    </row>
    <row r="32" spans="1:4" ht="27.75" customHeight="1">
      <c r="A32" s="286" t="s">
        <v>4467</v>
      </c>
      <c r="B32" s="287" t="s">
        <v>4468</v>
      </c>
      <c r="C32" s="288">
        <v>0</v>
      </c>
      <c r="D32" s="288">
        <v>0</v>
      </c>
    </row>
    <row r="33" spans="1:4" ht="27.75" customHeight="1">
      <c r="A33" s="286" t="s">
        <v>4469</v>
      </c>
      <c r="B33" s="287" t="s">
        <v>4468</v>
      </c>
      <c r="C33" s="288">
        <v>0.57116188506499999</v>
      </c>
      <c r="D33" s="288">
        <v>0.733590597309</v>
      </c>
    </row>
    <row r="34" spans="1:4" ht="27.75" customHeight="1">
      <c r="A34" s="286" t="s">
        <v>4470</v>
      </c>
      <c r="B34" s="287" t="s">
        <v>4468</v>
      </c>
      <c r="C34" s="288">
        <v>0.84299061827699995</v>
      </c>
      <c r="D34" s="288">
        <v>2.2665435634700004</v>
      </c>
    </row>
    <row r="35" spans="1:4" ht="27.75" customHeight="1">
      <c r="A35" s="286" t="s">
        <v>4471</v>
      </c>
      <c r="B35" s="287" t="s">
        <v>4468</v>
      </c>
      <c r="C35" s="288">
        <v>3.0011547045100002</v>
      </c>
      <c r="D35" s="288">
        <v>0</v>
      </c>
    </row>
    <row r="36" spans="1:4" ht="27.75" customHeight="1">
      <c r="A36" s="286" t="s">
        <v>4472</v>
      </c>
      <c r="B36" s="287" t="s">
        <v>4468</v>
      </c>
      <c r="C36" s="288">
        <v>1.7086779707699999</v>
      </c>
      <c r="D36" s="288">
        <v>0</v>
      </c>
    </row>
    <row r="37" spans="1:4" ht="27.75" customHeight="1">
      <c r="A37" s="286" t="s">
        <v>4473</v>
      </c>
      <c r="B37" s="287" t="s">
        <v>4468</v>
      </c>
      <c r="C37" s="288">
        <v>0.11717191216400001</v>
      </c>
      <c r="D37" s="288">
        <v>0.31938539391199999</v>
      </c>
    </row>
    <row r="38" spans="1:4" ht="27.75" customHeight="1">
      <c r="A38" s="286" t="s">
        <v>4474</v>
      </c>
      <c r="B38" s="287" t="s">
        <v>4468</v>
      </c>
      <c r="C38" s="288">
        <v>1.1823194040600001E-2</v>
      </c>
      <c r="D38" s="288">
        <v>2.8615800658099998E-2</v>
      </c>
    </row>
    <row r="39" spans="1:4" ht="27.75" customHeight="1">
      <c r="A39" s="286" t="s">
        <v>4475</v>
      </c>
      <c r="B39" s="287" t="s">
        <v>4468</v>
      </c>
      <c r="C39" s="288">
        <v>1.2986044334400001E-2</v>
      </c>
      <c r="D39" s="288">
        <v>2.8303603522399998E-2</v>
      </c>
    </row>
    <row r="40" spans="1:4" ht="27.75" customHeight="1">
      <c r="A40" s="286" t="s">
        <v>4476</v>
      </c>
      <c r="B40" s="287" t="s">
        <v>4477</v>
      </c>
      <c r="C40" s="288">
        <v>1.9407213049500001</v>
      </c>
      <c r="D40" s="288">
        <v>0</v>
      </c>
    </row>
    <row r="41" spans="1:4" ht="27.75" customHeight="1">
      <c r="A41" s="286" t="s">
        <v>4478</v>
      </c>
      <c r="B41" s="287" t="s">
        <v>4477</v>
      </c>
      <c r="C41" s="288">
        <v>1.3638452583</v>
      </c>
      <c r="D41" s="288">
        <v>1.8361595054700002</v>
      </c>
    </row>
    <row r="42" spans="1:4" ht="27.75" customHeight="1">
      <c r="A42" s="286" t="s">
        <v>4479</v>
      </c>
      <c r="B42" s="287" t="s">
        <v>4477</v>
      </c>
      <c r="C42" s="288">
        <v>0.42555446350199999</v>
      </c>
      <c r="D42" s="288">
        <v>0.6325933363509999</v>
      </c>
    </row>
    <row r="43" spans="1:4" ht="27.75" customHeight="1">
      <c r="A43" s="286" t="s">
        <v>4480</v>
      </c>
      <c r="B43" s="287" t="s">
        <v>4477</v>
      </c>
      <c r="C43" s="288">
        <v>1.91276426984</v>
      </c>
      <c r="D43" s="288">
        <v>0.66366604956799991</v>
      </c>
    </row>
    <row r="44" spans="1:4" ht="27.75" customHeight="1">
      <c r="A44" s="286" t="s">
        <v>4481</v>
      </c>
      <c r="B44" s="287" t="s">
        <v>4477</v>
      </c>
      <c r="C44" s="288">
        <v>1.81374325066</v>
      </c>
      <c r="D44" s="288">
        <v>0.67695020065200007</v>
      </c>
    </row>
    <row r="45" spans="1:4" ht="27.75" customHeight="1">
      <c r="A45" s="286" t="s">
        <v>4482</v>
      </c>
      <c r="B45" s="287" t="s">
        <v>4477</v>
      </c>
      <c r="C45" s="288">
        <v>1.4422309789200001</v>
      </c>
      <c r="D45" s="288">
        <v>1.8393644007499999</v>
      </c>
    </row>
    <row r="46" spans="1:4" ht="27.75" customHeight="1">
      <c r="A46" s="286" t="s">
        <v>4483</v>
      </c>
      <c r="B46" s="287" t="s">
        <v>4484</v>
      </c>
      <c r="C46" s="288">
        <v>0.174126995571</v>
      </c>
      <c r="D46" s="288">
        <v>0.13141933848599999</v>
      </c>
    </row>
    <row r="47" spans="1:4" ht="27.75" customHeight="1">
      <c r="A47" s="286" t="s">
        <v>4485</v>
      </c>
      <c r="B47" s="287" t="s">
        <v>4484</v>
      </c>
      <c r="C47" s="288">
        <v>0</v>
      </c>
      <c r="D47" s="288">
        <v>0.151383641948</v>
      </c>
    </row>
    <row r="48" spans="1:4" ht="27.75" customHeight="1">
      <c r="A48" s="286" t="s">
        <v>4486</v>
      </c>
      <c r="B48" s="287" t="s">
        <v>4484</v>
      </c>
      <c r="C48" s="288">
        <v>0.46528350009800001</v>
      </c>
      <c r="D48" s="288">
        <v>0.266509917609</v>
      </c>
    </row>
    <row r="49" spans="1:4" ht="27.75" customHeight="1">
      <c r="A49" s="286" t="s">
        <v>4487</v>
      </c>
      <c r="B49" s="287" t="s">
        <v>4484</v>
      </c>
      <c r="C49" s="288">
        <v>5.88085588299E-2</v>
      </c>
      <c r="D49" s="288">
        <v>0.51572372551099999</v>
      </c>
    </row>
    <row r="50" spans="1:4" ht="27.75" customHeight="1">
      <c r="A50" s="286" t="s">
        <v>4488</v>
      </c>
      <c r="B50" s="287" t="s">
        <v>4484</v>
      </c>
      <c r="C50" s="288">
        <v>0.54000716198800003</v>
      </c>
      <c r="D50" s="288">
        <v>0.65745400079399996</v>
      </c>
    </row>
    <row r="51" spans="1:4" ht="27.75" customHeight="1">
      <c r="A51" s="286" t="s">
        <v>4489</v>
      </c>
      <c r="B51" s="287" t="s">
        <v>4484</v>
      </c>
      <c r="C51" s="288">
        <v>0.35608147901500004</v>
      </c>
      <c r="D51" s="288">
        <v>0.39115089675799997</v>
      </c>
    </row>
    <row r="52" spans="1:4" ht="27.75" customHeight="1">
      <c r="A52" s="286" t="s">
        <v>4490</v>
      </c>
      <c r="B52" s="287" t="s">
        <v>4484</v>
      </c>
      <c r="C52" s="288">
        <v>0.169872510112</v>
      </c>
      <c r="D52" s="288">
        <v>1.02791569926</v>
      </c>
    </row>
    <row r="53" spans="1:4" ht="27.75" customHeight="1">
      <c r="A53" s="286" t="s">
        <v>4491</v>
      </c>
      <c r="B53" s="287" t="s">
        <v>4484</v>
      </c>
      <c r="C53" s="288">
        <v>1.8256895016300001</v>
      </c>
      <c r="D53" s="288">
        <v>0.28610045575800003</v>
      </c>
    </row>
    <row r="54" spans="1:4" ht="27.75" customHeight="1">
      <c r="A54" s="286" t="s">
        <v>4492</v>
      </c>
      <c r="B54" s="287" t="s">
        <v>4484</v>
      </c>
      <c r="C54" s="288">
        <v>0.91889443859800002</v>
      </c>
      <c r="D54" s="288">
        <v>0.21398810979399999</v>
      </c>
    </row>
    <row r="55" spans="1:4" ht="27.75" customHeight="1">
      <c r="A55" s="286" t="s">
        <v>4493</v>
      </c>
      <c r="B55" s="287" t="s">
        <v>4484</v>
      </c>
      <c r="C55" s="288">
        <v>0.72075784289600009</v>
      </c>
      <c r="D55" s="288">
        <v>0.26896742817799996</v>
      </c>
    </row>
    <row r="56" spans="1:4" ht="27.75" customHeight="1">
      <c r="A56" s="286" t="s">
        <v>4494</v>
      </c>
      <c r="B56" s="287" t="s">
        <v>4484</v>
      </c>
      <c r="C56" s="288">
        <v>0.22112724888899998</v>
      </c>
      <c r="D56" s="288">
        <v>0.82963644363699995</v>
      </c>
    </row>
    <row r="57" spans="1:4" ht="27.75" customHeight="1">
      <c r="A57" s="286" t="s">
        <v>4495</v>
      </c>
      <c r="B57" s="287" t="s">
        <v>4484</v>
      </c>
      <c r="C57" s="288">
        <v>0.981724123442</v>
      </c>
      <c r="D57" s="288">
        <v>4.3491871010500001</v>
      </c>
    </row>
    <row r="58" spans="1:4" ht="27.75" customHeight="1">
      <c r="A58" s="286" t="s">
        <v>4496</v>
      </c>
      <c r="B58" s="287" t="s">
        <v>4484</v>
      </c>
      <c r="C58" s="288">
        <v>4.6481548280199996E-3</v>
      </c>
      <c r="D58" s="288">
        <v>0.26266907882500001</v>
      </c>
    </row>
    <row r="59" spans="1:4" ht="27.75" customHeight="1">
      <c r="A59" s="286" t="s">
        <v>4497</v>
      </c>
      <c r="B59" s="287" t="s">
        <v>4484</v>
      </c>
      <c r="C59" s="288">
        <v>4.4560024012499999E-3</v>
      </c>
      <c r="D59" s="288">
        <v>0.27325327767899998</v>
      </c>
    </row>
    <row r="60" spans="1:4" ht="27.75" customHeight="1">
      <c r="A60" s="286" t="s">
        <v>4498</v>
      </c>
      <c r="B60" s="287" t="s">
        <v>4484</v>
      </c>
      <c r="C60" s="288">
        <v>1.4263407365</v>
      </c>
      <c r="D60" s="288">
        <v>2.8006845165400001</v>
      </c>
    </row>
    <row r="61" spans="1:4" ht="27.75" customHeight="1">
      <c r="A61" s="286" t="s">
        <v>4499</v>
      </c>
      <c r="B61" s="287" t="s">
        <v>4484</v>
      </c>
      <c r="C61" s="288">
        <v>0.162242001375</v>
      </c>
      <c r="D61" s="288">
        <v>0.210772792608</v>
      </c>
    </row>
    <row r="62" spans="1:4" ht="27.75" customHeight="1">
      <c r="A62" s="286" t="s">
        <v>4500</v>
      </c>
      <c r="B62" s="287" t="s">
        <v>4501</v>
      </c>
      <c r="C62" s="288">
        <v>0</v>
      </c>
      <c r="D62" s="288">
        <v>0</v>
      </c>
    </row>
    <row r="63" spans="1:4" ht="27.75" customHeight="1">
      <c r="A63" s="286" t="s">
        <v>4502</v>
      </c>
      <c r="B63" s="287" t="s">
        <v>4501</v>
      </c>
      <c r="C63" s="288">
        <v>0</v>
      </c>
      <c r="D63" s="288">
        <v>0.16775578879799999</v>
      </c>
    </row>
    <row r="64" spans="1:4" ht="27.75" customHeight="1">
      <c r="A64" s="286" t="s">
        <v>4503</v>
      </c>
      <c r="B64" s="287" t="s">
        <v>4501</v>
      </c>
      <c r="C64" s="288">
        <v>0.160515144177</v>
      </c>
      <c r="D64" s="288">
        <v>1.9858316416400001</v>
      </c>
    </row>
    <row r="65" spans="1:4" ht="27.75" customHeight="1">
      <c r="A65" s="286" t="s">
        <v>4504</v>
      </c>
      <c r="B65" s="287" t="s">
        <v>4501</v>
      </c>
      <c r="C65" s="288">
        <v>0.23920089280600002</v>
      </c>
      <c r="D65" s="288">
        <v>2.0163139812700002</v>
      </c>
    </row>
    <row r="66" spans="1:4" ht="27.75" customHeight="1">
      <c r="A66" s="286" t="s">
        <v>4505</v>
      </c>
      <c r="B66" s="287" t="s">
        <v>4501</v>
      </c>
      <c r="C66" s="288">
        <v>1.9418213371599999</v>
      </c>
      <c r="D66" s="288">
        <v>0</v>
      </c>
    </row>
    <row r="67" spans="1:4" ht="27.75" customHeight="1">
      <c r="A67" s="286" t="s">
        <v>4506</v>
      </c>
      <c r="B67" s="287" t="s">
        <v>4501</v>
      </c>
      <c r="C67" s="288">
        <v>0.404358942848</v>
      </c>
      <c r="D67" s="288">
        <v>0.167405470536</v>
      </c>
    </row>
    <row r="68" spans="1:4" ht="27.75" customHeight="1">
      <c r="A68" s="286" t="s">
        <v>4507</v>
      </c>
      <c r="B68" s="287" t="s">
        <v>4501</v>
      </c>
      <c r="C68" s="288">
        <v>0.127730350691</v>
      </c>
      <c r="D68" s="288">
        <v>0.50274650996699999</v>
      </c>
    </row>
    <row r="69" spans="1:4" ht="27.75" customHeight="1">
      <c r="A69" s="286" t="s">
        <v>4508</v>
      </c>
      <c r="B69" s="287" t="s">
        <v>4501</v>
      </c>
      <c r="C69" s="288">
        <v>-2.3399728758800001E-3</v>
      </c>
      <c r="D69" s="288">
        <v>0.32355458584199998</v>
      </c>
    </row>
    <row r="70" spans="1:4" ht="27.75" customHeight="1">
      <c r="A70" s="286" t="s">
        <v>4509</v>
      </c>
      <c r="B70" s="287" t="s">
        <v>4501</v>
      </c>
      <c r="C70" s="288">
        <v>0.16745905639399999</v>
      </c>
      <c r="D70" s="288">
        <v>0</v>
      </c>
    </row>
    <row r="71" spans="1:4" ht="27.75" customHeight="1">
      <c r="A71" s="286" t="s">
        <v>4510</v>
      </c>
      <c r="B71" s="287" t="s">
        <v>4501</v>
      </c>
      <c r="C71" s="288">
        <v>3.0287020885299998</v>
      </c>
      <c r="D71" s="288">
        <v>0.13506216853699998</v>
      </c>
    </row>
    <row r="72" spans="1:4" ht="27.75" customHeight="1">
      <c r="A72" s="286" t="s">
        <v>4511</v>
      </c>
      <c r="B72" s="287" t="s">
        <v>4501</v>
      </c>
      <c r="C72" s="288">
        <v>0.30261106002900001</v>
      </c>
      <c r="D72" s="288">
        <v>0.85273740153300004</v>
      </c>
    </row>
    <row r="73" spans="1:4" ht="27.75" customHeight="1">
      <c r="A73" s="286" t="s">
        <v>4512</v>
      </c>
      <c r="B73" s="287" t="s">
        <v>4501</v>
      </c>
      <c r="C73" s="288">
        <v>1.2240125365100001</v>
      </c>
      <c r="D73" s="288">
        <v>0.31861401159800001</v>
      </c>
    </row>
    <row r="74" spans="1:4" ht="27.75" customHeight="1">
      <c r="A74" s="286" t="s">
        <v>4513</v>
      </c>
      <c r="B74" s="287" t="s">
        <v>4514</v>
      </c>
      <c r="C74" s="288">
        <v>2.2594373554300002</v>
      </c>
      <c r="D74" s="288">
        <v>1.9361762893299999</v>
      </c>
    </row>
    <row r="75" spans="1:4" ht="27.75" customHeight="1">
      <c r="A75" s="286" t="s">
        <v>4515</v>
      </c>
      <c r="B75" s="287" t="s">
        <v>4514</v>
      </c>
      <c r="C75" s="288">
        <v>0.663609070844</v>
      </c>
      <c r="D75" s="288">
        <v>0.67189859198399993</v>
      </c>
    </row>
    <row r="76" spans="1:4" ht="27.75" customHeight="1">
      <c r="A76" s="286" t="s">
        <v>4516</v>
      </c>
      <c r="B76" s="287" t="s">
        <v>4514</v>
      </c>
      <c r="C76" s="288">
        <v>0.24054005168000001</v>
      </c>
      <c r="D76" s="288">
        <v>0.646002372687</v>
      </c>
    </row>
    <row r="77" spans="1:4" ht="27.75" customHeight="1">
      <c r="A77" s="286" t="s">
        <v>4517</v>
      </c>
      <c r="B77" s="287" t="s">
        <v>4514</v>
      </c>
      <c r="C77" s="288">
        <v>0.240748823168</v>
      </c>
      <c r="D77" s="288">
        <v>0.646563305704</v>
      </c>
    </row>
    <row r="78" spans="1:4" ht="27.75" customHeight="1">
      <c r="A78" s="286" t="s">
        <v>4518</v>
      </c>
      <c r="B78" s="287" t="s">
        <v>4514</v>
      </c>
      <c r="C78" s="288">
        <v>0.24064142101</v>
      </c>
      <c r="D78" s="288">
        <v>0.64627457630499996</v>
      </c>
    </row>
    <row r="79" spans="1:4" ht="27.75" customHeight="1">
      <c r="A79" s="286" t="s">
        <v>4519</v>
      </c>
      <c r="B79" s="287" t="s">
        <v>4514</v>
      </c>
      <c r="C79" s="288">
        <v>4.9908902572200002</v>
      </c>
      <c r="D79" s="288">
        <v>0.475466064804</v>
      </c>
    </row>
    <row r="80" spans="1:4" ht="27.75" customHeight="1">
      <c r="A80" s="286" t="s">
        <v>4520</v>
      </c>
      <c r="B80" s="287" t="s">
        <v>4514</v>
      </c>
      <c r="C80" s="288">
        <v>0.240498357798</v>
      </c>
      <c r="D80" s="288">
        <v>0.645889308025</v>
      </c>
    </row>
    <row r="81" spans="1:4" ht="27.75" customHeight="1">
      <c r="A81" s="286" t="s">
        <v>4521</v>
      </c>
      <c r="B81" s="287" t="s">
        <v>4514</v>
      </c>
      <c r="C81" s="288">
        <v>1.12672108208</v>
      </c>
      <c r="D81" s="288">
        <v>2.3602639216600001</v>
      </c>
    </row>
    <row r="82" spans="1:4" ht="27.75" customHeight="1">
      <c r="A82" s="286" t="s">
        <v>4522</v>
      </c>
      <c r="B82" s="287" t="s">
        <v>4514</v>
      </c>
      <c r="C82" s="288">
        <v>0.71362631058800008</v>
      </c>
      <c r="D82" s="288">
        <v>-8.0522485608599995E-2</v>
      </c>
    </row>
    <row r="83" spans="1:4" ht="27.75" customHeight="1">
      <c r="A83" s="286" t="s">
        <v>4523</v>
      </c>
      <c r="B83" s="287" t="s">
        <v>4514</v>
      </c>
      <c r="C83" s="288">
        <v>0.25745390160199999</v>
      </c>
      <c r="D83" s="288">
        <v>0.69141215418299995</v>
      </c>
    </row>
    <row r="84" spans="1:4" ht="27.75" customHeight="1">
      <c r="A84" s="286" t="s">
        <v>4524</v>
      </c>
      <c r="B84" s="287" t="s">
        <v>4514</v>
      </c>
      <c r="C84" s="288">
        <v>1.09608448178</v>
      </c>
      <c r="D84" s="288">
        <v>1.2372754805599999</v>
      </c>
    </row>
    <row r="85" spans="1:4" ht="27.75" customHeight="1">
      <c r="A85" s="286" t="s">
        <v>4525</v>
      </c>
      <c r="B85" s="287" t="s">
        <v>4514</v>
      </c>
      <c r="C85" s="288">
        <v>-1.8317498493899999E-2</v>
      </c>
      <c r="D85" s="288">
        <v>6.9813635772099994E-2</v>
      </c>
    </row>
    <row r="86" spans="1:4" ht="27.75" customHeight="1">
      <c r="A86" s="286" t="s">
        <v>4526</v>
      </c>
      <c r="B86" s="287" t="s">
        <v>4514</v>
      </c>
      <c r="C86" s="288">
        <v>0.74522926791900002</v>
      </c>
      <c r="D86" s="288">
        <v>2.8719209567199999</v>
      </c>
    </row>
    <row r="87" spans="1:4" ht="27.75" customHeight="1">
      <c r="A87" s="286" t="s">
        <v>4527</v>
      </c>
      <c r="B87" s="287" t="s">
        <v>4514</v>
      </c>
      <c r="C87" s="288">
        <v>8.5133622101600005E-3</v>
      </c>
      <c r="D87" s="288">
        <v>4.7437183592199998</v>
      </c>
    </row>
    <row r="88" spans="1:4" ht="27.75" customHeight="1">
      <c r="A88" s="286" t="s">
        <v>4528</v>
      </c>
      <c r="B88" s="287" t="s">
        <v>4514</v>
      </c>
      <c r="C88" s="288">
        <v>0.58921274574500004</v>
      </c>
      <c r="D88" s="288">
        <v>5.7193348649999995</v>
      </c>
    </row>
    <row r="89" spans="1:4" ht="27.75" customHeight="1">
      <c r="A89" s="286" t="s">
        <v>4529</v>
      </c>
      <c r="B89" s="287" t="s">
        <v>4514</v>
      </c>
      <c r="C89" s="288">
        <v>0.43716984108200002</v>
      </c>
      <c r="D89" s="288">
        <v>1.0473182332099999</v>
      </c>
    </row>
    <row r="90" spans="1:4" ht="27.75" customHeight="1">
      <c r="A90" s="286" t="s">
        <v>4530</v>
      </c>
      <c r="B90" s="287" t="s">
        <v>4514</v>
      </c>
      <c r="C90" s="288">
        <v>5.4300209620199998E-2</v>
      </c>
      <c r="D90" s="288">
        <v>0.67882304405299998</v>
      </c>
    </row>
    <row r="91" spans="1:4" ht="27.75" customHeight="1">
      <c r="A91" s="286" t="s">
        <v>4531</v>
      </c>
      <c r="B91" s="287" t="s">
        <v>4514</v>
      </c>
      <c r="C91" s="288">
        <v>0.108107859221</v>
      </c>
      <c r="D91" s="288">
        <v>0.60845600981600001</v>
      </c>
    </row>
    <row r="92" spans="1:4" ht="27.75" customHeight="1">
      <c r="A92" s="286" t="s">
        <v>4532</v>
      </c>
      <c r="B92" s="287" t="s">
        <v>4514</v>
      </c>
      <c r="C92" s="288">
        <v>1.91919379744</v>
      </c>
      <c r="D92" s="288">
        <v>4.0039809017500003</v>
      </c>
    </row>
    <row r="93" spans="1:4" ht="27.75" customHeight="1">
      <c r="A93" s="286" t="s">
        <v>4533</v>
      </c>
      <c r="B93" s="287" t="s">
        <v>4514</v>
      </c>
      <c r="C93" s="288">
        <v>4.2998825747099997E-2</v>
      </c>
      <c r="D93" s="288">
        <v>1.6455817211399999</v>
      </c>
    </row>
    <row r="94" spans="1:4" ht="27.75" customHeight="1">
      <c r="A94" s="286" t="s">
        <v>4534</v>
      </c>
      <c r="B94" s="287" t="s">
        <v>4514</v>
      </c>
      <c r="C94" s="288">
        <v>0.94343620579300003</v>
      </c>
      <c r="D94" s="288">
        <v>0.77299230966400001</v>
      </c>
    </row>
    <row r="95" spans="1:4" ht="27.75" customHeight="1">
      <c r="A95" s="286" t="s">
        <v>4535</v>
      </c>
      <c r="B95" s="287" t="s">
        <v>4514</v>
      </c>
      <c r="C95" s="288">
        <v>1.37627810346E-2</v>
      </c>
      <c r="D95" s="288">
        <v>0.19611208692100002</v>
      </c>
    </row>
    <row r="96" spans="1:4" ht="27.75" customHeight="1">
      <c r="A96" s="286" t="s">
        <v>4536</v>
      </c>
      <c r="B96" s="287" t="s">
        <v>4514</v>
      </c>
      <c r="C96" s="288">
        <v>2.8193172816099999E-2</v>
      </c>
      <c r="D96" s="288">
        <v>0.57456042152800002</v>
      </c>
    </row>
    <row r="97" spans="1:4" ht="27.75" customHeight="1">
      <c r="A97" s="286" t="s">
        <v>4537</v>
      </c>
      <c r="B97" s="287" t="s">
        <v>4514</v>
      </c>
      <c r="C97" s="288">
        <v>0.462568556623</v>
      </c>
      <c r="D97" s="288">
        <v>1.2387654388</v>
      </c>
    </row>
    <row r="98" spans="1:4" ht="27.75" customHeight="1">
      <c r="A98" s="286" t="s">
        <v>4538</v>
      </c>
      <c r="B98" s="287" t="s">
        <v>4514</v>
      </c>
      <c r="C98" s="288">
        <v>0.47626767680600002</v>
      </c>
      <c r="D98" s="288">
        <v>1.4873730618300001</v>
      </c>
    </row>
    <row r="99" spans="1:4" ht="27.75" customHeight="1">
      <c r="A99" s="286" t="s">
        <v>4539</v>
      </c>
      <c r="B99" s="287" t="s">
        <v>4514</v>
      </c>
      <c r="C99" s="288">
        <v>3.0261842450000001</v>
      </c>
      <c r="D99" s="288">
        <v>1.4391260313800001</v>
      </c>
    </row>
    <row r="100" spans="1:4" ht="27.75" customHeight="1">
      <c r="A100" s="286" t="s">
        <v>4540</v>
      </c>
      <c r="B100" s="287" t="s">
        <v>4514</v>
      </c>
      <c r="C100" s="288">
        <v>0.13533380458799998</v>
      </c>
      <c r="D100" s="288">
        <v>0.44640899147800001</v>
      </c>
    </row>
    <row r="101" spans="1:4" ht="27.75" customHeight="1">
      <c r="A101" s="286" t="s">
        <v>4541</v>
      </c>
      <c r="B101" s="287" t="s">
        <v>4514</v>
      </c>
      <c r="C101" s="288">
        <v>1.73396288158E-2</v>
      </c>
      <c r="D101" s="288">
        <v>2.4515703438800003</v>
      </c>
    </row>
    <row r="102" spans="1:4" ht="27.75" customHeight="1">
      <c r="A102" s="286" t="s">
        <v>4542</v>
      </c>
      <c r="B102" s="287" t="s">
        <v>4514</v>
      </c>
      <c r="C102" s="288">
        <v>0</v>
      </c>
      <c r="D102" s="288">
        <v>2.0872829644899999</v>
      </c>
    </row>
    <row r="103" spans="1:4" ht="27.75" customHeight="1">
      <c r="A103" s="286" t="s">
        <v>4543</v>
      </c>
      <c r="B103" s="287" t="s">
        <v>4514</v>
      </c>
      <c r="C103" s="288">
        <v>1.4806475745000001</v>
      </c>
      <c r="D103" s="288">
        <v>2.4734599848600003</v>
      </c>
    </row>
    <row r="104" spans="1:4" ht="27.75" customHeight="1">
      <c r="A104" s="286" t="s">
        <v>4544</v>
      </c>
      <c r="B104" s="287" t="s">
        <v>4514</v>
      </c>
      <c r="C104" s="288">
        <v>0.12706489887399999</v>
      </c>
      <c r="D104" s="288">
        <v>0.34123610616700001</v>
      </c>
    </row>
    <row r="105" spans="1:4" ht="27.75" customHeight="1">
      <c r="A105" s="286" t="s">
        <v>4545</v>
      </c>
      <c r="B105" s="287" t="s">
        <v>4514</v>
      </c>
      <c r="C105" s="288">
        <v>0.12921351512699999</v>
      </c>
      <c r="D105" s="288">
        <v>0.56841596991699994</v>
      </c>
    </row>
    <row r="106" spans="1:4" ht="27.75" customHeight="1">
      <c r="A106" s="286" t="s">
        <v>4546</v>
      </c>
      <c r="B106" s="287" t="s">
        <v>4514</v>
      </c>
      <c r="C106" s="288">
        <v>1.0419316251499999</v>
      </c>
      <c r="D106" s="288">
        <v>0.83572836099999992</v>
      </c>
    </row>
    <row r="107" spans="1:4" ht="27.75" customHeight="1">
      <c r="A107" s="286" t="s">
        <v>4547</v>
      </c>
      <c r="B107" s="287" t="s">
        <v>4514</v>
      </c>
      <c r="C107" s="288">
        <v>0.12706396980099999</v>
      </c>
      <c r="D107" s="288">
        <v>0.34124050152099999</v>
      </c>
    </row>
    <row r="108" spans="1:4" ht="27.75" customHeight="1">
      <c r="A108" s="286" t="s">
        <v>4548</v>
      </c>
      <c r="B108" s="287" t="s">
        <v>4514</v>
      </c>
      <c r="C108" s="288">
        <v>0.12704750072100002</v>
      </c>
      <c r="D108" s="288">
        <v>0.34119629278899999</v>
      </c>
    </row>
    <row r="109" spans="1:4" ht="27.75" customHeight="1">
      <c r="A109" s="286" t="s">
        <v>4549</v>
      </c>
      <c r="B109" s="287" t="s">
        <v>4514</v>
      </c>
      <c r="C109" s="288">
        <v>0.66540336546699996</v>
      </c>
      <c r="D109" s="288">
        <v>1.7010635621999999</v>
      </c>
    </row>
    <row r="110" spans="1:4" ht="27.75" customHeight="1">
      <c r="A110" s="286" t="s">
        <v>4550</v>
      </c>
      <c r="B110" s="287" t="s">
        <v>4514</v>
      </c>
      <c r="C110" s="288">
        <v>0.20899641409800002</v>
      </c>
      <c r="D110" s="288">
        <v>0.48508492837400002</v>
      </c>
    </row>
    <row r="111" spans="1:4" ht="27.75" customHeight="1">
      <c r="A111" s="286" t="s">
        <v>4551</v>
      </c>
      <c r="B111" s="287" t="s">
        <v>4514</v>
      </c>
      <c r="C111" s="288">
        <v>0.20421674267099998</v>
      </c>
      <c r="D111" s="288">
        <v>0.48500564812200003</v>
      </c>
    </row>
    <row r="112" spans="1:4" ht="27.75" customHeight="1">
      <c r="A112" s="286" t="s">
        <v>4552</v>
      </c>
      <c r="B112" s="287" t="s">
        <v>4514</v>
      </c>
      <c r="C112" s="288">
        <v>1.1580112037100001</v>
      </c>
      <c r="D112" s="288">
        <v>5.2194025206200001</v>
      </c>
    </row>
    <row r="113" spans="1:4" ht="27.75" customHeight="1">
      <c r="A113" s="286" t="s">
        <v>4553</v>
      </c>
      <c r="B113" s="287" t="s">
        <v>4514</v>
      </c>
      <c r="C113" s="288">
        <v>0.80863398471600001</v>
      </c>
      <c r="D113" s="288">
        <v>3.65302682539E-4</v>
      </c>
    </row>
    <row r="114" spans="1:4" ht="27.75" customHeight="1">
      <c r="A114" s="286" t="s">
        <v>4554</v>
      </c>
      <c r="B114" s="287" t="s">
        <v>4514</v>
      </c>
      <c r="C114" s="288">
        <v>0.176925391608</v>
      </c>
      <c r="D114" s="288">
        <v>3.4250449645700001</v>
      </c>
    </row>
    <row r="115" spans="1:4" ht="27.75" customHeight="1">
      <c r="A115" s="286" t="s">
        <v>4555</v>
      </c>
      <c r="B115" s="287" t="s">
        <v>4514</v>
      </c>
      <c r="C115" s="288">
        <v>0.54719344322700003</v>
      </c>
      <c r="D115" s="288">
        <v>0.37117533379999995</v>
      </c>
    </row>
    <row r="116" spans="1:4" ht="27.75" customHeight="1">
      <c r="A116" s="286" t="s">
        <v>4556</v>
      </c>
      <c r="B116" s="287" t="s">
        <v>4514</v>
      </c>
      <c r="C116" s="288">
        <v>0.167414696669</v>
      </c>
      <c r="D116" s="288">
        <v>3.9546927361799997</v>
      </c>
    </row>
    <row r="117" spans="1:4" ht="27.75" customHeight="1">
      <c r="A117" s="286" t="s">
        <v>4557</v>
      </c>
      <c r="B117" s="287" t="s">
        <v>4514</v>
      </c>
      <c r="C117" s="288">
        <v>0.24755877108499999</v>
      </c>
      <c r="D117" s="288">
        <v>6.5897931995199999</v>
      </c>
    </row>
    <row r="118" spans="1:4" ht="27.75" customHeight="1">
      <c r="A118" s="286" t="s">
        <v>4558</v>
      </c>
      <c r="B118" s="287" t="s">
        <v>4514</v>
      </c>
      <c r="C118" s="288">
        <v>7.8530044986700007E-2</v>
      </c>
      <c r="D118" s="288">
        <v>5.9000932072899994</v>
      </c>
    </row>
    <row r="119" spans="1:4" ht="27.75" customHeight="1">
      <c r="A119" s="286" t="s">
        <v>4559</v>
      </c>
      <c r="B119" s="287" t="s">
        <v>4514</v>
      </c>
      <c r="C119" s="288">
        <v>1.65038226806</v>
      </c>
      <c r="D119" s="288">
        <v>5.1412345157899999</v>
      </c>
    </row>
    <row r="120" spans="1:4" ht="27.75" customHeight="1">
      <c r="A120" s="286" t="s">
        <v>4560</v>
      </c>
      <c r="B120" s="287" t="s">
        <v>4514</v>
      </c>
      <c r="C120" s="288">
        <v>7.6380049699500005E-2</v>
      </c>
      <c r="D120" s="288">
        <v>1.1206240724899998</v>
      </c>
    </row>
    <row r="121" spans="1:4" ht="27.75" customHeight="1">
      <c r="A121" s="286" t="s">
        <v>4561</v>
      </c>
      <c r="B121" s="287" t="s">
        <v>4514</v>
      </c>
      <c r="C121" s="288">
        <v>1.20226615169</v>
      </c>
      <c r="D121" s="288">
        <v>5.2900051034799995</v>
      </c>
    </row>
    <row r="122" spans="1:4" ht="27.75" customHeight="1">
      <c r="A122" s="286" t="s">
        <v>4562</v>
      </c>
      <c r="B122" s="287" t="s">
        <v>4563</v>
      </c>
      <c r="C122" s="288">
        <v>2.5657784989499999</v>
      </c>
      <c r="D122" s="288">
        <v>9.2572305637800001E-2</v>
      </c>
    </row>
    <row r="123" spans="1:4" ht="27.75" customHeight="1">
      <c r="A123" s="286" t="s">
        <v>4564</v>
      </c>
      <c r="B123" s="287" t="s">
        <v>4563</v>
      </c>
      <c r="C123" s="288">
        <v>0.83476337027800007</v>
      </c>
      <c r="D123" s="288">
        <v>1.99152569743</v>
      </c>
    </row>
    <row r="124" spans="1:4" ht="27.75" customHeight="1">
      <c r="A124" s="286" t="s">
        <v>4565</v>
      </c>
      <c r="B124" s="287" t="s">
        <v>4563</v>
      </c>
      <c r="C124" s="288">
        <v>1.0424226918199999</v>
      </c>
      <c r="D124" s="288">
        <v>6.9211261232999997</v>
      </c>
    </row>
    <row r="125" spans="1:4" ht="27.75" customHeight="1">
      <c r="A125" s="286" t="s">
        <v>4566</v>
      </c>
      <c r="B125" s="287" t="s">
        <v>4563</v>
      </c>
      <c r="C125" s="288">
        <v>0.19845914764799999</v>
      </c>
      <c r="D125" s="288">
        <v>3.4807032049700002</v>
      </c>
    </row>
    <row r="126" spans="1:4" ht="27.75" customHeight="1">
      <c r="A126" s="286" t="s">
        <v>4567</v>
      </c>
      <c r="B126" s="287" t="s">
        <v>4563</v>
      </c>
      <c r="C126" s="288">
        <v>0.83026676254499998</v>
      </c>
      <c r="D126" s="288">
        <v>1.2883117228100001</v>
      </c>
    </row>
    <row r="127" spans="1:4" ht="27.75" customHeight="1">
      <c r="A127" s="286" t="s">
        <v>4568</v>
      </c>
      <c r="B127" s="287" t="s">
        <v>4563</v>
      </c>
      <c r="C127" s="288">
        <v>0.37280468208999995</v>
      </c>
      <c r="D127" s="288">
        <v>0.73148875149299997</v>
      </c>
    </row>
    <row r="128" spans="1:4" ht="27.75" customHeight="1">
      <c r="A128" s="286" t="s">
        <v>4569</v>
      </c>
      <c r="B128" s="287" t="s">
        <v>4563</v>
      </c>
      <c r="C128" s="288">
        <v>0.63911231262599999</v>
      </c>
      <c r="D128" s="288">
        <v>0.25534576305500001</v>
      </c>
    </row>
    <row r="129" spans="1:4" ht="27.75" customHeight="1">
      <c r="A129" s="286" t="s">
        <v>4570</v>
      </c>
      <c r="B129" s="287" t="s">
        <v>4563</v>
      </c>
      <c r="C129" s="288">
        <v>1.49843632119</v>
      </c>
      <c r="D129" s="288">
        <v>1.8849056132600002</v>
      </c>
    </row>
    <row r="130" spans="1:4" ht="27.75" customHeight="1">
      <c r="A130" s="286" t="s">
        <v>4571</v>
      </c>
      <c r="B130" s="287" t="s">
        <v>4563</v>
      </c>
      <c r="C130" s="288">
        <v>0.52409036932799991</v>
      </c>
      <c r="D130" s="288">
        <v>1.6437479832900002</v>
      </c>
    </row>
    <row r="131" spans="1:4" ht="27.75" customHeight="1">
      <c r="A131" s="286" t="s">
        <v>4572</v>
      </c>
      <c r="B131" s="287" t="s">
        <v>4563</v>
      </c>
      <c r="C131" s="288">
        <v>0.13192068739499999</v>
      </c>
      <c r="D131" s="288">
        <v>3.4882361825600001</v>
      </c>
    </row>
    <row r="132" spans="1:4" ht="27.75" customHeight="1">
      <c r="A132" s="286" t="s">
        <v>4573</v>
      </c>
      <c r="B132" s="287" t="s">
        <v>4563</v>
      </c>
      <c r="C132" s="288">
        <v>1.02467818513</v>
      </c>
      <c r="D132" s="288">
        <v>3.71667761504</v>
      </c>
    </row>
    <row r="133" spans="1:4" ht="27.75" customHeight="1">
      <c r="A133" s="286" t="s">
        <v>4574</v>
      </c>
      <c r="B133" s="287" t="s">
        <v>4563</v>
      </c>
      <c r="C133" s="288">
        <v>3.34854167393E-2</v>
      </c>
      <c r="D133" s="288">
        <v>0.87115252285300004</v>
      </c>
    </row>
    <row r="134" spans="1:4" ht="27.75" customHeight="1">
      <c r="A134" s="286" t="s">
        <v>4575</v>
      </c>
      <c r="B134" s="287" t="s">
        <v>4563</v>
      </c>
      <c r="C134" s="288">
        <v>1.95221407073E-2</v>
      </c>
      <c r="D134" s="288">
        <v>0.182790598049</v>
      </c>
    </row>
    <row r="135" spans="1:4" ht="27.75" customHeight="1">
      <c r="A135" s="286" t="s">
        <v>4576</v>
      </c>
      <c r="B135" s="287" t="s">
        <v>4563</v>
      </c>
      <c r="C135" s="288">
        <v>0.58507935768200003</v>
      </c>
      <c r="D135" s="288">
        <v>6.2455205012899997</v>
      </c>
    </row>
    <row r="136" spans="1:4" ht="27.75" customHeight="1">
      <c r="A136" s="286" t="s">
        <v>4577</v>
      </c>
      <c r="B136" s="287" t="s">
        <v>4563</v>
      </c>
      <c r="C136" s="288">
        <v>0.38150331037699997</v>
      </c>
      <c r="D136" s="288">
        <v>5.6167497624199996</v>
      </c>
    </row>
    <row r="137" spans="1:4" ht="27.75" customHeight="1">
      <c r="A137" s="286" t="s">
        <v>4578</v>
      </c>
      <c r="B137" s="287" t="s">
        <v>4563</v>
      </c>
      <c r="C137" s="288">
        <v>0.24852788524399999</v>
      </c>
      <c r="D137" s="288">
        <v>9.9049826799300007</v>
      </c>
    </row>
    <row r="138" spans="1:4" ht="27.75" customHeight="1">
      <c r="A138" s="286" t="s">
        <v>4579</v>
      </c>
      <c r="B138" s="287" t="s">
        <v>4563</v>
      </c>
      <c r="C138" s="288">
        <v>0.82520609106200005</v>
      </c>
      <c r="D138" s="288">
        <v>2.2855780322500001</v>
      </c>
    </row>
    <row r="139" spans="1:4" ht="27.75" customHeight="1">
      <c r="A139" s="286" t="s">
        <v>4580</v>
      </c>
      <c r="B139" s="287" t="s">
        <v>4563</v>
      </c>
      <c r="C139" s="288">
        <v>1.5205365066899998</v>
      </c>
      <c r="D139" s="288">
        <v>5.7741874064200003</v>
      </c>
    </row>
    <row r="140" spans="1:4" ht="27.75" customHeight="1">
      <c r="A140" s="286" t="s">
        <v>4581</v>
      </c>
      <c r="B140" s="287" t="s">
        <v>4563</v>
      </c>
      <c r="C140" s="288">
        <v>0.59616369147800008</v>
      </c>
      <c r="D140" s="288">
        <v>0.87189725697200005</v>
      </c>
    </row>
    <row r="141" spans="1:4" ht="27.75" customHeight="1">
      <c r="A141" s="286" t="s">
        <v>4582</v>
      </c>
      <c r="B141" s="287" t="s">
        <v>4563</v>
      </c>
      <c r="C141" s="288">
        <v>0.45309006707999999</v>
      </c>
      <c r="D141" s="288">
        <v>4.4950763065999997</v>
      </c>
    </row>
    <row r="142" spans="1:4" ht="27.75" customHeight="1">
      <c r="A142" s="286" t="s">
        <v>4583</v>
      </c>
      <c r="B142" s="287" t="s">
        <v>4563</v>
      </c>
      <c r="C142" s="288">
        <v>0.277028896651</v>
      </c>
      <c r="D142" s="288">
        <v>0.49665223233099998</v>
      </c>
    </row>
    <row r="143" spans="1:4" ht="27.75" customHeight="1">
      <c r="A143" s="286" t="s">
        <v>4584</v>
      </c>
      <c r="B143" s="287" t="s">
        <v>4563</v>
      </c>
      <c r="C143" s="288">
        <v>0.17154804116700001</v>
      </c>
      <c r="D143" s="288">
        <v>4.27422247329</v>
      </c>
    </row>
    <row r="144" spans="1:4" ht="27.75" customHeight="1">
      <c r="A144" s="286" t="s">
        <v>4585</v>
      </c>
      <c r="B144" s="287" t="s">
        <v>4563</v>
      </c>
      <c r="C144" s="288">
        <v>0.40819381601499999</v>
      </c>
      <c r="D144" s="288">
        <v>7.4002295914500005</v>
      </c>
    </row>
    <row r="145" spans="1:4" ht="27.75" customHeight="1">
      <c r="A145" s="286" t="s">
        <v>4586</v>
      </c>
      <c r="B145" s="287" t="s">
        <v>4563</v>
      </c>
      <c r="C145" s="288">
        <v>0.40819085753000001</v>
      </c>
      <c r="D145" s="288">
        <v>7.4001785354100003</v>
      </c>
    </row>
    <row r="146" spans="1:4" ht="27.75" customHeight="1">
      <c r="A146" s="286" t="s">
        <v>4587</v>
      </c>
      <c r="B146" s="287" t="s">
        <v>4563</v>
      </c>
      <c r="C146" s="288">
        <v>1.6355795309299999</v>
      </c>
      <c r="D146" s="288">
        <v>7.9658353906299997</v>
      </c>
    </row>
    <row r="147" spans="1:4" ht="27.75" customHeight="1">
      <c r="A147" s="286" t="s">
        <v>4588</v>
      </c>
      <c r="B147" s="287" t="s">
        <v>4563</v>
      </c>
      <c r="C147" s="288">
        <v>1.6355795309299999</v>
      </c>
      <c r="D147" s="288">
        <v>7.9658353906299997</v>
      </c>
    </row>
    <row r="148" spans="1:4" ht="27.75" customHeight="1">
      <c r="A148" s="286" t="s">
        <v>4589</v>
      </c>
      <c r="B148" s="287" t="s">
        <v>4563</v>
      </c>
      <c r="C148" s="288">
        <v>-0.11072524570100001</v>
      </c>
      <c r="D148" s="288">
        <v>5.5161065488299998</v>
      </c>
    </row>
    <row r="149" spans="1:4" ht="27.75" customHeight="1">
      <c r="A149" s="286" t="s">
        <v>4590</v>
      </c>
      <c r="B149" s="287" t="s">
        <v>4563</v>
      </c>
      <c r="C149" s="288">
        <v>0.60199726001999998</v>
      </c>
      <c r="D149" s="288">
        <v>1.1736321402500001</v>
      </c>
    </row>
    <row r="150" spans="1:4" ht="27.75" customHeight="1">
      <c r="A150" s="286" t="s">
        <v>4591</v>
      </c>
      <c r="B150" s="287" t="s">
        <v>4592</v>
      </c>
      <c r="C150" s="288">
        <v>0</v>
      </c>
      <c r="D150" s="288">
        <v>0</v>
      </c>
    </row>
    <row r="151" spans="1:4" ht="27.75" customHeight="1">
      <c r="A151" s="286" t="s">
        <v>4593</v>
      </c>
      <c r="B151" s="287" t="s">
        <v>4592</v>
      </c>
      <c r="C151" s="288">
        <v>0</v>
      </c>
      <c r="D151" s="288">
        <v>0</v>
      </c>
    </row>
    <row r="152" spans="1:4" ht="27.75" customHeight="1">
      <c r="A152" s="286" t="s">
        <v>4594</v>
      </c>
      <c r="B152" s="287" t="s">
        <v>4592</v>
      </c>
      <c r="C152" s="288">
        <v>0</v>
      </c>
      <c r="D152" s="288">
        <v>0</v>
      </c>
    </row>
    <row r="153" spans="1:4" ht="27.75" customHeight="1">
      <c r="A153" s="286" t="s">
        <v>4595</v>
      </c>
      <c r="B153" s="287" t="s">
        <v>4592</v>
      </c>
      <c r="C153" s="288">
        <v>0</v>
      </c>
      <c r="D153" s="288">
        <v>0</v>
      </c>
    </row>
    <row r="154" spans="1:4" ht="27.75" customHeight="1">
      <c r="A154" s="286" t="s">
        <v>4596</v>
      </c>
      <c r="B154" s="287" t="s">
        <v>4592</v>
      </c>
      <c r="C154" s="288">
        <v>0</v>
      </c>
      <c r="D154" s="288">
        <v>0</v>
      </c>
    </row>
    <row r="155" spans="1:4" ht="27.75" customHeight="1">
      <c r="A155" s="286" t="s">
        <v>4597</v>
      </c>
      <c r="B155" s="287" t="s">
        <v>4592</v>
      </c>
      <c r="C155" s="288">
        <v>0</v>
      </c>
      <c r="D155" s="288">
        <v>0</v>
      </c>
    </row>
    <row r="156" spans="1:4" ht="27.75" customHeight="1">
      <c r="A156" s="286" t="s">
        <v>4598</v>
      </c>
      <c r="B156" s="287" t="s">
        <v>4592</v>
      </c>
      <c r="C156" s="288">
        <v>-0.8472391924360001</v>
      </c>
      <c r="D156" s="288">
        <v>0</v>
      </c>
    </row>
    <row r="157" spans="1:4" ht="27.75" customHeight="1">
      <c r="A157" s="286" t="s">
        <v>4599</v>
      </c>
      <c r="B157" s="287" t="s">
        <v>4592</v>
      </c>
      <c r="C157" s="288">
        <v>0</v>
      </c>
      <c r="D157" s="288">
        <v>0</v>
      </c>
    </row>
    <row r="158" spans="1:4" ht="27.75" customHeight="1">
      <c r="A158" s="286" t="s">
        <v>4600</v>
      </c>
      <c r="B158" s="287" t="s">
        <v>4592</v>
      </c>
      <c r="C158" s="288">
        <v>-0.84797703555600001</v>
      </c>
      <c r="D158" s="288">
        <v>0</v>
      </c>
    </row>
    <row r="159" spans="1:4" ht="27.75" customHeight="1">
      <c r="A159" s="286" t="s">
        <v>4601</v>
      </c>
      <c r="B159" s="287" t="s">
        <v>4592</v>
      </c>
      <c r="C159" s="288">
        <v>0.74502945360900008</v>
      </c>
      <c r="D159" s="288">
        <v>6.8936965670299997E-3</v>
      </c>
    </row>
    <row r="160" spans="1:4" ht="27.75" customHeight="1">
      <c r="A160" s="286" t="s">
        <v>4602</v>
      </c>
      <c r="B160" s="287" t="s">
        <v>4592</v>
      </c>
      <c r="C160" s="288">
        <v>0</v>
      </c>
      <c r="D160" s="288">
        <v>0</v>
      </c>
    </row>
    <row r="161" spans="1:4" ht="27.75" customHeight="1">
      <c r="A161" s="286" t="s">
        <v>4603</v>
      </c>
      <c r="B161" s="287" t="s">
        <v>4592</v>
      </c>
      <c r="C161" s="288">
        <v>-0.84666884426900002</v>
      </c>
      <c r="D161" s="288">
        <v>0</v>
      </c>
    </row>
    <row r="162" spans="1:4" ht="27.75" customHeight="1">
      <c r="A162" s="286" t="s">
        <v>4604</v>
      </c>
      <c r="B162" s="287" t="s">
        <v>4592</v>
      </c>
      <c r="C162" s="288">
        <v>0.730560304695</v>
      </c>
      <c r="D162" s="288">
        <v>-0.79252116465300004</v>
      </c>
    </row>
    <row r="163" spans="1:4" ht="27.75" customHeight="1">
      <c r="A163" s="286" t="s">
        <v>4605</v>
      </c>
      <c r="B163" s="287" t="s">
        <v>4592</v>
      </c>
      <c r="C163" s="288">
        <v>7.3910000063599993E-3</v>
      </c>
      <c r="D163" s="288">
        <v>-0.79688298939500002</v>
      </c>
    </row>
    <row r="164" spans="1:4" ht="27.75" customHeight="1">
      <c r="A164" s="286" t="s">
        <v>4606</v>
      </c>
      <c r="B164" s="287" t="s">
        <v>4607</v>
      </c>
      <c r="C164" s="288">
        <v>0.58786799675000001</v>
      </c>
      <c r="D164" s="288">
        <v>2.72159638208E-2</v>
      </c>
    </row>
    <row r="165" spans="1:4" ht="27.75" customHeight="1">
      <c r="A165" s="286" t="s">
        <v>4608</v>
      </c>
      <c r="B165" s="287" t="s">
        <v>4607</v>
      </c>
      <c r="C165" s="288">
        <v>1.0669751944600001</v>
      </c>
      <c r="D165" s="288">
        <v>1.45479238771</v>
      </c>
    </row>
    <row r="166" spans="1:4" ht="27.75" customHeight="1">
      <c r="A166" s="286" t="s">
        <v>4609</v>
      </c>
      <c r="B166" s="287" t="s">
        <v>4607</v>
      </c>
      <c r="C166" s="288">
        <v>5.2752547520900001E-2</v>
      </c>
      <c r="D166" s="288">
        <v>2.3865061355699999</v>
      </c>
    </row>
    <row r="167" spans="1:4" ht="27.75" customHeight="1">
      <c r="A167" s="286" t="s">
        <v>4610</v>
      </c>
      <c r="B167" s="287" t="s">
        <v>4607</v>
      </c>
      <c r="C167" s="288">
        <v>1.54113460066</v>
      </c>
      <c r="D167" s="288">
        <v>3.9531841554100002</v>
      </c>
    </row>
    <row r="168" spans="1:4" ht="27.75" customHeight="1">
      <c r="A168" s="286" t="s">
        <v>4611</v>
      </c>
      <c r="B168" s="287" t="s">
        <v>4607</v>
      </c>
      <c r="C168" s="288">
        <v>0.11118998981900001</v>
      </c>
      <c r="D168" s="288">
        <v>1.8104010828999999</v>
      </c>
    </row>
    <row r="169" spans="1:4" ht="27.75" customHeight="1">
      <c r="A169" s="286" t="s">
        <v>4612</v>
      </c>
      <c r="B169" s="287" t="s">
        <v>4607</v>
      </c>
      <c r="C169" s="288">
        <v>3.1137086940200001</v>
      </c>
      <c r="D169" s="288">
        <v>3.0309124628899999</v>
      </c>
    </row>
    <row r="170" spans="1:4" ht="27.75" customHeight="1">
      <c r="A170" s="286" t="s">
        <v>4613</v>
      </c>
      <c r="B170" s="287" t="s">
        <v>4607</v>
      </c>
      <c r="C170" s="288">
        <v>0</v>
      </c>
      <c r="D170" s="288">
        <v>1.3387534778399999</v>
      </c>
    </row>
    <row r="171" spans="1:4" ht="27.75" customHeight="1">
      <c r="A171" s="286" t="s">
        <v>4614</v>
      </c>
      <c r="B171" s="287" t="s">
        <v>4607</v>
      </c>
      <c r="C171" s="288">
        <v>0.276474833167</v>
      </c>
      <c r="D171" s="288">
        <v>1.82072642899</v>
      </c>
    </row>
    <row r="172" spans="1:4" ht="27.75" customHeight="1">
      <c r="A172" s="286" t="s">
        <v>4615</v>
      </c>
      <c r="B172" s="287" t="s">
        <v>4607</v>
      </c>
      <c r="C172" s="288">
        <v>0</v>
      </c>
      <c r="D172" s="288">
        <v>3.0428123990899998</v>
      </c>
    </row>
    <row r="173" spans="1:4" ht="27.75" customHeight="1">
      <c r="A173" s="286" t="s">
        <v>4616</v>
      </c>
      <c r="B173" s="287" t="s">
        <v>4607</v>
      </c>
      <c r="C173" s="288">
        <v>2.2286855695600001</v>
      </c>
      <c r="D173" s="288">
        <v>1.9847523902600002</v>
      </c>
    </row>
    <row r="174" spans="1:4" ht="27.75" customHeight="1">
      <c r="A174" s="286" t="s">
        <v>4617</v>
      </c>
      <c r="B174" s="287" t="s">
        <v>4607</v>
      </c>
      <c r="C174" s="288">
        <v>0.17479085815199999</v>
      </c>
      <c r="D174" s="288">
        <v>3.8225460038000003</v>
      </c>
    </row>
    <row r="175" spans="1:4" ht="27.75" customHeight="1">
      <c r="A175" s="286" t="s">
        <v>4618</v>
      </c>
      <c r="B175" s="287" t="s">
        <v>4607</v>
      </c>
      <c r="C175" s="288">
        <v>2.71029174342</v>
      </c>
      <c r="D175" s="288">
        <v>4.53395968359</v>
      </c>
    </row>
    <row r="176" spans="1:4" ht="27.75" customHeight="1">
      <c r="A176" s="286" t="s">
        <v>4619</v>
      </c>
      <c r="B176" s="287" t="s">
        <v>4607</v>
      </c>
      <c r="C176" s="288">
        <v>0.214244209573</v>
      </c>
      <c r="D176" s="288">
        <v>0.57515743345799997</v>
      </c>
    </row>
    <row r="177" spans="1:4" ht="27.75" customHeight="1">
      <c r="A177" s="286" t="s">
        <v>4620</v>
      </c>
      <c r="B177" s="287" t="s">
        <v>4607</v>
      </c>
      <c r="C177" s="288">
        <v>0.29482740016100001</v>
      </c>
      <c r="D177" s="288">
        <v>1.31001303957</v>
      </c>
    </row>
    <row r="178" spans="1:4" ht="27.75" customHeight="1">
      <c r="A178" s="286" t="s">
        <v>4621</v>
      </c>
      <c r="B178" s="287" t="s">
        <v>4607</v>
      </c>
      <c r="C178" s="288">
        <v>1.68690777875</v>
      </c>
      <c r="D178" s="288">
        <v>2.4218626529100002</v>
      </c>
    </row>
    <row r="179" spans="1:4" ht="27.75" customHeight="1">
      <c r="A179" s="286" t="s">
        <v>4622</v>
      </c>
      <c r="B179" s="287" t="s">
        <v>4607</v>
      </c>
      <c r="C179" s="288">
        <v>0.35443160447299998</v>
      </c>
      <c r="D179" s="288">
        <v>1.4900910378300001</v>
      </c>
    </row>
    <row r="180" spans="1:4" ht="27.75" customHeight="1">
      <c r="A180" s="286" t="s">
        <v>4623</v>
      </c>
      <c r="B180" s="287" t="s">
        <v>4607</v>
      </c>
      <c r="C180" s="288">
        <v>8.756284232900001E-2</v>
      </c>
      <c r="D180" s="288">
        <v>0.55009135593300007</v>
      </c>
    </row>
    <row r="181" spans="1:4" ht="27.75" customHeight="1">
      <c r="A181" s="286" t="s">
        <v>4624</v>
      </c>
      <c r="B181" s="287" t="s">
        <v>4607</v>
      </c>
      <c r="C181" s="288">
        <v>0.14551003370099999</v>
      </c>
      <c r="D181" s="288">
        <v>1.3285269186400002</v>
      </c>
    </row>
    <row r="182" spans="1:4" ht="27.75" customHeight="1">
      <c r="A182" s="286" t="s">
        <v>4625</v>
      </c>
      <c r="B182" s="287" t="s">
        <v>4626</v>
      </c>
      <c r="C182" s="288">
        <v>0</v>
      </c>
      <c r="D182" s="288">
        <v>0</v>
      </c>
    </row>
    <row r="183" spans="1:4" ht="27.75" customHeight="1">
      <c r="A183" s="286" t="s">
        <v>4627</v>
      </c>
      <c r="B183" s="287" t="s">
        <v>4626</v>
      </c>
      <c r="C183" s="288">
        <v>2.2851096843299997E-2</v>
      </c>
      <c r="D183" s="288">
        <v>1.6765392596599999</v>
      </c>
    </row>
    <row r="184" spans="1:4" ht="27.75" customHeight="1">
      <c r="A184" s="286" t="s">
        <v>4628</v>
      </c>
      <c r="B184" s="287" t="s">
        <v>4626</v>
      </c>
      <c r="C184" s="288">
        <v>2.2847663866000002E-2</v>
      </c>
      <c r="D184" s="288">
        <v>1.67643530418</v>
      </c>
    </row>
    <row r="185" spans="1:4" ht="27.75" customHeight="1">
      <c r="A185" s="286" t="s">
        <v>4629</v>
      </c>
      <c r="B185" s="287" t="s">
        <v>4626</v>
      </c>
      <c r="C185" s="288">
        <v>0.35257590305300002</v>
      </c>
      <c r="D185" s="288">
        <v>1.5097315411300001</v>
      </c>
    </row>
    <row r="186" spans="1:4" ht="27.75" customHeight="1">
      <c r="A186" s="286" t="s">
        <v>4630</v>
      </c>
      <c r="B186" s="287" t="s">
        <v>4626</v>
      </c>
      <c r="C186" s="288">
        <v>0.12503184966700001</v>
      </c>
      <c r="D186" s="288">
        <v>1.2511327395</v>
      </c>
    </row>
    <row r="187" spans="1:4" ht="27.75" customHeight="1">
      <c r="A187" s="286" t="s">
        <v>4631</v>
      </c>
      <c r="B187" s="287" t="s">
        <v>4626</v>
      </c>
      <c r="C187" s="288">
        <v>0.29137094497599997</v>
      </c>
      <c r="D187" s="288">
        <v>4.0431050300500004</v>
      </c>
    </row>
    <row r="188" spans="1:4" ht="27.75" customHeight="1">
      <c r="A188" s="286" t="s">
        <v>4632</v>
      </c>
      <c r="B188" s="287" t="s">
        <v>4626</v>
      </c>
      <c r="C188" s="288">
        <v>0.10616430383600001</v>
      </c>
      <c r="D188" s="288">
        <v>3.9993993940199997</v>
      </c>
    </row>
    <row r="189" spans="1:4" ht="27.75" customHeight="1">
      <c r="A189" s="286" t="s">
        <v>4633</v>
      </c>
      <c r="B189" s="287" t="s">
        <v>4626</v>
      </c>
      <c r="C189" s="288">
        <v>0.29869767355300003</v>
      </c>
      <c r="D189" s="288">
        <v>1.1533203018</v>
      </c>
    </row>
    <row r="190" spans="1:4" ht="27.75" customHeight="1">
      <c r="A190" s="286" t="s">
        <v>4634</v>
      </c>
      <c r="B190" s="287" t="s">
        <v>4626</v>
      </c>
      <c r="C190" s="288">
        <v>0.37664026285500002</v>
      </c>
      <c r="D190" s="288">
        <v>0.50069413350999992</v>
      </c>
    </row>
    <row r="191" spans="1:4" ht="27.75" customHeight="1">
      <c r="A191" s="286" t="s">
        <v>4635</v>
      </c>
      <c r="B191" s="287" t="s">
        <v>4626</v>
      </c>
      <c r="C191" s="288">
        <v>0.534040756989</v>
      </c>
      <c r="D191" s="288">
        <v>1.3457157711299998</v>
      </c>
    </row>
    <row r="192" spans="1:4" ht="27.75" customHeight="1">
      <c r="A192" s="286" t="s">
        <v>4636</v>
      </c>
      <c r="B192" s="287" t="s">
        <v>4626</v>
      </c>
      <c r="C192" s="288">
        <v>0.39910201054599997</v>
      </c>
      <c r="D192" s="288">
        <v>2.0586611120799998</v>
      </c>
    </row>
    <row r="193" spans="1:4" ht="27.75" customHeight="1">
      <c r="A193" s="286" t="s">
        <v>4637</v>
      </c>
      <c r="B193" s="287" t="s">
        <v>4626</v>
      </c>
      <c r="C193" s="288">
        <v>0.51989183795300009</v>
      </c>
      <c r="D193" s="288">
        <v>0.475708497786</v>
      </c>
    </row>
    <row r="194" spans="1:4" ht="27.75" customHeight="1">
      <c r="A194" s="286" t="s">
        <v>4638</v>
      </c>
      <c r="B194" s="287" t="s">
        <v>4626</v>
      </c>
      <c r="C194" s="288">
        <v>0.35630049454000001</v>
      </c>
      <c r="D194" s="288">
        <v>1.0500679346700001</v>
      </c>
    </row>
    <row r="195" spans="1:4" ht="27.75" customHeight="1">
      <c r="A195" s="286" t="s">
        <v>4639</v>
      </c>
      <c r="B195" s="287" t="s">
        <v>4626</v>
      </c>
      <c r="C195" s="288">
        <v>0.28622462601799997</v>
      </c>
      <c r="D195" s="288">
        <v>1.0476788966199999</v>
      </c>
    </row>
    <row r="196" spans="1:4" ht="27.75" customHeight="1">
      <c r="A196" s="286" t="s">
        <v>4640</v>
      </c>
      <c r="B196" s="287" t="s">
        <v>4626</v>
      </c>
      <c r="C196" s="288">
        <v>1.1918707638799999</v>
      </c>
      <c r="D196" s="288">
        <v>1.3056823364500001</v>
      </c>
    </row>
    <row r="197" spans="1:4" ht="27.75" customHeight="1">
      <c r="A197" s="286" t="s">
        <v>4641</v>
      </c>
      <c r="B197" s="287" t="s">
        <v>4626</v>
      </c>
      <c r="C197" s="288">
        <v>1.3307886843100001</v>
      </c>
      <c r="D197" s="288">
        <v>3.4580719896000001</v>
      </c>
    </row>
    <row r="198" spans="1:4" ht="27.75" customHeight="1">
      <c r="A198" s="286" t="s">
        <v>4642</v>
      </c>
      <c r="B198" s="287" t="s">
        <v>4626</v>
      </c>
      <c r="C198" s="288">
        <v>2.16968842028</v>
      </c>
      <c r="D198" s="288">
        <v>2.5205525871800001</v>
      </c>
    </row>
    <row r="199" spans="1:4" ht="27.75" customHeight="1">
      <c r="A199" s="286" t="s">
        <v>4643</v>
      </c>
      <c r="B199" s="287" t="s">
        <v>4626</v>
      </c>
      <c r="C199" s="288">
        <v>0.48442801760400001</v>
      </c>
      <c r="D199" s="288">
        <v>7.7684265179600001</v>
      </c>
    </row>
    <row r="200" spans="1:4" ht="27.75" customHeight="1">
      <c r="A200" s="286" t="s">
        <v>4644</v>
      </c>
      <c r="B200" s="287" t="s">
        <v>4626</v>
      </c>
      <c r="C200" s="288">
        <v>0.95620927521199994</v>
      </c>
      <c r="D200" s="288">
        <v>0.67609858844300008</v>
      </c>
    </row>
    <row r="201" spans="1:4" ht="27.75" customHeight="1">
      <c r="A201" s="286" t="s">
        <v>4645</v>
      </c>
      <c r="B201" s="287" t="s">
        <v>4626</v>
      </c>
      <c r="C201" s="288">
        <v>0.48747260269499998</v>
      </c>
      <c r="D201" s="288">
        <v>8.5170059460000004E-4</v>
      </c>
    </row>
    <row r="202" spans="1:4" ht="27.75" customHeight="1">
      <c r="A202" s="286" t="s">
        <v>4646</v>
      </c>
      <c r="B202" s="287" t="s">
        <v>4626</v>
      </c>
      <c r="C202" s="288">
        <v>4.0710408800899996E-2</v>
      </c>
      <c r="D202" s="288">
        <v>1.2079258350600001E-4</v>
      </c>
    </row>
    <row r="203" spans="1:4" ht="27.75" customHeight="1">
      <c r="A203" s="286" t="s">
        <v>4647</v>
      </c>
      <c r="B203" s="287" t="s">
        <v>4626</v>
      </c>
      <c r="C203" s="288">
        <v>0.397487253313</v>
      </c>
      <c r="D203" s="288">
        <v>1.15596749377</v>
      </c>
    </row>
    <row r="204" spans="1:4" ht="27.75" customHeight="1">
      <c r="A204" s="286" t="s">
        <v>4648</v>
      </c>
      <c r="B204" s="287" t="s">
        <v>4626</v>
      </c>
      <c r="C204" s="288">
        <v>0.33695989056500003</v>
      </c>
      <c r="D204" s="288">
        <v>0.14837753342900001</v>
      </c>
    </row>
    <row r="205" spans="1:4" ht="27.75" customHeight="1">
      <c r="A205" s="286" t="s">
        <v>4649</v>
      </c>
      <c r="B205" s="287" t="s">
        <v>4626</v>
      </c>
      <c r="C205" s="288">
        <v>0.27906838578000004</v>
      </c>
      <c r="D205" s="288">
        <v>0.64303074504799995</v>
      </c>
    </row>
    <row r="206" spans="1:4" ht="27.75" customHeight="1">
      <c r="A206" s="286" t="s">
        <v>4650</v>
      </c>
      <c r="B206" s="287" t="s">
        <v>4626</v>
      </c>
      <c r="C206" s="288">
        <v>2.3713669352500002</v>
      </c>
      <c r="D206" s="288">
        <v>1.3196380107299999</v>
      </c>
    </row>
    <row r="207" spans="1:4" ht="27.75" customHeight="1">
      <c r="A207" s="286" t="s">
        <v>4651</v>
      </c>
      <c r="B207" s="287" t="s">
        <v>4626</v>
      </c>
      <c r="C207" s="288">
        <v>2.6115346205800001</v>
      </c>
      <c r="D207" s="288">
        <v>1.3345258020399999</v>
      </c>
    </row>
    <row r="208" spans="1:4" ht="27.75" customHeight="1">
      <c r="A208" s="286" t="s">
        <v>4652</v>
      </c>
      <c r="B208" s="287" t="s">
        <v>4626</v>
      </c>
      <c r="C208" s="288">
        <v>0</v>
      </c>
      <c r="D208" s="288">
        <v>0.46316222994799999</v>
      </c>
    </row>
    <row r="209" spans="1:4" ht="27.75" customHeight="1">
      <c r="A209" s="286" t="s">
        <v>4653</v>
      </c>
      <c r="B209" s="287" t="s">
        <v>4626</v>
      </c>
      <c r="C209" s="288">
        <v>0.20272993256199998</v>
      </c>
      <c r="D209" s="288">
        <v>1.75873288634</v>
      </c>
    </row>
    <row r="210" spans="1:4" ht="27.75" customHeight="1">
      <c r="A210" s="286" t="s">
        <v>4654</v>
      </c>
      <c r="B210" s="287" t="s">
        <v>4626</v>
      </c>
      <c r="C210" s="288">
        <v>0.92249764917200006</v>
      </c>
      <c r="D210" s="288">
        <v>4.3465134674800003</v>
      </c>
    </row>
    <row r="211" spans="1:4" ht="27.75" customHeight="1">
      <c r="A211" s="286" t="s">
        <v>4655</v>
      </c>
      <c r="B211" s="287" t="s">
        <v>4626</v>
      </c>
      <c r="C211" s="288">
        <v>0.34362468653700001</v>
      </c>
      <c r="D211" s="288">
        <v>0.73305316999800008</v>
      </c>
    </row>
    <row r="212" spans="1:4" ht="27.75" customHeight="1">
      <c r="A212" s="286" t="s">
        <v>4656</v>
      </c>
      <c r="B212" s="287" t="s">
        <v>4626</v>
      </c>
      <c r="C212" s="288">
        <v>0.84516452520500007</v>
      </c>
      <c r="D212" s="288">
        <v>3.9180777613499997</v>
      </c>
    </row>
    <row r="213" spans="1:4" ht="27.75" customHeight="1">
      <c r="A213" s="286" t="s">
        <v>4657</v>
      </c>
      <c r="B213" s="287" t="s">
        <v>4626</v>
      </c>
      <c r="C213" s="288">
        <v>0.64537160089300005</v>
      </c>
      <c r="D213" s="288">
        <v>1.1566087785600001</v>
      </c>
    </row>
    <row r="214" spans="1:4" ht="27.75" customHeight="1">
      <c r="A214" s="286" t="s">
        <v>4658</v>
      </c>
      <c r="B214" s="287" t="s">
        <v>4659</v>
      </c>
      <c r="C214" s="288">
        <v>1.42667689863E-3</v>
      </c>
      <c r="D214" s="288">
        <v>0</v>
      </c>
    </row>
    <row r="215" spans="1:4" ht="27.75" customHeight="1">
      <c r="A215" s="286" t="s">
        <v>4660</v>
      </c>
      <c r="B215" s="287" t="s">
        <v>4659</v>
      </c>
      <c r="C215" s="288">
        <v>1.42513407403E-2</v>
      </c>
      <c r="D215" s="288">
        <v>8.2000373010800002E-4</v>
      </c>
    </row>
    <row r="216" spans="1:4" ht="27.75" customHeight="1">
      <c r="A216" s="286" t="s">
        <v>4661</v>
      </c>
      <c r="B216" s="287" t="s">
        <v>4659</v>
      </c>
      <c r="C216" s="288">
        <v>0</v>
      </c>
      <c r="D216" s="288">
        <v>0.222174008797</v>
      </c>
    </row>
    <row r="217" spans="1:4" ht="27.75" customHeight="1">
      <c r="A217" s="286" t="s">
        <v>4662</v>
      </c>
      <c r="B217" s="287" t="s">
        <v>4659</v>
      </c>
      <c r="C217" s="288">
        <v>0.40731078370000001</v>
      </c>
      <c r="D217" s="288">
        <v>1.1061119075900001</v>
      </c>
    </row>
    <row r="218" spans="1:4" ht="27.75" customHeight="1">
      <c r="A218" s="286" t="s">
        <v>4663</v>
      </c>
      <c r="B218" s="287" t="s">
        <v>4659</v>
      </c>
      <c r="C218" s="288">
        <v>0.14094395871099999</v>
      </c>
      <c r="D218" s="288">
        <v>2.14559059128E-2</v>
      </c>
    </row>
    <row r="219" spans="1:4" ht="27.75" customHeight="1">
      <c r="A219" s="286" t="s">
        <v>4664</v>
      </c>
      <c r="B219" s="287" t="s">
        <v>4659</v>
      </c>
      <c r="C219" s="288">
        <v>0.62308027762899998</v>
      </c>
      <c r="D219" s="288">
        <v>3.0633858217900003</v>
      </c>
    </row>
    <row r="220" spans="1:4" ht="27.75" customHeight="1">
      <c r="A220" s="286" t="s">
        <v>4665</v>
      </c>
      <c r="B220" s="287" t="s">
        <v>4659</v>
      </c>
      <c r="C220" s="288">
        <v>1.98516244122</v>
      </c>
      <c r="D220" s="288">
        <v>0.91419442637100001</v>
      </c>
    </row>
    <row r="221" spans="1:4" ht="27.75" customHeight="1">
      <c r="A221" s="286" t="s">
        <v>4666</v>
      </c>
      <c r="B221" s="287" t="s">
        <v>4659</v>
      </c>
      <c r="C221" s="288">
        <v>0.21583744673399999</v>
      </c>
      <c r="D221" s="288">
        <v>0.69997443024600003</v>
      </c>
    </row>
    <row r="222" spans="1:4" ht="27.75" customHeight="1">
      <c r="A222" s="286" t="s">
        <v>4667</v>
      </c>
      <c r="B222" s="287" t="s">
        <v>4659</v>
      </c>
      <c r="C222" s="288">
        <v>0.22304360801699999</v>
      </c>
      <c r="D222" s="288">
        <v>0.46397950952700001</v>
      </c>
    </row>
    <row r="223" spans="1:4" ht="27.75" customHeight="1">
      <c r="A223" s="286" t="s">
        <v>4668</v>
      </c>
      <c r="B223" s="287" t="s">
        <v>4659</v>
      </c>
      <c r="C223" s="288">
        <v>4.1338204754000005E-2</v>
      </c>
      <c r="D223" s="288">
        <v>6.1031171178599998E-2</v>
      </c>
    </row>
    <row r="224" spans="1:4" ht="27.75" customHeight="1">
      <c r="A224" s="286" t="s">
        <v>4669</v>
      </c>
      <c r="B224" s="287" t="s">
        <v>4659</v>
      </c>
      <c r="C224" s="288">
        <v>9.1769852058099996E-2</v>
      </c>
      <c r="D224" s="288">
        <v>6.4879654498399997E-2</v>
      </c>
    </row>
    <row r="225" spans="1:4" ht="27.75" customHeight="1">
      <c r="A225" s="286" t="s">
        <v>4670</v>
      </c>
      <c r="B225" s="287" t="s">
        <v>4659</v>
      </c>
      <c r="C225" s="288">
        <v>0.55142763264200001</v>
      </c>
      <c r="D225" s="288">
        <v>1.6687135336300001</v>
      </c>
    </row>
    <row r="226" spans="1:4" ht="27.75" customHeight="1">
      <c r="A226" s="286" t="s">
        <v>4671</v>
      </c>
      <c r="B226" s="287" t="s">
        <v>4659</v>
      </c>
      <c r="C226" s="288">
        <v>0.50946024304299997</v>
      </c>
      <c r="D226" s="288">
        <v>1.0351386577699999</v>
      </c>
    </row>
    <row r="227" spans="1:4" ht="27.75" customHeight="1">
      <c r="A227" s="286" t="s">
        <v>4672</v>
      </c>
      <c r="B227" s="287" t="s">
        <v>4659</v>
      </c>
      <c r="C227" s="288">
        <v>0.64497405867199997</v>
      </c>
      <c r="D227" s="288">
        <v>2.2265345667699998</v>
      </c>
    </row>
    <row r="228" spans="1:4" ht="27.75" customHeight="1">
      <c r="A228" s="286" t="s">
        <v>4673</v>
      </c>
      <c r="B228" s="287" t="s">
        <v>4659</v>
      </c>
      <c r="C228" s="288">
        <v>1.2436024779100001</v>
      </c>
      <c r="D228" s="288">
        <v>0.87553958993399994</v>
      </c>
    </row>
    <row r="229" spans="1:4" ht="27.75" customHeight="1">
      <c r="A229" s="286" t="s">
        <v>4674</v>
      </c>
      <c r="B229" s="287" t="s">
        <v>4659</v>
      </c>
      <c r="C229" s="288">
        <v>0.40237355400000002</v>
      </c>
      <c r="D229" s="288">
        <v>1.3312093798400002</v>
      </c>
    </row>
    <row r="230" spans="1:4" ht="27.75" customHeight="1">
      <c r="A230" s="286" t="s">
        <v>4675</v>
      </c>
      <c r="B230" s="287" t="s">
        <v>4659</v>
      </c>
      <c r="C230" s="288">
        <v>1.3962788940999999</v>
      </c>
      <c r="D230" s="288">
        <v>0.971745169992</v>
      </c>
    </row>
    <row r="231" spans="1:4" ht="27.75" customHeight="1">
      <c r="A231" s="286" t="s">
        <v>4676</v>
      </c>
      <c r="B231" s="287" t="s">
        <v>4659</v>
      </c>
      <c r="C231" s="288">
        <v>0.246444295137</v>
      </c>
      <c r="D231" s="288">
        <v>0.51985615818300002</v>
      </c>
    </row>
    <row r="232" spans="1:4" ht="27.75" customHeight="1">
      <c r="A232" s="286" t="s">
        <v>4677</v>
      </c>
      <c r="B232" s="287" t="s">
        <v>4678</v>
      </c>
      <c r="C232" s="288">
        <v>9.2641980529899998E-2</v>
      </c>
      <c r="D232" s="288">
        <v>1.9836389538599997E-2</v>
      </c>
    </row>
    <row r="233" spans="1:4" ht="27.75" customHeight="1">
      <c r="A233" s="286" t="s">
        <v>4679</v>
      </c>
      <c r="B233" s="287" t="s">
        <v>4678</v>
      </c>
      <c r="C233" s="288">
        <v>0.113000697469</v>
      </c>
      <c r="D233" s="288">
        <v>1.4212575261</v>
      </c>
    </row>
    <row r="234" spans="1:4" ht="27.75" customHeight="1">
      <c r="A234" s="286" t="s">
        <v>4680</v>
      </c>
      <c r="B234" s="287" t="s">
        <v>4678</v>
      </c>
      <c r="C234" s="288">
        <v>1.2406658579000001</v>
      </c>
      <c r="D234" s="288">
        <v>0.416451027142</v>
      </c>
    </row>
    <row r="235" spans="1:4" ht="27.75" customHeight="1">
      <c r="A235" s="286" t="s">
        <v>4681</v>
      </c>
      <c r="B235" s="287" t="s">
        <v>4678</v>
      </c>
      <c r="C235" s="288">
        <v>0.60758760001200007</v>
      </c>
      <c r="D235" s="288">
        <v>2.0823891838999997</v>
      </c>
    </row>
    <row r="236" spans="1:4" ht="27.75" customHeight="1">
      <c r="A236" s="286" t="s">
        <v>4682</v>
      </c>
      <c r="B236" s="287" t="s">
        <v>4678</v>
      </c>
      <c r="C236" s="288">
        <v>1.3719995833099998</v>
      </c>
      <c r="D236" s="288">
        <v>0</v>
      </c>
    </row>
    <row r="237" spans="1:4" ht="27.75" customHeight="1">
      <c r="A237" s="286" t="s">
        <v>4683</v>
      </c>
      <c r="B237" s="287" t="s">
        <v>4678</v>
      </c>
      <c r="C237" s="288">
        <v>0.13456843608299998</v>
      </c>
      <c r="D237" s="288">
        <v>0.97769569334499995</v>
      </c>
    </row>
    <row r="238" spans="1:4" ht="27.75" customHeight="1">
      <c r="A238" s="286" t="s">
        <v>4684</v>
      </c>
      <c r="B238" s="287" t="s">
        <v>4678</v>
      </c>
      <c r="C238" s="288">
        <v>0.47050109232600001</v>
      </c>
      <c r="D238" s="288">
        <v>2.1036389601100001</v>
      </c>
    </row>
    <row r="239" spans="1:4" ht="27.75" customHeight="1">
      <c r="A239" s="286" t="s">
        <v>4685</v>
      </c>
      <c r="B239" s="287" t="s">
        <v>4678</v>
      </c>
      <c r="C239" s="288">
        <v>0.20971981366200002</v>
      </c>
      <c r="D239" s="288">
        <v>1.1035905135600002</v>
      </c>
    </row>
    <row r="240" spans="1:4" ht="27.75" customHeight="1">
      <c r="A240" s="286" t="s">
        <v>4686</v>
      </c>
      <c r="B240" s="287" t="s">
        <v>4678</v>
      </c>
      <c r="C240" s="288">
        <v>8.5024853586599999E-3</v>
      </c>
      <c r="D240" s="288">
        <v>0.50428719978600001</v>
      </c>
    </row>
    <row r="241" spans="1:4" ht="27.75" customHeight="1">
      <c r="A241" s="286" t="s">
        <v>4687</v>
      </c>
      <c r="B241" s="287" t="s">
        <v>4678</v>
      </c>
      <c r="C241" s="288">
        <v>0.208698763047</v>
      </c>
      <c r="D241" s="288">
        <v>0.83340084948799997</v>
      </c>
    </row>
    <row r="242" spans="1:4" ht="27.75" customHeight="1">
      <c r="A242" s="286" t="s">
        <v>4688</v>
      </c>
      <c r="B242" s="287" t="s">
        <v>4678</v>
      </c>
      <c r="C242" s="288">
        <v>1.9347487196100002</v>
      </c>
      <c r="D242" s="288">
        <v>0.35828111836900001</v>
      </c>
    </row>
    <row r="243" spans="1:4" ht="27.75" customHeight="1">
      <c r="A243" s="286" t="s">
        <v>4689</v>
      </c>
      <c r="B243" s="287" t="s">
        <v>4678</v>
      </c>
      <c r="C243" s="288">
        <v>6.1720173235500003E-6</v>
      </c>
      <c r="D243" s="288">
        <v>0.78677419575099994</v>
      </c>
    </row>
    <row r="244" spans="1:4" ht="27.75" customHeight="1">
      <c r="A244" s="286" t="s">
        <v>4690</v>
      </c>
      <c r="B244" s="287" t="s">
        <v>4678</v>
      </c>
      <c r="C244" s="288">
        <v>2.4604957718700002</v>
      </c>
      <c r="D244" s="288">
        <v>1.88378244958</v>
      </c>
    </row>
    <row r="245" spans="1:4" ht="27.75" customHeight="1">
      <c r="A245" s="286" t="s">
        <v>4691</v>
      </c>
      <c r="B245" s="287" t="s">
        <v>4678</v>
      </c>
      <c r="C245" s="288">
        <v>0</v>
      </c>
      <c r="D245" s="288">
        <v>1.6741669558300001E-2</v>
      </c>
    </row>
    <row r="246" spans="1:4" ht="27.75" customHeight="1">
      <c r="A246" s="286" t="s">
        <v>4692</v>
      </c>
      <c r="B246" s="287" t="s">
        <v>4678</v>
      </c>
      <c r="C246" s="288">
        <v>0</v>
      </c>
      <c r="D246" s="288">
        <v>0</v>
      </c>
    </row>
    <row r="247" spans="1:4" ht="27.75" customHeight="1">
      <c r="A247" s="286" t="s">
        <v>4693</v>
      </c>
      <c r="B247" s="287" t="s">
        <v>4678</v>
      </c>
      <c r="C247" s="288">
        <v>0.51916850066999998</v>
      </c>
      <c r="D247" s="288">
        <v>0</v>
      </c>
    </row>
    <row r="248" spans="1:4" ht="27.75" customHeight="1">
      <c r="A248" s="286" t="s">
        <v>4694</v>
      </c>
      <c r="B248" s="287" t="s">
        <v>4678</v>
      </c>
      <c r="C248" s="288">
        <v>1.0066901589399999</v>
      </c>
      <c r="D248" s="288">
        <v>2.48081692941</v>
      </c>
    </row>
    <row r="249" spans="1:4" ht="27.75" customHeight="1">
      <c r="A249" s="286" t="s">
        <v>4695</v>
      </c>
      <c r="B249" s="287" t="s">
        <v>4678</v>
      </c>
      <c r="C249" s="288">
        <v>0.70584468786999999</v>
      </c>
      <c r="D249" s="288">
        <v>0.68417267868600007</v>
      </c>
    </row>
    <row r="250" spans="1:4" ht="27.75" customHeight="1">
      <c r="A250" s="286" t="s">
        <v>4696</v>
      </c>
      <c r="B250" s="287" t="s">
        <v>4678</v>
      </c>
      <c r="C250" s="288">
        <v>1.9444587106599999E-2</v>
      </c>
      <c r="D250" s="288">
        <v>0.67109846823999997</v>
      </c>
    </row>
    <row r="251" spans="1:4" ht="27.75" customHeight="1">
      <c r="A251" s="286" t="s">
        <v>4697</v>
      </c>
      <c r="B251" s="287" t="s">
        <v>4678</v>
      </c>
      <c r="C251" s="288">
        <v>1.9767827132100002</v>
      </c>
      <c r="D251" s="288">
        <v>0.24176762853599998</v>
      </c>
    </row>
    <row r="252" spans="1:4" ht="27.75" customHeight="1">
      <c r="A252" s="286" t="s">
        <v>4698</v>
      </c>
      <c r="B252" s="287" t="s">
        <v>4678</v>
      </c>
      <c r="C252" s="288">
        <v>0.36525286365499998</v>
      </c>
      <c r="D252" s="288">
        <v>0.31362477790799997</v>
      </c>
    </row>
    <row r="253" spans="1:4" ht="27.75" customHeight="1">
      <c r="A253" s="286" t="s">
        <v>4699</v>
      </c>
      <c r="B253" s="287" t="s">
        <v>4678</v>
      </c>
      <c r="C253" s="288">
        <v>0.375350794637</v>
      </c>
      <c r="D253" s="288">
        <v>1.0403940650199999</v>
      </c>
    </row>
    <row r="254" spans="1:4" ht="27.75" customHeight="1">
      <c r="A254" s="286" t="s">
        <v>4700</v>
      </c>
      <c r="B254" s="287" t="s">
        <v>4678</v>
      </c>
      <c r="C254" s="288">
        <v>0.45601163293800001</v>
      </c>
      <c r="D254" s="288">
        <v>1.08568243135</v>
      </c>
    </row>
    <row r="255" spans="1:4" ht="27.75" customHeight="1">
      <c r="A255" s="286" t="s">
        <v>4701</v>
      </c>
      <c r="B255" s="287" t="s">
        <v>4678</v>
      </c>
      <c r="C255" s="288">
        <v>6.6833997091000005E-2</v>
      </c>
      <c r="D255" s="288">
        <v>0.33710927220799997</v>
      </c>
    </row>
  </sheetData>
  <sheetProtection selectLockedCells="1" selectUnlockedCells="1"/>
  <mergeCells count="1">
    <mergeCell ref="A2:D2"/>
  </mergeCells>
  <hyperlinks>
    <hyperlink ref="A1" location="Overview!A1" display="Back to Overview" xr:uid="{00000000-0004-0000-38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G2221"/>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Electricity North West Area (GSP Group _G)"</f>
        <v>Southern Electric Power Distribution plc - Effective from 1 April 2024 - Final Nodal/Zonal charges in Electricity North West Area (GSP Group _G)</v>
      </c>
      <c r="B2" s="394"/>
      <c r="C2" s="394"/>
      <c r="D2" s="395"/>
    </row>
    <row r="3" spans="1:7" ht="60.75" customHeight="1">
      <c r="A3" s="215" t="s">
        <v>851</v>
      </c>
      <c r="B3" s="215" t="s">
        <v>852</v>
      </c>
      <c r="C3" s="215" t="s">
        <v>853</v>
      </c>
      <c r="D3" s="215" t="s">
        <v>854</v>
      </c>
    </row>
    <row r="4" spans="1:7" ht="21.75" customHeight="1">
      <c r="A4" s="7" t="s">
        <v>4702</v>
      </c>
      <c r="B4" s="8" t="s">
        <v>4703</v>
      </c>
      <c r="C4" s="255">
        <v>1.1569915749684776</v>
      </c>
      <c r="D4" s="255">
        <v>2.75321143302684</v>
      </c>
    </row>
    <row r="5" spans="1:7" ht="21.75" customHeight="1">
      <c r="A5" s="7" t="s">
        <v>4702</v>
      </c>
      <c r="B5" s="8" t="s">
        <v>4703</v>
      </c>
      <c r="C5" s="255">
        <v>1.1569915749684776</v>
      </c>
      <c r="D5" s="255">
        <v>2.75321143302684</v>
      </c>
    </row>
    <row r="6" spans="1:7" ht="21.75" customHeight="1">
      <c r="A6" s="7" t="s">
        <v>4704</v>
      </c>
      <c r="B6" s="8" t="s">
        <v>4703</v>
      </c>
      <c r="C6" s="255">
        <v>1.1677044599218895</v>
      </c>
      <c r="D6" s="255">
        <v>2.75321143302684</v>
      </c>
    </row>
    <row r="7" spans="1:7" ht="21.75" customHeight="1">
      <c r="A7" s="7" t="s">
        <v>4704</v>
      </c>
      <c r="B7" s="8" t="s">
        <v>4703</v>
      </c>
      <c r="C7" s="255">
        <v>1.1677044599218895</v>
      </c>
      <c r="D7" s="255">
        <v>2.75321143302684</v>
      </c>
    </row>
    <row r="8" spans="1:7" ht="21.75" customHeight="1">
      <c r="A8" s="7" t="s">
        <v>4705</v>
      </c>
      <c r="B8" s="8" t="s">
        <v>4703</v>
      </c>
      <c r="C8" s="255">
        <v>1.1569915749684776</v>
      </c>
      <c r="D8" s="255">
        <v>2.7639243179802522</v>
      </c>
    </row>
    <row r="9" spans="1:7" ht="21.75" customHeight="1">
      <c r="A9" s="7" t="s">
        <v>4705</v>
      </c>
      <c r="B9" s="8" t="s">
        <v>4703</v>
      </c>
      <c r="C9" s="255">
        <v>1.1569915749684776</v>
      </c>
      <c r="D9" s="255">
        <v>2.7639243179802522</v>
      </c>
    </row>
    <row r="10" spans="1:7" ht="21.75" customHeight="1">
      <c r="A10" s="7" t="s">
        <v>4706</v>
      </c>
      <c r="B10" s="8" t="s">
        <v>4703</v>
      </c>
      <c r="C10" s="255">
        <v>1.1677044599218895</v>
      </c>
      <c r="D10" s="255">
        <v>2.75321143302684</v>
      </c>
    </row>
    <row r="11" spans="1:7" ht="21.75" customHeight="1">
      <c r="A11" s="7" t="s">
        <v>4706</v>
      </c>
      <c r="B11" s="8" t="s">
        <v>4703</v>
      </c>
      <c r="C11" s="255">
        <v>1.1677044599218895</v>
      </c>
      <c r="D11" s="255">
        <v>2.75321143302684</v>
      </c>
    </row>
    <row r="12" spans="1:7" ht="21.75" customHeight="1">
      <c r="A12" s="7" t="s">
        <v>4707</v>
      </c>
      <c r="B12" s="8" t="s">
        <v>4708</v>
      </c>
      <c r="C12" s="255">
        <v>0</v>
      </c>
      <c r="D12" s="255">
        <v>0.12855461944094196</v>
      </c>
    </row>
    <row r="13" spans="1:7" ht="21.75" customHeight="1">
      <c r="A13" s="7" t="s">
        <v>4707</v>
      </c>
      <c r="B13" s="8" t="s">
        <v>4708</v>
      </c>
      <c r="C13" s="255">
        <v>0</v>
      </c>
      <c r="D13" s="255">
        <v>0.12855461944094196</v>
      </c>
    </row>
    <row r="14" spans="1:7" ht="21.75" customHeight="1">
      <c r="A14" s="7" t="s">
        <v>4709</v>
      </c>
      <c r="B14" s="8" t="s">
        <v>4708</v>
      </c>
      <c r="C14" s="255">
        <v>0</v>
      </c>
      <c r="D14" s="255">
        <v>0.12855461944094196</v>
      </c>
    </row>
    <row r="15" spans="1:7" ht="21.75" customHeight="1">
      <c r="A15" s="7" t="s">
        <v>4709</v>
      </c>
      <c r="B15" s="8" t="s">
        <v>4708</v>
      </c>
      <c r="C15" s="255">
        <v>0</v>
      </c>
      <c r="D15" s="255">
        <v>0.12855461944094196</v>
      </c>
    </row>
    <row r="16" spans="1:7" ht="21.75" customHeight="1">
      <c r="A16" s="7" t="s">
        <v>4710</v>
      </c>
      <c r="B16" s="8" t="s">
        <v>4708</v>
      </c>
      <c r="C16" s="255">
        <v>0</v>
      </c>
      <c r="D16" s="255">
        <v>8.5703079627294634E-2</v>
      </c>
    </row>
    <row r="17" spans="1:4" ht="21.75" customHeight="1">
      <c r="A17" s="7" t="s">
        <v>4711</v>
      </c>
      <c r="B17" s="8" t="s">
        <v>4708</v>
      </c>
      <c r="C17" s="255">
        <v>0</v>
      </c>
      <c r="D17" s="255">
        <v>8.5703079627294634E-2</v>
      </c>
    </row>
    <row r="18" spans="1:4" ht="21.75" customHeight="1">
      <c r="A18" s="7" t="s">
        <v>4712</v>
      </c>
      <c r="B18" s="8" t="s">
        <v>4708</v>
      </c>
      <c r="C18" s="255">
        <v>0</v>
      </c>
      <c r="D18" s="255">
        <v>8.5703079627294634E-2</v>
      </c>
    </row>
    <row r="19" spans="1:4" ht="21.75" customHeight="1">
      <c r="A19" s="7" t="s">
        <v>4713</v>
      </c>
      <c r="B19" s="8" t="s">
        <v>4708</v>
      </c>
      <c r="C19" s="255">
        <v>0</v>
      </c>
      <c r="D19" s="255">
        <v>8.5703079627294634E-2</v>
      </c>
    </row>
    <row r="20" spans="1:4" ht="21.75" customHeight="1">
      <c r="A20" s="7" t="s">
        <v>4714</v>
      </c>
      <c r="B20" s="8" t="s">
        <v>4715</v>
      </c>
      <c r="C20" s="255">
        <v>3.1924397161167253</v>
      </c>
      <c r="D20" s="255">
        <v>0.43922828308988499</v>
      </c>
    </row>
    <row r="21" spans="1:4" ht="21.75" customHeight="1">
      <c r="A21" s="7" t="s">
        <v>4714</v>
      </c>
      <c r="B21" s="8" t="s">
        <v>4715</v>
      </c>
      <c r="C21" s="255">
        <v>3.1924397161167253</v>
      </c>
      <c r="D21" s="255">
        <v>0.43922828308988499</v>
      </c>
    </row>
    <row r="22" spans="1:4" ht="21.75" customHeight="1">
      <c r="A22" s="7" t="s">
        <v>4716</v>
      </c>
      <c r="B22" s="8" t="s">
        <v>4715</v>
      </c>
      <c r="C22" s="255">
        <v>3.1924397161167253</v>
      </c>
      <c r="D22" s="255">
        <v>0.43922828308988499</v>
      </c>
    </row>
    <row r="23" spans="1:4" ht="21.75" customHeight="1">
      <c r="A23" s="7" t="s">
        <v>4716</v>
      </c>
      <c r="B23" s="8" t="s">
        <v>4715</v>
      </c>
      <c r="C23" s="255">
        <v>3.1924397161167253</v>
      </c>
      <c r="D23" s="255">
        <v>0.43922828308988499</v>
      </c>
    </row>
    <row r="24" spans="1:4" ht="21.75" customHeight="1">
      <c r="A24" s="7" t="s">
        <v>4717</v>
      </c>
      <c r="B24" s="8" t="s">
        <v>4715</v>
      </c>
      <c r="C24" s="255">
        <v>0</v>
      </c>
      <c r="D24" s="255">
        <v>0.12855461944094196</v>
      </c>
    </row>
    <row r="25" spans="1:4" ht="21.75" customHeight="1">
      <c r="A25" s="7" t="s">
        <v>4717</v>
      </c>
      <c r="B25" s="8" t="s">
        <v>4715</v>
      </c>
      <c r="C25" s="255">
        <v>0</v>
      </c>
      <c r="D25" s="255">
        <v>0.12855461944094196</v>
      </c>
    </row>
    <row r="26" spans="1:4" ht="21.75" customHeight="1">
      <c r="A26" s="7" t="s">
        <v>4718</v>
      </c>
      <c r="B26" s="8" t="s">
        <v>4715</v>
      </c>
      <c r="C26" s="255">
        <v>0</v>
      </c>
      <c r="D26" s="255">
        <v>0.12855461944094196</v>
      </c>
    </row>
    <row r="27" spans="1:4" ht="27.75" customHeight="1">
      <c r="A27" s="7" t="s">
        <v>4718</v>
      </c>
      <c r="B27" s="8" t="s">
        <v>4715</v>
      </c>
      <c r="C27" s="255">
        <v>0</v>
      </c>
      <c r="D27" s="255">
        <v>0.12855461944094196</v>
      </c>
    </row>
    <row r="28" spans="1:4" ht="27.75" customHeight="1">
      <c r="A28" s="7" t="s">
        <v>4719</v>
      </c>
      <c r="B28" s="8" t="s">
        <v>4720</v>
      </c>
      <c r="C28" s="255">
        <v>1.7033487075924809</v>
      </c>
      <c r="D28" s="255">
        <v>2.51752796405178</v>
      </c>
    </row>
    <row r="29" spans="1:4" ht="27.75" customHeight="1">
      <c r="A29" s="7" t="s">
        <v>4721</v>
      </c>
      <c r="B29" s="8" t="s">
        <v>4720</v>
      </c>
      <c r="C29" s="255">
        <v>1.7033487075924809</v>
      </c>
      <c r="D29" s="255">
        <v>2.51752796405178</v>
      </c>
    </row>
    <row r="30" spans="1:4" ht="27.75" customHeight="1">
      <c r="A30" s="7" t="s">
        <v>4722</v>
      </c>
      <c r="B30" s="8" t="s">
        <v>4723</v>
      </c>
      <c r="C30" s="255">
        <v>0</v>
      </c>
      <c r="D30" s="255">
        <v>0.39637674327623768</v>
      </c>
    </row>
    <row r="31" spans="1:4" ht="27.75" customHeight="1">
      <c r="A31" s="7" t="s">
        <v>4724</v>
      </c>
      <c r="B31" s="8" t="s">
        <v>4723</v>
      </c>
      <c r="C31" s="255">
        <v>0</v>
      </c>
      <c r="D31" s="255">
        <v>0.39637674327623768</v>
      </c>
    </row>
    <row r="32" spans="1:4" ht="27.75" customHeight="1">
      <c r="A32" s="7" t="s">
        <v>4725</v>
      </c>
      <c r="B32" s="8" t="s">
        <v>4726</v>
      </c>
      <c r="C32" s="255">
        <v>0.54635713262400332</v>
      </c>
      <c r="D32" s="255">
        <v>4.9065013086626177</v>
      </c>
    </row>
    <row r="33" spans="1:4" ht="27.75" customHeight="1">
      <c r="A33" s="7" t="s">
        <v>4727</v>
      </c>
      <c r="B33" s="8" t="s">
        <v>4726</v>
      </c>
      <c r="C33" s="255">
        <v>0.54635713262400332</v>
      </c>
      <c r="D33" s="255">
        <v>4.9065013086626177</v>
      </c>
    </row>
    <row r="34" spans="1:4" ht="27.75" customHeight="1">
      <c r="A34" s="7" t="s">
        <v>4728</v>
      </c>
      <c r="B34" s="8" t="s">
        <v>4729</v>
      </c>
      <c r="C34" s="255">
        <v>2.4211119994710733</v>
      </c>
      <c r="D34" s="255">
        <v>10.348646864995828</v>
      </c>
    </row>
    <row r="35" spans="1:4" ht="27.75" customHeight="1">
      <c r="A35" s="7" t="s">
        <v>4730</v>
      </c>
      <c r="B35" s="8" t="s">
        <v>4729</v>
      </c>
      <c r="C35" s="255">
        <v>2.4211119994710733</v>
      </c>
      <c r="D35" s="255">
        <v>10.348646864995828</v>
      </c>
    </row>
    <row r="36" spans="1:4" ht="27.75" customHeight="1">
      <c r="A36" s="7" t="s">
        <v>4731</v>
      </c>
      <c r="B36" s="8" t="s">
        <v>4732</v>
      </c>
      <c r="C36" s="255">
        <v>1.8426162119868348</v>
      </c>
      <c r="D36" s="255">
        <v>8.602446617589699</v>
      </c>
    </row>
    <row r="37" spans="1:4" ht="27.75" customHeight="1">
      <c r="A37" s="7" t="s">
        <v>4731</v>
      </c>
      <c r="B37" s="8" t="s">
        <v>4732</v>
      </c>
      <c r="C37" s="255">
        <v>1.8426162119868348</v>
      </c>
      <c r="D37" s="255">
        <v>8.602446617589699</v>
      </c>
    </row>
    <row r="38" spans="1:4" ht="27.75" customHeight="1">
      <c r="A38" s="7" t="s">
        <v>4733</v>
      </c>
      <c r="B38" s="8" t="s">
        <v>4732</v>
      </c>
      <c r="C38" s="255">
        <v>1.8426162119868348</v>
      </c>
      <c r="D38" s="255">
        <v>8.602446617589699</v>
      </c>
    </row>
    <row r="39" spans="1:4" ht="27.75" customHeight="1">
      <c r="A39" s="7" t="s">
        <v>4733</v>
      </c>
      <c r="B39" s="8" t="s">
        <v>4732</v>
      </c>
      <c r="C39" s="255">
        <v>1.8426162119868348</v>
      </c>
      <c r="D39" s="255">
        <v>8.602446617589699</v>
      </c>
    </row>
    <row r="40" spans="1:4" ht="27.75" customHeight="1">
      <c r="A40" s="7" t="s">
        <v>4734</v>
      </c>
      <c r="B40" s="8" t="s">
        <v>4735</v>
      </c>
      <c r="C40" s="255">
        <v>1.9176064066607175</v>
      </c>
      <c r="D40" s="255">
        <v>8.7202883520772296</v>
      </c>
    </row>
    <row r="41" spans="1:4" ht="27.75" customHeight="1">
      <c r="A41" s="7" t="s">
        <v>4736</v>
      </c>
      <c r="B41" s="8" t="s">
        <v>4735</v>
      </c>
      <c r="C41" s="255">
        <v>1.9176064066607175</v>
      </c>
      <c r="D41" s="255">
        <v>8.7202883520772296</v>
      </c>
    </row>
    <row r="42" spans="1:4" ht="27.75" customHeight="1">
      <c r="A42" s="7" t="s">
        <v>4737</v>
      </c>
      <c r="B42" s="8" t="s">
        <v>4735</v>
      </c>
      <c r="C42" s="255">
        <v>6.4705825118607452</v>
      </c>
      <c r="D42" s="255">
        <v>1.8211904420800109</v>
      </c>
    </row>
    <row r="43" spans="1:4" ht="27.75" customHeight="1">
      <c r="A43" s="7" t="s">
        <v>4737</v>
      </c>
      <c r="B43" s="8" t="s">
        <v>4735</v>
      </c>
      <c r="C43" s="255">
        <v>6.4705825118607452</v>
      </c>
      <c r="D43" s="255">
        <v>1.8211904420800109</v>
      </c>
    </row>
    <row r="44" spans="1:4" ht="27.75" customHeight="1">
      <c r="A44" s="7" t="s">
        <v>4738</v>
      </c>
      <c r="B44" s="8" t="s">
        <v>4735</v>
      </c>
      <c r="C44" s="255">
        <v>6.4705825118607452</v>
      </c>
      <c r="D44" s="255">
        <v>1.8211904420800109</v>
      </c>
    </row>
    <row r="45" spans="1:4" ht="27.75" customHeight="1">
      <c r="A45" s="7" t="s">
        <v>4738</v>
      </c>
      <c r="B45" s="8" t="s">
        <v>4735</v>
      </c>
      <c r="C45" s="255">
        <v>6.4705825118607452</v>
      </c>
      <c r="D45" s="255">
        <v>1.8211904420800109</v>
      </c>
    </row>
    <row r="46" spans="1:4" ht="27.75" customHeight="1">
      <c r="A46" s="7" t="s">
        <v>4739</v>
      </c>
      <c r="B46" s="8" t="s">
        <v>4740</v>
      </c>
      <c r="C46" s="255">
        <v>0</v>
      </c>
      <c r="D46" s="255">
        <v>0</v>
      </c>
    </row>
    <row r="47" spans="1:4" ht="27.75" customHeight="1">
      <c r="A47" s="7" t="s">
        <v>4739</v>
      </c>
      <c r="B47" s="8" t="s">
        <v>4740</v>
      </c>
      <c r="C47" s="255">
        <v>0</v>
      </c>
      <c r="D47" s="255">
        <v>0</v>
      </c>
    </row>
    <row r="48" spans="1:4" ht="27.75" customHeight="1">
      <c r="A48" s="7" t="s">
        <v>4741</v>
      </c>
      <c r="B48" s="8" t="s">
        <v>4740</v>
      </c>
      <c r="C48" s="255">
        <v>0</v>
      </c>
      <c r="D48" s="255">
        <v>0</v>
      </c>
    </row>
    <row r="49" spans="1:4" ht="27.75" customHeight="1">
      <c r="A49" s="7" t="s">
        <v>4741</v>
      </c>
      <c r="B49" s="8" t="s">
        <v>4740</v>
      </c>
      <c r="C49" s="255">
        <v>0</v>
      </c>
      <c r="D49" s="255">
        <v>0</v>
      </c>
    </row>
    <row r="50" spans="1:4" ht="27.75" customHeight="1">
      <c r="A50" s="7" t="s">
        <v>4742</v>
      </c>
      <c r="B50" s="8" t="s">
        <v>4743</v>
      </c>
      <c r="C50" s="255">
        <v>0</v>
      </c>
      <c r="D50" s="255">
        <v>0</v>
      </c>
    </row>
    <row r="51" spans="1:4" ht="27.75" customHeight="1">
      <c r="A51" s="7" t="s">
        <v>4744</v>
      </c>
      <c r="B51" s="8" t="s">
        <v>4745</v>
      </c>
      <c r="C51" s="255">
        <v>0</v>
      </c>
      <c r="D51" s="255">
        <v>0</v>
      </c>
    </row>
    <row r="52" spans="1:4" ht="27.75" customHeight="1">
      <c r="A52" s="7" t="s">
        <v>4746</v>
      </c>
      <c r="B52" s="8" t="s">
        <v>4747</v>
      </c>
      <c r="C52" s="255">
        <v>1.7462002474061282</v>
      </c>
      <c r="D52" s="255">
        <v>6.6205629012085101</v>
      </c>
    </row>
    <row r="53" spans="1:4" ht="27.75" customHeight="1">
      <c r="A53" s="7" t="s">
        <v>4748</v>
      </c>
      <c r="B53" s="8" t="s">
        <v>4749</v>
      </c>
      <c r="C53" s="255">
        <v>0.49279270785694418</v>
      </c>
      <c r="D53" s="255">
        <v>0.86774368122635825</v>
      </c>
    </row>
    <row r="54" spans="1:4" ht="27.75" customHeight="1">
      <c r="A54" s="7" t="s">
        <v>4748</v>
      </c>
      <c r="B54" s="8" t="s">
        <v>4749</v>
      </c>
      <c r="C54" s="255">
        <v>0.49279270785694418</v>
      </c>
      <c r="D54" s="255">
        <v>0.86774368122635825</v>
      </c>
    </row>
    <row r="55" spans="1:4" ht="27.75" customHeight="1">
      <c r="A55" s="7" t="s">
        <v>4750</v>
      </c>
      <c r="B55" s="8" t="s">
        <v>4749</v>
      </c>
      <c r="C55" s="255">
        <v>0.49279270785694418</v>
      </c>
      <c r="D55" s="255">
        <v>0.86774368122635825</v>
      </c>
    </row>
    <row r="56" spans="1:4" ht="27.75" customHeight="1">
      <c r="A56" s="7" t="s">
        <v>4750</v>
      </c>
      <c r="B56" s="8" t="s">
        <v>4749</v>
      </c>
      <c r="C56" s="255">
        <v>0.49279270785694418</v>
      </c>
      <c r="D56" s="255">
        <v>0.86774368122635825</v>
      </c>
    </row>
    <row r="57" spans="1:4" ht="27.75" customHeight="1">
      <c r="A57" s="7" t="s">
        <v>4751</v>
      </c>
      <c r="B57" s="8" t="s">
        <v>4752</v>
      </c>
      <c r="C57" s="255">
        <v>0.56778290253082697</v>
      </c>
      <c r="D57" s="255">
        <v>19.326044455954939</v>
      </c>
    </row>
    <row r="58" spans="1:4" ht="27.75" customHeight="1">
      <c r="A58" s="7" t="s">
        <v>4753</v>
      </c>
      <c r="B58" s="8" t="s">
        <v>4752</v>
      </c>
      <c r="C58" s="255">
        <v>0.56778290253082697</v>
      </c>
      <c r="D58" s="255">
        <v>19.326044455954939</v>
      </c>
    </row>
    <row r="59" spans="1:4" ht="27.75" customHeight="1">
      <c r="A59" s="7" t="s">
        <v>4754</v>
      </c>
      <c r="B59" s="8" t="s">
        <v>4755</v>
      </c>
      <c r="C59" s="255">
        <v>0</v>
      </c>
      <c r="D59" s="255">
        <v>1.5426554332913034</v>
      </c>
    </row>
    <row r="60" spans="1:4" ht="27.75" customHeight="1">
      <c r="A60" s="7" t="s">
        <v>4754</v>
      </c>
      <c r="B60" s="8" t="s">
        <v>4755</v>
      </c>
      <c r="C60" s="255">
        <v>0</v>
      </c>
      <c r="D60" s="255">
        <v>1.5426554332913034</v>
      </c>
    </row>
    <row r="61" spans="1:4" ht="27.75" customHeight="1">
      <c r="A61" s="7" t="s">
        <v>4756</v>
      </c>
      <c r="B61" s="8" t="s">
        <v>4755</v>
      </c>
      <c r="C61" s="255">
        <v>1.0712884953411829E-2</v>
      </c>
      <c r="D61" s="255">
        <v>1.6176456279651863</v>
      </c>
    </row>
    <row r="62" spans="1:4" ht="27.75" customHeight="1">
      <c r="A62" s="7" t="s">
        <v>4757</v>
      </c>
      <c r="B62" s="8" t="s">
        <v>4758</v>
      </c>
      <c r="C62" s="255">
        <v>4.1137478221101427</v>
      </c>
      <c r="D62" s="255">
        <v>6.3848794322334506</v>
      </c>
    </row>
    <row r="63" spans="1:4" ht="27.75" customHeight="1">
      <c r="A63" s="7" t="s">
        <v>4757</v>
      </c>
      <c r="B63" s="8" t="s">
        <v>4758</v>
      </c>
      <c r="C63" s="255">
        <v>4.1137478221101427</v>
      </c>
      <c r="D63" s="255">
        <v>6.3848794322334506</v>
      </c>
    </row>
    <row r="64" spans="1:4" ht="27.75" customHeight="1">
      <c r="A64" s="7" t="s">
        <v>4759</v>
      </c>
      <c r="B64" s="8" t="s">
        <v>4758</v>
      </c>
      <c r="C64" s="255">
        <v>4.1137478221101427</v>
      </c>
      <c r="D64" s="255">
        <v>6.3848794322334506</v>
      </c>
    </row>
    <row r="65" spans="1:4" ht="27.75" customHeight="1">
      <c r="A65" s="7" t="s">
        <v>4759</v>
      </c>
      <c r="B65" s="8" t="s">
        <v>4758</v>
      </c>
      <c r="C65" s="255">
        <v>4.1137478221101427</v>
      </c>
      <c r="D65" s="255">
        <v>6.3848794322334506</v>
      </c>
    </row>
    <row r="66" spans="1:4" ht="27.75" customHeight="1">
      <c r="A66" s="7" t="s">
        <v>4760</v>
      </c>
      <c r="B66" s="8" t="s">
        <v>4758</v>
      </c>
      <c r="C66" s="255">
        <v>4.5208374503397923</v>
      </c>
      <c r="D66" s="255">
        <v>9.2987841395614677</v>
      </c>
    </row>
    <row r="67" spans="1:4" ht="27.75" customHeight="1">
      <c r="A67" s="7" t="s">
        <v>4761</v>
      </c>
      <c r="B67" s="8" t="s">
        <v>4758</v>
      </c>
      <c r="C67" s="255">
        <v>4.5208374503397923</v>
      </c>
      <c r="D67" s="255">
        <v>9.2987841395614677</v>
      </c>
    </row>
    <row r="68" spans="1:4" ht="27.75" customHeight="1">
      <c r="A68" s="7" t="s">
        <v>4762</v>
      </c>
      <c r="B68" s="8" t="s">
        <v>4758</v>
      </c>
      <c r="C68" s="255">
        <v>0.40708962822964956</v>
      </c>
      <c r="D68" s="255">
        <v>9.3094970245148794</v>
      </c>
    </row>
    <row r="69" spans="1:4" ht="27.75" customHeight="1">
      <c r="A69" s="7" t="s">
        <v>4763</v>
      </c>
      <c r="B69" s="8" t="s">
        <v>4764</v>
      </c>
      <c r="C69" s="255">
        <v>2.9567562471416649</v>
      </c>
      <c r="D69" s="255">
        <v>3.7816483885543759</v>
      </c>
    </row>
    <row r="70" spans="1:4" ht="27.75" customHeight="1">
      <c r="A70" s="7" t="s">
        <v>4765</v>
      </c>
      <c r="B70" s="8" t="s">
        <v>4764</v>
      </c>
      <c r="C70" s="255">
        <v>2.9567562471416649</v>
      </c>
      <c r="D70" s="255">
        <v>3.7816483885543759</v>
      </c>
    </row>
    <row r="71" spans="1:4" ht="27.75" customHeight="1">
      <c r="A71" s="7" t="s">
        <v>4766</v>
      </c>
      <c r="B71" s="8" t="s">
        <v>4767</v>
      </c>
      <c r="C71" s="255">
        <v>1.8640419818936584</v>
      </c>
      <c r="D71" s="255">
        <v>1.3819621589901261</v>
      </c>
    </row>
    <row r="72" spans="1:4" ht="27.75" customHeight="1">
      <c r="A72" s="7" t="s">
        <v>4766</v>
      </c>
      <c r="B72" s="8" t="s">
        <v>4767</v>
      </c>
      <c r="C72" s="255">
        <v>1.8640419818936584</v>
      </c>
      <c r="D72" s="255">
        <v>1.3819621589901261</v>
      </c>
    </row>
    <row r="73" spans="1:4" ht="27.75" customHeight="1">
      <c r="A73" s="7" t="s">
        <v>4768</v>
      </c>
      <c r="B73" s="8" t="s">
        <v>4767</v>
      </c>
      <c r="C73" s="255">
        <v>1.8640419818936584</v>
      </c>
      <c r="D73" s="255">
        <v>1.3819621589901261</v>
      </c>
    </row>
    <row r="74" spans="1:4" ht="27.75" customHeight="1">
      <c r="A74" s="7" t="s">
        <v>4768</v>
      </c>
      <c r="B74" s="8" t="s">
        <v>4767</v>
      </c>
      <c r="C74" s="255">
        <v>1.8640419818936584</v>
      </c>
      <c r="D74" s="255">
        <v>1.3819621589901261</v>
      </c>
    </row>
    <row r="75" spans="1:4" ht="27.75" customHeight="1">
      <c r="A75" s="7" t="s">
        <v>4769</v>
      </c>
      <c r="B75" s="8" t="s">
        <v>4767</v>
      </c>
      <c r="C75" s="255">
        <v>0.66419886711153342</v>
      </c>
      <c r="D75" s="255">
        <v>3.3209943355576672</v>
      </c>
    </row>
    <row r="76" spans="1:4" ht="27.75" customHeight="1">
      <c r="A76" s="7" t="s">
        <v>4770</v>
      </c>
      <c r="B76" s="8" t="s">
        <v>4767</v>
      </c>
      <c r="C76" s="255">
        <v>0.66419886711153342</v>
      </c>
      <c r="D76" s="255">
        <v>3.3209943355576672</v>
      </c>
    </row>
    <row r="77" spans="1:4" ht="27.75" customHeight="1">
      <c r="A77" s="7" t="s">
        <v>4771</v>
      </c>
      <c r="B77" s="8" t="s">
        <v>4772</v>
      </c>
      <c r="C77" s="255">
        <v>4.7458080343614402</v>
      </c>
      <c r="D77" s="255">
        <v>3.6959453089270813</v>
      </c>
    </row>
    <row r="78" spans="1:4" ht="27.75" customHeight="1">
      <c r="A78" s="7" t="s">
        <v>4773</v>
      </c>
      <c r="B78" s="8" t="s">
        <v>4772</v>
      </c>
      <c r="C78" s="255">
        <v>4.7458080343614402</v>
      </c>
      <c r="D78" s="255">
        <v>3.6959453089270813</v>
      </c>
    </row>
    <row r="79" spans="1:4" ht="27.75" customHeight="1">
      <c r="A79" s="7" t="s">
        <v>4774</v>
      </c>
      <c r="B79" s="8" t="s">
        <v>4775</v>
      </c>
      <c r="C79" s="255">
        <v>8.6560110423567593</v>
      </c>
      <c r="D79" s="255">
        <v>3.0638850966757833</v>
      </c>
    </row>
    <row r="80" spans="1:4" ht="27.75" customHeight="1">
      <c r="A80" s="7" t="s">
        <v>4776</v>
      </c>
      <c r="B80" s="8" t="s">
        <v>4777</v>
      </c>
      <c r="C80" s="255">
        <v>0.48207982290353235</v>
      </c>
      <c r="D80" s="255">
        <v>17.204893235179398</v>
      </c>
    </row>
    <row r="81" spans="1:4" ht="27.75" customHeight="1">
      <c r="A81" s="7" t="s">
        <v>4778</v>
      </c>
      <c r="B81" s="8" t="s">
        <v>4777</v>
      </c>
      <c r="C81" s="255">
        <v>0.48207982290353235</v>
      </c>
      <c r="D81" s="255">
        <v>17.204893235179398</v>
      </c>
    </row>
    <row r="82" spans="1:4" ht="27.75" customHeight="1">
      <c r="A82" s="7" t="s">
        <v>4779</v>
      </c>
      <c r="B82" s="8" t="s">
        <v>4777</v>
      </c>
      <c r="C82" s="255">
        <v>24.007575180595911</v>
      </c>
      <c r="D82" s="255">
        <v>3.1817268311633136</v>
      </c>
    </row>
    <row r="83" spans="1:4" ht="27.75" customHeight="1">
      <c r="A83" s="7" t="s">
        <v>4779</v>
      </c>
      <c r="B83" s="8" t="s">
        <v>4777</v>
      </c>
      <c r="C83" s="255">
        <v>24.007575180595911</v>
      </c>
      <c r="D83" s="255">
        <v>3.1817268311633136</v>
      </c>
    </row>
    <row r="84" spans="1:4" ht="27.75" customHeight="1">
      <c r="A84" s="7" t="s">
        <v>4780</v>
      </c>
      <c r="B84" s="8" t="s">
        <v>4777</v>
      </c>
      <c r="C84" s="255">
        <v>24.007575180595911</v>
      </c>
      <c r="D84" s="255">
        <v>3.1817268311633136</v>
      </c>
    </row>
    <row r="85" spans="1:4" ht="27.75" customHeight="1">
      <c r="A85" s="7" t="s">
        <v>4780</v>
      </c>
      <c r="B85" s="8" t="s">
        <v>4777</v>
      </c>
      <c r="C85" s="255">
        <v>24.007575180595911</v>
      </c>
      <c r="D85" s="255">
        <v>3.1817268311633136</v>
      </c>
    </row>
    <row r="86" spans="1:4" ht="27.75" customHeight="1">
      <c r="A86" s="7" t="s">
        <v>4781</v>
      </c>
      <c r="B86" s="8" t="s">
        <v>4782</v>
      </c>
      <c r="C86" s="255">
        <v>2.1640027605891898</v>
      </c>
      <c r="D86" s="255">
        <v>0.12855461944094196</v>
      </c>
    </row>
    <row r="87" spans="1:4" ht="27.75" customHeight="1">
      <c r="A87" s="7" t="s">
        <v>4781</v>
      </c>
      <c r="B87" s="8" t="s">
        <v>4782</v>
      </c>
      <c r="C87" s="255">
        <v>2.1640027605891898</v>
      </c>
      <c r="D87" s="255">
        <v>0.12855461944094196</v>
      </c>
    </row>
    <row r="88" spans="1:4" ht="27.75" customHeight="1">
      <c r="A88" s="7" t="s">
        <v>4783</v>
      </c>
      <c r="B88" s="8" t="s">
        <v>4782</v>
      </c>
      <c r="C88" s="255">
        <v>2.1640027605891898</v>
      </c>
      <c r="D88" s="255">
        <v>0.12855461944094196</v>
      </c>
    </row>
    <row r="89" spans="1:4" ht="27.75" customHeight="1">
      <c r="A89" s="7" t="s">
        <v>4783</v>
      </c>
      <c r="B89" s="8" t="s">
        <v>4782</v>
      </c>
      <c r="C89" s="255">
        <v>2.1640027605891898</v>
      </c>
      <c r="D89" s="255">
        <v>0.12855461944094196</v>
      </c>
    </row>
    <row r="90" spans="1:4" ht="27.75" customHeight="1">
      <c r="A90" s="7" t="s">
        <v>4784</v>
      </c>
      <c r="B90" s="8" t="s">
        <v>4782</v>
      </c>
      <c r="C90" s="255">
        <v>1.1462786900150659</v>
      </c>
      <c r="D90" s="255">
        <v>2.356834689750603</v>
      </c>
    </row>
    <row r="91" spans="1:4" ht="27.75" customHeight="1">
      <c r="A91" s="7" t="s">
        <v>4785</v>
      </c>
      <c r="B91" s="8" t="s">
        <v>4782</v>
      </c>
      <c r="C91" s="255">
        <v>1.1462786900150659</v>
      </c>
      <c r="D91" s="255">
        <v>2.356834689750603</v>
      </c>
    </row>
    <row r="92" spans="1:4" ht="27.75" customHeight="1">
      <c r="A92" s="7" t="s">
        <v>4786</v>
      </c>
      <c r="B92" s="8" t="s">
        <v>4787</v>
      </c>
      <c r="C92" s="255">
        <v>2.9460433621882531</v>
      </c>
      <c r="D92" s="255">
        <v>4.9707786183830889</v>
      </c>
    </row>
    <row r="93" spans="1:4" ht="27.75" customHeight="1">
      <c r="A93" s="7" t="s">
        <v>4788</v>
      </c>
      <c r="B93" s="8" t="s">
        <v>4787</v>
      </c>
      <c r="C93" s="255">
        <v>2.9460433621882531</v>
      </c>
      <c r="D93" s="255">
        <v>4.9707786183830889</v>
      </c>
    </row>
    <row r="94" spans="1:4" ht="27.75" customHeight="1">
      <c r="A94" s="7" t="s">
        <v>4789</v>
      </c>
      <c r="B94" s="8" t="s">
        <v>4790</v>
      </c>
      <c r="C94" s="255">
        <v>1.2855461944094195</v>
      </c>
      <c r="D94" s="255">
        <v>3.4924004948122565</v>
      </c>
    </row>
    <row r="95" spans="1:4" ht="27.75" customHeight="1">
      <c r="A95" s="7" t="s">
        <v>4791</v>
      </c>
      <c r="B95" s="8" t="s">
        <v>4792</v>
      </c>
      <c r="C95" s="255">
        <v>5.0993332378240304</v>
      </c>
      <c r="D95" s="255">
        <v>1.8533290969402465</v>
      </c>
    </row>
    <row r="96" spans="1:4" ht="27.75" customHeight="1">
      <c r="A96" s="7" t="s">
        <v>4791</v>
      </c>
      <c r="B96" s="8" t="s">
        <v>4792</v>
      </c>
      <c r="C96" s="255">
        <v>5.0993332378240304</v>
      </c>
      <c r="D96" s="255">
        <v>1.8533290969402465</v>
      </c>
    </row>
    <row r="97" spans="1:4" ht="27.75" customHeight="1">
      <c r="A97" s="7" t="s">
        <v>4793</v>
      </c>
      <c r="B97" s="8" t="s">
        <v>4792</v>
      </c>
      <c r="C97" s="255">
        <v>5.0993332378240304</v>
      </c>
      <c r="D97" s="255">
        <v>1.8533290969402465</v>
      </c>
    </row>
    <row r="98" spans="1:4" ht="27.75" customHeight="1">
      <c r="A98" s="7" t="s">
        <v>4793</v>
      </c>
      <c r="B98" s="8" t="s">
        <v>4792</v>
      </c>
      <c r="C98" s="255">
        <v>5.0993332378240304</v>
      </c>
      <c r="D98" s="255">
        <v>1.8533290969402465</v>
      </c>
    </row>
    <row r="99" spans="1:4" ht="27.75" customHeight="1">
      <c r="A99" s="7" t="s">
        <v>4794</v>
      </c>
      <c r="B99" s="8" t="s">
        <v>4792</v>
      </c>
      <c r="C99" s="255">
        <v>5.0993332378240304</v>
      </c>
      <c r="D99" s="255">
        <v>1.8533290969402465</v>
      </c>
    </row>
    <row r="100" spans="1:4" ht="27.75" customHeight="1">
      <c r="A100" s="7" t="s">
        <v>4794</v>
      </c>
      <c r="B100" s="8" t="s">
        <v>4792</v>
      </c>
      <c r="C100" s="255">
        <v>5.0993332378240304</v>
      </c>
      <c r="D100" s="255">
        <v>1.8533290969402465</v>
      </c>
    </row>
    <row r="101" spans="1:4" ht="27.75" customHeight="1">
      <c r="A101" s="7" t="s">
        <v>4795</v>
      </c>
      <c r="B101" s="8" t="s">
        <v>4792</v>
      </c>
      <c r="C101" s="255">
        <v>3.9851932026692007</v>
      </c>
      <c r="D101" s="255">
        <v>8.2274956442202853</v>
      </c>
    </row>
    <row r="102" spans="1:4" ht="27.75" customHeight="1">
      <c r="A102" s="7" t="s">
        <v>4796</v>
      </c>
      <c r="B102" s="8" t="s">
        <v>4792</v>
      </c>
      <c r="C102" s="255">
        <v>3.9851932026692007</v>
      </c>
      <c r="D102" s="255">
        <v>8.2274956442202853</v>
      </c>
    </row>
    <row r="103" spans="1:4" ht="27.75" customHeight="1">
      <c r="A103" s="7" t="s">
        <v>4797</v>
      </c>
      <c r="B103" s="8" t="s">
        <v>4792</v>
      </c>
      <c r="C103" s="255">
        <v>0.14998038934776564</v>
      </c>
      <c r="D103" s="255">
        <v>7.2204844585995733</v>
      </c>
    </row>
    <row r="104" spans="1:4" ht="27.75" customHeight="1">
      <c r="A104" s="7" t="s">
        <v>4798</v>
      </c>
      <c r="B104" s="8" t="s">
        <v>4799</v>
      </c>
      <c r="C104" s="255">
        <v>2.4961021941449566</v>
      </c>
      <c r="D104" s="255">
        <v>10.177240705741239</v>
      </c>
    </row>
    <row r="105" spans="1:4" ht="27.75" customHeight="1">
      <c r="A105" s="7" t="s">
        <v>4800</v>
      </c>
      <c r="B105" s="8" t="s">
        <v>4799</v>
      </c>
      <c r="C105" s="255">
        <v>2.4961021941449566</v>
      </c>
      <c r="D105" s="255">
        <v>10.177240705741239</v>
      </c>
    </row>
    <row r="106" spans="1:4" ht="27.75" customHeight="1">
      <c r="A106" s="7" t="s">
        <v>4801</v>
      </c>
      <c r="B106" s="8" t="s">
        <v>4802</v>
      </c>
      <c r="C106" s="255">
        <v>0.89988233608659363</v>
      </c>
      <c r="D106" s="255">
        <v>-0.2892478937421194</v>
      </c>
    </row>
    <row r="107" spans="1:4" ht="27.75" customHeight="1">
      <c r="A107" s="7" t="s">
        <v>4801</v>
      </c>
      <c r="B107" s="8" t="s">
        <v>4802</v>
      </c>
      <c r="C107" s="255">
        <v>0.89988233608659363</v>
      </c>
      <c r="D107" s="255">
        <v>-0.2892478937421194</v>
      </c>
    </row>
    <row r="108" spans="1:4" ht="27.75" customHeight="1">
      <c r="A108" s="7" t="s">
        <v>4801</v>
      </c>
      <c r="B108" s="8" t="s">
        <v>4802</v>
      </c>
      <c r="C108" s="255">
        <v>0.89988233608659363</v>
      </c>
      <c r="D108" s="255">
        <v>-0.2892478937421194</v>
      </c>
    </row>
    <row r="109" spans="1:4" ht="27.75" customHeight="1">
      <c r="A109" s="7" t="s">
        <v>4803</v>
      </c>
      <c r="B109" s="8" t="s">
        <v>4802</v>
      </c>
      <c r="C109" s="255">
        <v>2.8817660524677819</v>
      </c>
      <c r="D109" s="255">
        <v>1.6926358226390692</v>
      </c>
    </row>
    <row r="110" spans="1:4" ht="27.75" customHeight="1">
      <c r="A110" s="7" t="s">
        <v>4804</v>
      </c>
      <c r="B110" s="8" t="s">
        <v>4802</v>
      </c>
      <c r="C110" s="255">
        <v>2.6782212383529576</v>
      </c>
      <c r="D110" s="255">
        <v>1.6497842828254219</v>
      </c>
    </row>
    <row r="111" spans="1:4" ht="27.75" customHeight="1">
      <c r="A111" s="7" t="s">
        <v>4804</v>
      </c>
      <c r="B111" s="8" t="s">
        <v>4802</v>
      </c>
      <c r="C111" s="255">
        <v>2.6782212383529576</v>
      </c>
      <c r="D111" s="255">
        <v>1.6497842828254219</v>
      </c>
    </row>
    <row r="112" spans="1:4" ht="27.75" customHeight="1">
      <c r="A112" s="7" t="s">
        <v>4805</v>
      </c>
      <c r="B112" s="8" t="s">
        <v>4802</v>
      </c>
      <c r="C112" s="255">
        <v>0.95344676085365287</v>
      </c>
      <c r="D112" s="255">
        <v>-0.41780251318306139</v>
      </c>
    </row>
    <row r="113" spans="1:4" ht="27.75" customHeight="1">
      <c r="A113" s="7" t="s">
        <v>4806</v>
      </c>
      <c r="B113" s="8" t="s">
        <v>4807</v>
      </c>
      <c r="C113" s="255">
        <v>1.574794088151539</v>
      </c>
      <c r="D113" s="255">
        <v>0.63206021225129794</v>
      </c>
    </row>
    <row r="114" spans="1:4" ht="27.75" customHeight="1">
      <c r="A114" s="7" t="s">
        <v>4808</v>
      </c>
      <c r="B114" s="8" t="s">
        <v>4809</v>
      </c>
      <c r="C114" s="255">
        <v>3.3531329904179028</v>
      </c>
      <c r="D114" s="255">
        <v>3.310281450604255</v>
      </c>
    </row>
    <row r="115" spans="1:4" ht="27.75" customHeight="1">
      <c r="A115" s="7" t="s">
        <v>4810</v>
      </c>
      <c r="B115" s="8" t="s">
        <v>4809</v>
      </c>
      <c r="C115" s="255">
        <v>3.3531329904179028</v>
      </c>
      <c r="D115" s="255">
        <v>3.310281450604255</v>
      </c>
    </row>
    <row r="116" spans="1:4" ht="27.75" customHeight="1">
      <c r="A116" s="7" t="s">
        <v>4811</v>
      </c>
      <c r="B116" s="8" t="s">
        <v>4809</v>
      </c>
      <c r="C116" s="255">
        <v>2.4211119994710733</v>
      </c>
      <c r="D116" s="255">
        <v>0.64277309720470976</v>
      </c>
    </row>
    <row r="117" spans="1:4" ht="27.75" customHeight="1">
      <c r="A117" s="7" t="s">
        <v>4811</v>
      </c>
      <c r="B117" s="8" t="s">
        <v>4809</v>
      </c>
      <c r="C117" s="255">
        <v>2.4211119994710733</v>
      </c>
      <c r="D117" s="255">
        <v>0.64277309720470976</v>
      </c>
    </row>
    <row r="118" spans="1:4" ht="27.75" customHeight="1">
      <c r="A118" s="7" t="s">
        <v>4812</v>
      </c>
      <c r="B118" s="8" t="s">
        <v>4809</v>
      </c>
      <c r="C118" s="255">
        <v>2.4211119994710733</v>
      </c>
      <c r="D118" s="255">
        <v>0.64277309720470976</v>
      </c>
    </row>
    <row r="119" spans="1:4" ht="27.75" customHeight="1">
      <c r="A119" s="7" t="s">
        <v>4812</v>
      </c>
      <c r="B119" s="8" t="s">
        <v>4809</v>
      </c>
      <c r="C119" s="255">
        <v>2.4211119994710733</v>
      </c>
      <c r="D119" s="255">
        <v>0.64277309720470976</v>
      </c>
    </row>
    <row r="120" spans="1:4" ht="27.75" customHeight="1">
      <c r="A120" s="7" t="s">
        <v>4813</v>
      </c>
      <c r="B120" s="8" t="s">
        <v>4814</v>
      </c>
      <c r="C120" s="255">
        <v>0</v>
      </c>
      <c r="D120" s="255">
        <v>0</v>
      </c>
    </row>
    <row r="121" spans="1:4" ht="27.75" customHeight="1">
      <c r="A121" s="7" t="s">
        <v>4815</v>
      </c>
      <c r="B121" s="8" t="s">
        <v>4814</v>
      </c>
      <c r="C121" s="255">
        <v>0</v>
      </c>
      <c r="D121" s="255">
        <v>0</v>
      </c>
    </row>
    <row r="122" spans="1:4" ht="27.75" customHeight="1">
      <c r="A122" s="7" t="s">
        <v>4816</v>
      </c>
      <c r="B122" s="8" t="s">
        <v>4817</v>
      </c>
      <c r="C122" s="255">
        <v>0</v>
      </c>
      <c r="D122" s="255">
        <v>0</v>
      </c>
    </row>
    <row r="123" spans="1:4" ht="27.75" customHeight="1">
      <c r="A123" s="7" t="s">
        <v>4818</v>
      </c>
      <c r="B123" s="8" t="s">
        <v>4819</v>
      </c>
      <c r="C123" s="255">
        <v>0</v>
      </c>
      <c r="D123" s="255">
        <v>0</v>
      </c>
    </row>
    <row r="124" spans="1:4" ht="27.75" customHeight="1">
      <c r="A124" s="7" t="s">
        <v>4820</v>
      </c>
      <c r="B124" s="8" t="s">
        <v>4819</v>
      </c>
      <c r="C124" s="255">
        <v>0</v>
      </c>
      <c r="D124" s="255">
        <v>0</v>
      </c>
    </row>
    <row r="125" spans="1:4" ht="27.75" customHeight="1">
      <c r="A125" s="7" t="s">
        <v>4820</v>
      </c>
      <c r="B125" s="8" t="s">
        <v>4819</v>
      </c>
      <c r="C125" s="255">
        <v>0</v>
      </c>
      <c r="D125" s="255">
        <v>0</v>
      </c>
    </row>
    <row r="126" spans="1:4" ht="27.75" customHeight="1">
      <c r="A126" s="7" t="s">
        <v>4821</v>
      </c>
      <c r="B126" s="8" t="s">
        <v>4819</v>
      </c>
      <c r="C126" s="255">
        <v>0</v>
      </c>
      <c r="D126" s="255">
        <v>0</v>
      </c>
    </row>
    <row r="127" spans="1:4" ht="27.75" customHeight="1">
      <c r="A127" s="7" t="s">
        <v>4821</v>
      </c>
      <c r="B127" s="8" t="s">
        <v>4819</v>
      </c>
      <c r="C127" s="255">
        <v>0</v>
      </c>
      <c r="D127" s="255">
        <v>0</v>
      </c>
    </row>
    <row r="128" spans="1:4" ht="27.75" customHeight="1">
      <c r="A128" s="7" t="s">
        <v>4822</v>
      </c>
      <c r="B128" s="8" t="s">
        <v>4823</v>
      </c>
      <c r="C128" s="255">
        <v>4.6708178396875581</v>
      </c>
      <c r="D128" s="255">
        <v>1.5426554332913034</v>
      </c>
    </row>
    <row r="129" spans="1:4" ht="27.75" customHeight="1">
      <c r="A129" s="7" t="s">
        <v>4822</v>
      </c>
      <c r="B129" s="8" t="s">
        <v>4823</v>
      </c>
      <c r="C129" s="255">
        <v>4.6708178396875581</v>
      </c>
      <c r="D129" s="255">
        <v>1.5426554332913034</v>
      </c>
    </row>
    <row r="130" spans="1:4" ht="27.75" customHeight="1">
      <c r="A130" s="7" t="s">
        <v>4824</v>
      </c>
      <c r="B130" s="8" t="s">
        <v>4823</v>
      </c>
      <c r="C130" s="255">
        <v>4.6708178396875581</v>
      </c>
      <c r="D130" s="255">
        <v>1.5426554332913034</v>
      </c>
    </row>
    <row r="131" spans="1:4" ht="27.75" customHeight="1">
      <c r="A131" s="7" t="s">
        <v>4824</v>
      </c>
      <c r="B131" s="8" t="s">
        <v>4823</v>
      </c>
      <c r="C131" s="255">
        <v>4.6708178396875581</v>
      </c>
      <c r="D131" s="255">
        <v>1.5426554332913034</v>
      </c>
    </row>
    <row r="132" spans="1:4" ht="27.75" customHeight="1">
      <c r="A132" s="7" t="s">
        <v>4825</v>
      </c>
      <c r="B132" s="8" t="s">
        <v>4826</v>
      </c>
      <c r="C132" s="255">
        <v>2.4425377693778971</v>
      </c>
      <c r="D132" s="255">
        <v>6.0527799986776838</v>
      </c>
    </row>
    <row r="133" spans="1:4" ht="27.75" customHeight="1">
      <c r="A133" s="7" t="s">
        <v>4827</v>
      </c>
      <c r="B133" s="8" t="s">
        <v>4826</v>
      </c>
      <c r="C133" s="255">
        <v>2.4425377693778971</v>
      </c>
      <c r="D133" s="255">
        <v>6.0527799986776838</v>
      </c>
    </row>
    <row r="134" spans="1:4" ht="27.75" customHeight="1">
      <c r="A134" s="7" t="s">
        <v>4828</v>
      </c>
      <c r="B134" s="8" t="s">
        <v>4829</v>
      </c>
      <c r="C134" s="255">
        <v>3.9637674327623773</v>
      </c>
      <c r="D134" s="255">
        <v>4.6279662998739104</v>
      </c>
    </row>
    <row r="135" spans="1:4" ht="27.75" customHeight="1">
      <c r="A135" s="7" t="s">
        <v>4828</v>
      </c>
      <c r="B135" s="8" t="s">
        <v>4829</v>
      </c>
      <c r="C135" s="255">
        <v>3.9637674327623773</v>
      </c>
      <c r="D135" s="255">
        <v>4.6279662998739104</v>
      </c>
    </row>
    <row r="136" spans="1:4" ht="27.75" customHeight="1">
      <c r="A136" s="7" t="s">
        <v>4830</v>
      </c>
      <c r="B136" s="8" t="s">
        <v>4829</v>
      </c>
      <c r="C136" s="255">
        <v>3.9637674327623773</v>
      </c>
      <c r="D136" s="255">
        <v>4.6279662998739104</v>
      </c>
    </row>
    <row r="137" spans="1:4" ht="27.75" customHeight="1">
      <c r="A137" s="7" t="s">
        <v>4830</v>
      </c>
      <c r="B137" s="8" t="s">
        <v>4829</v>
      </c>
      <c r="C137" s="255">
        <v>3.9637674327623773</v>
      </c>
      <c r="D137" s="255">
        <v>4.6279662998739104</v>
      </c>
    </row>
    <row r="138" spans="1:4" ht="27.75" customHeight="1">
      <c r="A138" s="7" t="s">
        <v>4831</v>
      </c>
      <c r="B138" s="8" t="s">
        <v>4832</v>
      </c>
      <c r="C138" s="255">
        <v>2.9996077869553122</v>
      </c>
      <c r="D138" s="255">
        <v>7.8204060159906357</v>
      </c>
    </row>
    <row r="139" spans="1:4" ht="27.75" customHeight="1">
      <c r="A139" s="7" t="s">
        <v>4833</v>
      </c>
      <c r="B139" s="8" t="s">
        <v>4832</v>
      </c>
      <c r="C139" s="255">
        <v>2.9996077869553122</v>
      </c>
      <c r="D139" s="255">
        <v>7.8204060159906357</v>
      </c>
    </row>
    <row r="140" spans="1:4" ht="27.75" customHeight="1">
      <c r="A140" s="7" t="s">
        <v>4834</v>
      </c>
      <c r="B140" s="8" t="s">
        <v>4835</v>
      </c>
      <c r="C140" s="255">
        <v>1.4462394687105971</v>
      </c>
      <c r="D140" s="255">
        <v>1.0712884953411829E-2</v>
      </c>
    </row>
    <row r="141" spans="1:4" ht="27.75" customHeight="1">
      <c r="A141" s="7" t="s">
        <v>4834</v>
      </c>
      <c r="B141" s="8" t="s">
        <v>4835</v>
      </c>
      <c r="C141" s="255">
        <v>1.4462394687105971</v>
      </c>
      <c r="D141" s="255">
        <v>1.0712884953411829E-2</v>
      </c>
    </row>
    <row r="142" spans="1:4" ht="27.75" customHeight="1">
      <c r="A142" s="7" t="s">
        <v>4836</v>
      </c>
      <c r="B142" s="8" t="s">
        <v>4835</v>
      </c>
      <c r="C142" s="255">
        <v>1.4462394687105971</v>
      </c>
      <c r="D142" s="255">
        <v>1.0712884953411829E-2</v>
      </c>
    </row>
    <row r="143" spans="1:4" ht="27.75" customHeight="1">
      <c r="A143" s="7" t="s">
        <v>4836</v>
      </c>
      <c r="B143" s="8" t="s">
        <v>4835</v>
      </c>
      <c r="C143" s="255">
        <v>1.4462394687105971</v>
      </c>
      <c r="D143" s="255">
        <v>1.0712884953411829E-2</v>
      </c>
    </row>
    <row r="144" spans="1:4" ht="27.75" customHeight="1">
      <c r="A144" s="7" t="s">
        <v>4837</v>
      </c>
      <c r="B144" s="8" t="s">
        <v>4835</v>
      </c>
      <c r="C144" s="255">
        <v>1.3712492740367141</v>
      </c>
      <c r="D144" s="255">
        <v>1.392675043943538</v>
      </c>
    </row>
    <row r="145" spans="1:4" ht="27.75" customHeight="1">
      <c r="A145" s="7" t="s">
        <v>4838</v>
      </c>
      <c r="B145" s="8" t="s">
        <v>4835</v>
      </c>
      <c r="C145" s="255">
        <v>1.3712492740367141</v>
      </c>
      <c r="D145" s="255">
        <v>1.392675043943538</v>
      </c>
    </row>
    <row r="146" spans="1:4" ht="27.75" customHeight="1">
      <c r="A146" s="7" t="s">
        <v>4839</v>
      </c>
      <c r="B146" s="8" t="s">
        <v>4840</v>
      </c>
      <c r="C146" s="255">
        <v>0</v>
      </c>
      <c r="D146" s="255">
        <v>2.646082583492722</v>
      </c>
    </row>
    <row r="147" spans="1:4" ht="27.75" customHeight="1">
      <c r="A147" s="7" t="s">
        <v>4841</v>
      </c>
      <c r="B147" s="8" t="s">
        <v>4840</v>
      </c>
      <c r="C147" s="255">
        <v>0</v>
      </c>
      <c r="D147" s="255">
        <v>2.646082583492722</v>
      </c>
    </row>
    <row r="148" spans="1:4" ht="27.75" customHeight="1">
      <c r="A148" s="7" t="s">
        <v>4842</v>
      </c>
      <c r="B148" s="8" t="s">
        <v>4843</v>
      </c>
      <c r="C148" s="255">
        <v>1.2426946545957722</v>
      </c>
      <c r="D148" s="255">
        <v>6.4598696269073335</v>
      </c>
    </row>
    <row r="149" spans="1:4" ht="27.75" customHeight="1">
      <c r="A149" s="7" t="s">
        <v>4844</v>
      </c>
      <c r="B149" s="8" t="s">
        <v>4843</v>
      </c>
      <c r="C149" s="255">
        <v>1.2426946545957722</v>
      </c>
      <c r="D149" s="255">
        <v>6.4598696269073335</v>
      </c>
    </row>
    <row r="150" spans="1:4" ht="27.75" customHeight="1">
      <c r="A150" s="7" t="s">
        <v>4845</v>
      </c>
      <c r="B150" s="8" t="s">
        <v>4846</v>
      </c>
      <c r="C150" s="255">
        <v>2.356834689750603</v>
      </c>
      <c r="D150" s="255">
        <v>3.0424593267689595</v>
      </c>
    </row>
    <row r="151" spans="1:4" ht="27.75" customHeight="1">
      <c r="A151" s="7" t="s">
        <v>4847</v>
      </c>
      <c r="B151" s="8" t="s">
        <v>4846</v>
      </c>
      <c r="C151" s="255">
        <v>2.356834689750603</v>
      </c>
      <c r="D151" s="255">
        <v>3.0424593267689595</v>
      </c>
    </row>
    <row r="152" spans="1:4" ht="27.75" customHeight="1">
      <c r="A152" s="7" t="s">
        <v>4848</v>
      </c>
      <c r="B152" s="8" t="s">
        <v>4846</v>
      </c>
      <c r="C152" s="255">
        <v>2.8817660524677819</v>
      </c>
      <c r="D152" s="255">
        <v>0.12855461944094196</v>
      </c>
    </row>
    <row r="153" spans="1:4" ht="27.75" customHeight="1">
      <c r="A153" s="7" t="s">
        <v>4848</v>
      </c>
      <c r="B153" s="8" t="s">
        <v>4846</v>
      </c>
      <c r="C153" s="255">
        <v>2.8817660524677819</v>
      </c>
      <c r="D153" s="255">
        <v>0.12855461944094196</v>
      </c>
    </row>
    <row r="154" spans="1:4" ht="27.75" customHeight="1">
      <c r="A154" s="7" t="s">
        <v>4849</v>
      </c>
      <c r="B154" s="8" t="s">
        <v>4846</v>
      </c>
      <c r="C154" s="255">
        <v>2.8817660524677819</v>
      </c>
      <c r="D154" s="255">
        <v>0.12855461944094196</v>
      </c>
    </row>
    <row r="155" spans="1:4" ht="27.75" customHeight="1">
      <c r="A155" s="7" t="s">
        <v>4849</v>
      </c>
      <c r="B155" s="8" t="s">
        <v>4846</v>
      </c>
      <c r="C155" s="255">
        <v>2.8817660524677819</v>
      </c>
      <c r="D155" s="255">
        <v>0.12855461944094196</v>
      </c>
    </row>
    <row r="156" spans="1:4" ht="27.75" customHeight="1">
      <c r="A156" s="7" t="s">
        <v>4850</v>
      </c>
      <c r="B156" s="8" t="s">
        <v>4851</v>
      </c>
      <c r="C156" s="255">
        <v>2.9888949020019004</v>
      </c>
      <c r="D156" s="255">
        <v>4.4994116804329689</v>
      </c>
    </row>
    <row r="157" spans="1:4" ht="27.75" customHeight="1">
      <c r="A157" s="7" t="s">
        <v>4852</v>
      </c>
      <c r="B157" s="8" t="s">
        <v>4851</v>
      </c>
      <c r="C157" s="255">
        <v>2.9888949020019004</v>
      </c>
      <c r="D157" s="255">
        <v>4.4994116804329689</v>
      </c>
    </row>
    <row r="158" spans="1:4" ht="27.75" customHeight="1">
      <c r="A158" s="7" t="s">
        <v>4853</v>
      </c>
      <c r="B158" s="8" t="s">
        <v>4854</v>
      </c>
      <c r="C158" s="255">
        <v>3.2888556806974316</v>
      </c>
      <c r="D158" s="255">
        <v>4.606540529967087</v>
      </c>
    </row>
    <row r="159" spans="1:4" ht="27.75" customHeight="1">
      <c r="A159" s="7" t="s">
        <v>4855</v>
      </c>
      <c r="B159" s="8" t="s">
        <v>4854</v>
      </c>
      <c r="C159" s="255">
        <v>3.2888556806974316</v>
      </c>
      <c r="D159" s="255">
        <v>4.606540529967087</v>
      </c>
    </row>
    <row r="160" spans="1:4" ht="27.75" customHeight="1">
      <c r="A160" s="7" t="s">
        <v>4855</v>
      </c>
      <c r="B160" s="8" t="s">
        <v>4854</v>
      </c>
      <c r="C160" s="255">
        <v>3.2888556806974316</v>
      </c>
      <c r="D160" s="255">
        <v>4.606540529967087</v>
      </c>
    </row>
    <row r="161" spans="1:4" ht="27.75" customHeight="1">
      <c r="A161" s="7" t="s">
        <v>4856</v>
      </c>
      <c r="B161" s="8" t="s">
        <v>4857</v>
      </c>
      <c r="C161" s="255">
        <v>5.2921651669854439</v>
      </c>
      <c r="D161" s="255">
        <v>5.7742449898889756</v>
      </c>
    </row>
    <row r="162" spans="1:4" ht="27.75" customHeight="1">
      <c r="A162" s="7" t="s">
        <v>4858</v>
      </c>
      <c r="B162" s="8" t="s">
        <v>4857</v>
      </c>
      <c r="C162" s="255">
        <v>5.2921651669854439</v>
      </c>
      <c r="D162" s="255">
        <v>5.7742449898889756</v>
      </c>
    </row>
    <row r="163" spans="1:4" ht="27.75" customHeight="1">
      <c r="A163" s="7" t="s">
        <v>4859</v>
      </c>
      <c r="B163" s="8" t="s">
        <v>4860</v>
      </c>
      <c r="C163" s="255">
        <v>1.6604971677788336</v>
      </c>
      <c r="D163" s="255">
        <v>1.7247744774993048</v>
      </c>
    </row>
    <row r="164" spans="1:4" ht="27.75" customHeight="1">
      <c r="A164" s="7" t="s">
        <v>4861</v>
      </c>
      <c r="B164" s="8" t="s">
        <v>4860</v>
      </c>
      <c r="C164" s="255">
        <v>1.6604971677788336</v>
      </c>
      <c r="D164" s="255">
        <v>1.7247744774993048</v>
      </c>
    </row>
    <row r="165" spans="1:4" ht="27.75" customHeight="1">
      <c r="A165" s="7" t="s">
        <v>4862</v>
      </c>
      <c r="B165" s="8" t="s">
        <v>4863</v>
      </c>
      <c r="C165" s="255">
        <v>0</v>
      </c>
      <c r="D165" s="255">
        <v>0</v>
      </c>
    </row>
    <row r="166" spans="1:4" ht="27.75" customHeight="1">
      <c r="A166" s="7" t="s">
        <v>4864</v>
      </c>
      <c r="B166" s="8" t="s">
        <v>4865</v>
      </c>
      <c r="C166" s="255">
        <v>0</v>
      </c>
      <c r="D166" s="255">
        <v>0</v>
      </c>
    </row>
    <row r="167" spans="1:4" ht="27.75" customHeight="1">
      <c r="A167" s="7" t="s">
        <v>4866</v>
      </c>
      <c r="B167" s="8" t="s">
        <v>4867</v>
      </c>
      <c r="C167" s="255">
        <v>0.8891694511331818</v>
      </c>
      <c r="D167" s="255">
        <v>1.0498627254343593</v>
      </c>
    </row>
    <row r="168" spans="1:4" ht="27.75" customHeight="1">
      <c r="A168" s="7" t="s">
        <v>4868</v>
      </c>
      <c r="B168" s="8" t="s">
        <v>4867</v>
      </c>
      <c r="C168" s="255">
        <v>0.8891694511331818</v>
      </c>
      <c r="D168" s="255">
        <v>1.0498627254343593</v>
      </c>
    </row>
    <row r="169" spans="1:4" ht="27.75" customHeight="1">
      <c r="A169" s="7" t="s">
        <v>4869</v>
      </c>
      <c r="B169" s="8" t="s">
        <v>4867</v>
      </c>
      <c r="C169" s="255">
        <v>0.79275348655247535</v>
      </c>
      <c r="D169" s="255">
        <v>0.19283192916141292</v>
      </c>
    </row>
    <row r="170" spans="1:4" ht="27.75" customHeight="1">
      <c r="A170" s="7" t="s">
        <v>4869</v>
      </c>
      <c r="B170" s="8" t="s">
        <v>4867</v>
      </c>
      <c r="C170" s="255">
        <v>0.79275348655247535</v>
      </c>
      <c r="D170" s="255">
        <v>0.19283192916141292</v>
      </c>
    </row>
    <row r="171" spans="1:4" ht="27.75" customHeight="1">
      <c r="A171" s="7" t="s">
        <v>4870</v>
      </c>
      <c r="B171" s="8" t="s">
        <v>4867</v>
      </c>
      <c r="C171" s="255">
        <v>0.79275348655247535</v>
      </c>
      <c r="D171" s="255">
        <v>0.19283192916141292</v>
      </c>
    </row>
    <row r="172" spans="1:4" ht="27.75" customHeight="1">
      <c r="A172" s="7" t="s">
        <v>4870</v>
      </c>
      <c r="B172" s="8" t="s">
        <v>4867</v>
      </c>
      <c r="C172" s="255">
        <v>0.79275348655247535</v>
      </c>
      <c r="D172" s="255">
        <v>0.19283192916141292</v>
      </c>
    </row>
    <row r="173" spans="1:4" ht="27.75" customHeight="1">
      <c r="A173" s="7" t="s">
        <v>4871</v>
      </c>
      <c r="B173" s="8" t="s">
        <v>4872</v>
      </c>
      <c r="C173" s="255">
        <v>0.9641596458070647</v>
      </c>
      <c r="D173" s="255">
        <v>6.4277309720470979E-2</v>
      </c>
    </row>
    <row r="174" spans="1:4" ht="27.75" customHeight="1">
      <c r="A174" s="7" t="s">
        <v>4871</v>
      </c>
      <c r="B174" s="8" t="s">
        <v>4872</v>
      </c>
      <c r="C174" s="255">
        <v>0.9641596458070647</v>
      </c>
      <c r="D174" s="255">
        <v>6.4277309720470979E-2</v>
      </c>
    </row>
    <row r="175" spans="1:4" ht="27.75" customHeight="1">
      <c r="A175" s="7" t="s">
        <v>4873</v>
      </c>
      <c r="B175" s="8" t="s">
        <v>4872</v>
      </c>
      <c r="C175" s="255">
        <v>0.9641596458070647</v>
      </c>
      <c r="D175" s="255">
        <v>6.4277309720470979E-2</v>
      </c>
    </row>
    <row r="176" spans="1:4" ht="27.75" customHeight="1">
      <c r="A176" s="7" t="s">
        <v>4873</v>
      </c>
      <c r="B176" s="8" t="s">
        <v>4872</v>
      </c>
      <c r="C176" s="255">
        <v>0.9641596458070647</v>
      </c>
      <c r="D176" s="255">
        <v>6.4277309720470979E-2</v>
      </c>
    </row>
    <row r="177" spans="1:4" ht="27.75" customHeight="1">
      <c r="A177" s="7" t="s">
        <v>4874</v>
      </c>
      <c r="B177" s="8" t="s">
        <v>4872</v>
      </c>
      <c r="C177" s="255">
        <v>0.9641596458070647</v>
      </c>
      <c r="D177" s="255">
        <v>6.4277309720470979E-2</v>
      </c>
    </row>
    <row r="178" spans="1:4" ht="27.75" customHeight="1">
      <c r="A178" s="7" t="s">
        <v>4874</v>
      </c>
      <c r="B178" s="8" t="s">
        <v>4872</v>
      </c>
      <c r="C178" s="255">
        <v>0.9641596458070647</v>
      </c>
      <c r="D178" s="255">
        <v>6.4277309720470979E-2</v>
      </c>
    </row>
    <row r="179" spans="1:4" ht="27.75" customHeight="1">
      <c r="A179" s="7" t="s">
        <v>4875</v>
      </c>
      <c r="B179" s="8" t="s">
        <v>4876</v>
      </c>
      <c r="C179" s="255">
        <v>0</v>
      </c>
      <c r="D179" s="255">
        <v>1.0284369555275357</v>
      </c>
    </row>
    <row r="180" spans="1:4" ht="27.75" customHeight="1">
      <c r="A180" s="7" t="s">
        <v>4875</v>
      </c>
      <c r="B180" s="8" t="s">
        <v>4876</v>
      </c>
      <c r="C180" s="255">
        <v>0</v>
      </c>
      <c r="D180" s="255">
        <v>1.0284369555275357</v>
      </c>
    </row>
    <row r="181" spans="1:4" ht="27.75" customHeight="1">
      <c r="A181" s="7" t="s">
        <v>4877</v>
      </c>
      <c r="B181" s="8" t="s">
        <v>4876</v>
      </c>
      <c r="C181" s="255">
        <v>0</v>
      </c>
      <c r="D181" s="255">
        <v>1.0284369555275357</v>
      </c>
    </row>
    <row r="182" spans="1:4" ht="27.75" customHeight="1">
      <c r="A182" s="7" t="s">
        <v>4877</v>
      </c>
      <c r="B182" s="8" t="s">
        <v>4876</v>
      </c>
      <c r="C182" s="255">
        <v>0</v>
      </c>
      <c r="D182" s="255">
        <v>1.0284369555275357</v>
      </c>
    </row>
    <row r="183" spans="1:4" ht="27.75" customHeight="1">
      <c r="A183" s="7" t="s">
        <v>4878</v>
      </c>
      <c r="B183" s="8" t="s">
        <v>4879</v>
      </c>
      <c r="C183" s="255">
        <v>2.5603795038654273</v>
      </c>
      <c r="D183" s="255">
        <v>1.1355658050616539</v>
      </c>
    </row>
    <row r="184" spans="1:4" ht="27.75" customHeight="1">
      <c r="A184" s="7" t="s">
        <v>4878</v>
      </c>
      <c r="B184" s="8" t="s">
        <v>4879</v>
      </c>
      <c r="C184" s="255">
        <v>2.5603795038654273</v>
      </c>
      <c r="D184" s="255">
        <v>1.1355658050616539</v>
      </c>
    </row>
    <row r="185" spans="1:4" ht="27.75" customHeight="1">
      <c r="A185" s="7" t="s">
        <v>4880</v>
      </c>
      <c r="B185" s="8" t="s">
        <v>4881</v>
      </c>
      <c r="C185" s="255">
        <v>0</v>
      </c>
      <c r="D185" s="255">
        <v>0.48207982290353235</v>
      </c>
    </row>
    <row r="186" spans="1:4" ht="27.75" customHeight="1">
      <c r="A186" s="7" t="s">
        <v>4882</v>
      </c>
      <c r="B186" s="8" t="s">
        <v>4883</v>
      </c>
      <c r="C186" s="255">
        <v>3.706658193880493</v>
      </c>
      <c r="D186" s="255">
        <v>6.6098500162550993</v>
      </c>
    </row>
    <row r="187" spans="1:4" ht="27.75" customHeight="1">
      <c r="A187" s="7" t="s">
        <v>4884</v>
      </c>
      <c r="B187" s="8" t="s">
        <v>4883</v>
      </c>
      <c r="C187" s="255">
        <v>3.706658193880493</v>
      </c>
      <c r="D187" s="255">
        <v>6.6098500162550993</v>
      </c>
    </row>
    <row r="188" spans="1:4" ht="27.75" customHeight="1">
      <c r="A188" s="7" t="s">
        <v>4885</v>
      </c>
      <c r="B188" s="8" t="s">
        <v>4886</v>
      </c>
      <c r="C188" s="255">
        <v>0.50350559281035601</v>
      </c>
      <c r="D188" s="255">
        <v>1.3498235041298905</v>
      </c>
    </row>
    <row r="189" spans="1:4" ht="27.75" customHeight="1">
      <c r="A189" s="7" t="s">
        <v>4885</v>
      </c>
      <c r="B189" s="8" t="s">
        <v>4886</v>
      </c>
      <c r="C189" s="255">
        <v>0.50350559281035601</v>
      </c>
      <c r="D189" s="255">
        <v>1.3498235041298905</v>
      </c>
    </row>
    <row r="190" spans="1:4" ht="27.75" customHeight="1">
      <c r="A190" s="7" t="s">
        <v>4887</v>
      </c>
      <c r="B190" s="8" t="s">
        <v>4886</v>
      </c>
      <c r="C190" s="255">
        <v>0.50350559281035601</v>
      </c>
      <c r="D190" s="255">
        <v>1.3498235041298905</v>
      </c>
    </row>
    <row r="191" spans="1:4" ht="27.75" customHeight="1">
      <c r="A191" s="7" t="s">
        <v>4887</v>
      </c>
      <c r="B191" s="8" t="s">
        <v>4886</v>
      </c>
      <c r="C191" s="255">
        <v>0.50350559281035601</v>
      </c>
      <c r="D191" s="255">
        <v>1.3498235041298905</v>
      </c>
    </row>
    <row r="192" spans="1:4" ht="27.75" customHeight="1">
      <c r="A192" s="7" t="s">
        <v>4888</v>
      </c>
      <c r="B192" s="8" t="s">
        <v>4889</v>
      </c>
      <c r="C192" s="255">
        <v>2.3996862295642503</v>
      </c>
      <c r="D192" s="255">
        <v>7.7132771664565176</v>
      </c>
    </row>
    <row r="193" spans="1:4" ht="27.75" customHeight="1">
      <c r="A193" s="7" t="s">
        <v>4890</v>
      </c>
      <c r="B193" s="8" t="s">
        <v>4889</v>
      </c>
      <c r="C193" s="255">
        <v>2.3996862295642503</v>
      </c>
      <c r="D193" s="255">
        <v>7.7132771664565176</v>
      </c>
    </row>
    <row r="194" spans="1:4" ht="27.75" customHeight="1">
      <c r="A194" s="7" t="s">
        <v>4891</v>
      </c>
      <c r="B194" s="8" t="s">
        <v>4892</v>
      </c>
      <c r="C194" s="255">
        <v>0.1071288495341183</v>
      </c>
      <c r="D194" s="255">
        <v>8.2917729539407556</v>
      </c>
    </row>
    <row r="195" spans="1:4" ht="27.75" customHeight="1">
      <c r="A195" s="7" t="s">
        <v>4893</v>
      </c>
      <c r="B195" s="8" t="s">
        <v>4894</v>
      </c>
      <c r="C195" s="255">
        <v>2.51752796405178</v>
      </c>
      <c r="D195" s="255">
        <v>15.501544527586919</v>
      </c>
    </row>
    <row r="196" spans="1:4" ht="27.75" customHeight="1">
      <c r="A196" s="7" t="s">
        <v>4895</v>
      </c>
      <c r="B196" s="8" t="s">
        <v>4894</v>
      </c>
      <c r="C196" s="255">
        <v>18.094062686312583</v>
      </c>
      <c r="D196" s="255">
        <v>3.524539149672492</v>
      </c>
    </row>
    <row r="197" spans="1:4" ht="27.75" customHeight="1">
      <c r="A197" s="7" t="s">
        <v>4895</v>
      </c>
      <c r="B197" s="8" t="s">
        <v>4894</v>
      </c>
      <c r="C197" s="255">
        <v>18.094062686312583</v>
      </c>
      <c r="D197" s="255">
        <v>3.524539149672492</v>
      </c>
    </row>
    <row r="198" spans="1:4" ht="27.75" customHeight="1">
      <c r="A198" s="7" t="s">
        <v>4896</v>
      </c>
      <c r="B198" s="8" t="s">
        <v>4897</v>
      </c>
      <c r="C198" s="255">
        <v>0</v>
      </c>
      <c r="D198" s="255">
        <v>1.071288495341183</v>
      </c>
    </row>
    <row r="199" spans="1:4" ht="27.75" customHeight="1">
      <c r="A199" s="7" t="s">
        <v>4898</v>
      </c>
      <c r="B199" s="8" t="s">
        <v>4897</v>
      </c>
      <c r="C199" s="255">
        <v>0</v>
      </c>
      <c r="D199" s="255">
        <v>1.071288495341183</v>
      </c>
    </row>
    <row r="200" spans="1:4" ht="27.75" customHeight="1">
      <c r="A200" s="7" t="s">
        <v>4899</v>
      </c>
      <c r="B200" s="8" t="s">
        <v>4900</v>
      </c>
      <c r="C200" s="255">
        <v>9.5451804934899407</v>
      </c>
      <c r="D200" s="255">
        <v>0.61063444234447428</v>
      </c>
    </row>
    <row r="201" spans="1:4" ht="27.75" customHeight="1">
      <c r="A201" s="7" t="s">
        <v>4899</v>
      </c>
      <c r="B201" s="8" t="s">
        <v>4900</v>
      </c>
      <c r="C201" s="255">
        <v>9.5451804934899407</v>
      </c>
      <c r="D201" s="255">
        <v>0.61063444234447428</v>
      </c>
    </row>
    <row r="202" spans="1:4" ht="27.75" customHeight="1">
      <c r="A202" s="7" t="s">
        <v>4901</v>
      </c>
      <c r="B202" s="8" t="s">
        <v>4902</v>
      </c>
      <c r="C202" s="255">
        <v>0.1071288495341183</v>
      </c>
      <c r="D202" s="255">
        <v>0</v>
      </c>
    </row>
    <row r="203" spans="1:4" ht="27.75" customHeight="1">
      <c r="A203" s="7" t="s">
        <v>4901</v>
      </c>
      <c r="B203" s="8" t="s">
        <v>4902</v>
      </c>
      <c r="C203" s="255">
        <v>0.1071288495341183</v>
      </c>
      <c r="D203" s="255">
        <v>0</v>
      </c>
    </row>
    <row r="204" spans="1:4" ht="27.75" customHeight="1">
      <c r="A204" s="7" t="s">
        <v>4903</v>
      </c>
      <c r="B204" s="8" t="s">
        <v>4902</v>
      </c>
      <c r="C204" s="255">
        <v>0.1071288495341183</v>
      </c>
      <c r="D204" s="255">
        <v>0</v>
      </c>
    </row>
    <row r="205" spans="1:4" ht="27.75" customHeight="1">
      <c r="A205" s="7" t="s">
        <v>4903</v>
      </c>
      <c r="B205" s="8" t="s">
        <v>4902</v>
      </c>
      <c r="C205" s="255">
        <v>0.1071288495341183</v>
      </c>
      <c r="D205" s="255">
        <v>0</v>
      </c>
    </row>
    <row r="206" spans="1:4" ht="27.75" customHeight="1">
      <c r="A206" s="7" t="s">
        <v>4904</v>
      </c>
      <c r="B206" s="8" t="s">
        <v>4902</v>
      </c>
      <c r="C206" s="255">
        <v>0</v>
      </c>
      <c r="D206" s="255">
        <v>0</v>
      </c>
    </row>
    <row r="207" spans="1:4" ht="27.75" customHeight="1">
      <c r="A207" s="7" t="s">
        <v>4904</v>
      </c>
      <c r="B207" s="8" t="s">
        <v>4902</v>
      </c>
      <c r="C207" s="255">
        <v>0</v>
      </c>
      <c r="D207" s="255">
        <v>0</v>
      </c>
    </row>
    <row r="208" spans="1:4" ht="27.75" customHeight="1">
      <c r="A208" s="7" t="s">
        <v>4905</v>
      </c>
      <c r="B208" s="8" t="s">
        <v>4902</v>
      </c>
      <c r="C208" s="255">
        <v>0</v>
      </c>
      <c r="D208" s="255">
        <v>0</v>
      </c>
    </row>
    <row r="209" spans="1:4" ht="27.75" customHeight="1">
      <c r="A209" s="7" t="s">
        <v>4905</v>
      </c>
      <c r="B209" s="8" t="s">
        <v>4902</v>
      </c>
      <c r="C209" s="255">
        <v>0</v>
      </c>
      <c r="D209" s="255">
        <v>0</v>
      </c>
    </row>
    <row r="210" spans="1:4" ht="27.75" customHeight="1">
      <c r="A210" s="7" t="s">
        <v>4906</v>
      </c>
      <c r="B210" s="8" t="s">
        <v>4902</v>
      </c>
      <c r="C210" s="255">
        <v>5.0671945829637961</v>
      </c>
      <c r="D210" s="255">
        <v>0.11784173448753013</v>
      </c>
    </row>
    <row r="211" spans="1:4" ht="27.75" customHeight="1">
      <c r="A211" s="7" t="s">
        <v>4906</v>
      </c>
      <c r="B211" s="8" t="s">
        <v>4902</v>
      </c>
      <c r="C211" s="255">
        <v>5.0671945829637961</v>
      </c>
      <c r="D211" s="255">
        <v>0.11784173448753013</v>
      </c>
    </row>
    <row r="212" spans="1:4" ht="27.75" customHeight="1">
      <c r="A212" s="7" t="s">
        <v>4907</v>
      </c>
      <c r="B212" s="8" t="s">
        <v>4902</v>
      </c>
      <c r="C212" s="255">
        <v>5.0671945829637961</v>
      </c>
      <c r="D212" s="255">
        <v>0.11784173448753013</v>
      </c>
    </row>
    <row r="213" spans="1:4" ht="27.75" customHeight="1">
      <c r="A213" s="7" t="s">
        <v>4907</v>
      </c>
      <c r="B213" s="8" t="s">
        <v>4902</v>
      </c>
      <c r="C213" s="255">
        <v>5.0671945829637961</v>
      </c>
      <c r="D213" s="255">
        <v>0.11784173448753013</v>
      </c>
    </row>
    <row r="214" spans="1:4" ht="27.75" customHeight="1">
      <c r="A214" s="7" t="s">
        <v>4908</v>
      </c>
      <c r="B214" s="8" t="s">
        <v>4902</v>
      </c>
      <c r="C214" s="255">
        <v>3.1603010612564901</v>
      </c>
      <c r="D214" s="255">
        <v>2.8282016277007234</v>
      </c>
    </row>
    <row r="215" spans="1:4" ht="27.75" customHeight="1">
      <c r="A215" s="7" t="s">
        <v>4909</v>
      </c>
      <c r="B215" s="8" t="s">
        <v>4902</v>
      </c>
      <c r="C215" s="255">
        <v>3.1603010612564901</v>
      </c>
      <c r="D215" s="255">
        <v>2.8282016277007234</v>
      </c>
    </row>
    <row r="216" spans="1:4" ht="27.75" customHeight="1">
      <c r="A216" s="7" t="s">
        <v>4910</v>
      </c>
      <c r="B216" s="8" t="s">
        <v>4902</v>
      </c>
      <c r="C216" s="255">
        <v>0</v>
      </c>
      <c r="D216" s="255">
        <v>0</v>
      </c>
    </row>
    <row r="217" spans="1:4" ht="27.75" customHeight="1">
      <c r="A217" s="7" t="s">
        <v>4910</v>
      </c>
      <c r="B217" s="8" t="s">
        <v>4902</v>
      </c>
      <c r="C217" s="255">
        <v>0</v>
      </c>
      <c r="D217" s="255">
        <v>0</v>
      </c>
    </row>
    <row r="218" spans="1:4" ht="27.75" customHeight="1">
      <c r="A218" s="7" t="s">
        <v>4911</v>
      </c>
      <c r="B218" s="8" t="s">
        <v>4912</v>
      </c>
      <c r="C218" s="255">
        <v>3.1710139462099014</v>
      </c>
      <c r="D218" s="255">
        <v>5.5921259456809747</v>
      </c>
    </row>
    <row r="219" spans="1:4" ht="27.75" customHeight="1">
      <c r="A219" s="7" t="s">
        <v>4913</v>
      </c>
      <c r="B219" s="8" t="s">
        <v>4912</v>
      </c>
      <c r="C219" s="255">
        <v>3.1710139462099014</v>
      </c>
      <c r="D219" s="255">
        <v>5.5921259456809747</v>
      </c>
    </row>
    <row r="220" spans="1:4" ht="27.75" customHeight="1">
      <c r="A220" s="7" t="s">
        <v>4914</v>
      </c>
      <c r="B220" s="8" t="s">
        <v>4915</v>
      </c>
      <c r="C220" s="255">
        <v>5.5814130607275629</v>
      </c>
      <c r="D220" s="255">
        <v>-0.35352520346259042</v>
      </c>
    </row>
    <row r="221" spans="1:4" ht="27.75" customHeight="1">
      <c r="A221" s="7" t="s">
        <v>4914</v>
      </c>
      <c r="B221" s="8" t="s">
        <v>4915</v>
      </c>
      <c r="C221" s="255">
        <v>5.5814130607275629</v>
      </c>
      <c r="D221" s="255">
        <v>-0.35352520346259042</v>
      </c>
    </row>
    <row r="222" spans="1:4" ht="27.75" customHeight="1">
      <c r="A222" s="7" t="s">
        <v>4916</v>
      </c>
      <c r="B222" s="8" t="s">
        <v>4915</v>
      </c>
      <c r="C222" s="255">
        <v>5.5814130607275629</v>
      </c>
      <c r="D222" s="255">
        <v>-0.35352520346259042</v>
      </c>
    </row>
    <row r="223" spans="1:4" ht="27.75" customHeight="1">
      <c r="A223" s="7" t="s">
        <v>4916</v>
      </c>
      <c r="B223" s="8" t="s">
        <v>4915</v>
      </c>
      <c r="C223" s="255">
        <v>5.5814130607275629</v>
      </c>
      <c r="D223" s="255">
        <v>-0.35352520346259042</v>
      </c>
    </row>
    <row r="224" spans="1:4" ht="27.75" customHeight="1">
      <c r="A224" s="7" t="s">
        <v>4917</v>
      </c>
      <c r="B224" s="8" t="s">
        <v>4915</v>
      </c>
      <c r="C224" s="255">
        <v>5.5814130607275629</v>
      </c>
      <c r="D224" s="255">
        <v>-0.35352520346259042</v>
      </c>
    </row>
    <row r="225" spans="1:4" ht="27.75" customHeight="1">
      <c r="A225" s="7" t="s">
        <v>4917</v>
      </c>
      <c r="B225" s="8" t="s">
        <v>4915</v>
      </c>
      <c r="C225" s="255">
        <v>5.5814130607275629</v>
      </c>
      <c r="D225" s="255">
        <v>-0.35352520346259042</v>
      </c>
    </row>
    <row r="226" spans="1:4" ht="27.75" customHeight="1">
      <c r="A226" s="7" t="s">
        <v>4918</v>
      </c>
      <c r="B226" s="8" t="s">
        <v>4915</v>
      </c>
      <c r="C226" s="255">
        <v>0.71776329187859267</v>
      </c>
      <c r="D226" s="255">
        <v>5.7742449898889756</v>
      </c>
    </row>
    <row r="227" spans="1:4" ht="27.75" customHeight="1">
      <c r="A227" s="7" t="s">
        <v>4918</v>
      </c>
      <c r="B227" s="8" t="s">
        <v>4915</v>
      </c>
      <c r="C227" s="255">
        <v>0.71776329187859267</v>
      </c>
      <c r="D227" s="255">
        <v>5.7742449898889756</v>
      </c>
    </row>
    <row r="228" spans="1:4" ht="27.75" customHeight="1">
      <c r="A228" s="7" t="s">
        <v>4919</v>
      </c>
      <c r="B228" s="8" t="s">
        <v>4915</v>
      </c>
      <c r="C228" s="255">
        <v>0.71776329187859267</v>
      </c>
      <c r="D228" s="255">
        <v>5.7742449898889756</v>
      </c>
    </row>
    <row r="229" spans="1:4" ht="27.75" customHeight="1">
      <c r="A229" s="7" t="s">
        <v>4919</v>
      </c>
      <c r="B229" s="8" t="s">
        <v>4915</v>
      </c>
      <c r="C229" s="255">
        <v>0.71776329187859267</v>
      </c>
      <c r="D229" s="255">
        <v>5.7742449898889756</v>
      </c>
    </row>
    <row r="230" spans="1:4" ht="27.75" customHeight="1">
      <c r="A230" s="7" t="s">
        <v>4920</v>
      </c>
      <c r="B230" s="8" t="s">
        <v>4915</v>
      </c>
      <c r="C230" s="255">
        <v>1.7890517872197755</v>
      </c>
      <c r="D230" s="255">
        <v>6.8241077153233354</v>
      </c>
    </row>
    <row r="231" spans="1:4" ht="27.75" customHeight="1">
      <c r="A231" s="7" t="s">
        <v>4921</v>
      </c>
      <c r="B231" s="8" t="s">
        <v>4915</v>
      </c>
      <c r="C231" s="255">
        <v>1.7890517872197755</v>
      </c>
      <c r="D231" s="255">
        <v>6.8241077153233354</v>
      </c>
    </row>
    <row r="232" spans="1:4" ht="27.75" customHeight="1">
      <c r="A232" s="7" t="s">
        <v>4922</v>
      </c>
      <c r="B232" s="8" t="s">
        <v>4923</v>
      </c>
      <c r="C232" s="255">
        <v>1.564081203198127</v>
      </c>
      <c r="D232" s="255">
        <v>13.198274262603375</v>
      </c>
    </row>
    <row r="233" spans="1:4" ht="27.75" customHeight="1">
      <c r="A233" s="7" t="s">
        <v>4924</v>
      </c>
      <c r="B233" s="8" t="s">
        <v>4923</v>
      </c>
      <c r="C233" s="255">
        <v>1.564081203198127</v>
      </c>
      <c r="D233" s="255">
        <v>13.198274262603375</v>
      </c>
    </row>
    <row r="234" spans="1:4" ht="27.75" customHeight="1">
      <c r="A234" s="7" t="s">
        <v>4925</v>
      </c>
      <c r="B234" s="8" t="s">
        <v>4926</v>
      </c>
      <c r="C234" s="255">
        <v>2.0247352561948357</v>
      </c>
      <c r="D234" s="255">
        <v>6.1491959632583901</v>
      </c>
    </row>
    <row r="235" spans="1:4" ht="27.75" customHeight="1">
      <c r="A235" s="7" t="s">
        <v>4925</v>
      </c>
      <c r="B235" s="8" t="s">
        <v>4926</v>
      </c>
      <c r="C235" s="255">
        <v>2.0247352561948357</v>
      </c>
      <c r="D235" s="255">
        <v>6.1491959632583901</v>
      </c>
    </row>
    <row r="236" spans="1:4" ht="27.75" customHeight="1">
      <c r="A236" s="7" t="s">
        <v>4927</v>
      </c>
      <c r="B236" s="8" t="s">
        <v>4926</v>
      </c>
      <c r="C236" s="255">
        <v>2.0247352561948357</v>
      </c>
      <c r="D236" s="255">
        <v>6.1491959632583901</v>
      </c>
    </row>
    <row r="237" spans="1:4" ht="27.75" customHeight="1">
      <c r="A237" s="7" t="s">
        <v>4927</v>
      </c>
      <c r="B237" s="8" t="s">
        <v>4926</v>
      </c>
      <c r="C237" s="255">
        <v>2.0247352561948357</v>
      </c>
      <c r="D237" s="255">
        <v>6.1491959632583901</v>
      </c>
    </row>
    <row r="238" spans="1:4" ht="27.75" customHeight="1">
      <c r="A238" s="7" t="s">
        <v>4928</v>
      </c>
      <c r="B238" s="8" t="s">
        <v>4926</v>
      </c>
      <c r="C238" s="255">
        <v>0.56778290253082697</v>
      </c>
      <c r="D238" s="255">
        <v>8.7310012370306413</v>
      </c>
    </row>
    <row r="239" spans="1:4" ht="27.75" customHeight="1">
      <c r="A239" s="7" t="s">
        <v>4929</v>
      </c>
      <c r="B239" s="8" t="s">
        <v>4926</v>
      </c>
      <c r="C239" s="255">
        <v>0.56778290253082697</v>
      </c>
      <c r="D239" s="255">
        <v>8.7310012370306413</v>
      </c>
    </row>
    <row r="240" spans="1:4" ht="27.75" customHeight="1">
      <c r="A240" s="7" t="s">
        <v>4930</v>
      </c>
      <c r="B240" s="8" t="s">
        <v>4931</v>
      </c>
      <c r="C240" s="255">
        <v>7.84183178589746</v>
      </c>
      <c r="D240" s="255">
        <v>0.42851539813647321</v>
      </c>
    </row>
    <row r="241" spans="1:4" ht="27.75" customHeight="1">
      <c r="A241" s="7" t="s">
        <v>4930</v>
      </c>
      <c r="B241" s="8" t="s">
        <v>4931</v>
      </c>
      <c r="C241" s="255">
        <v>7.84183178589746</v>
      </c>
      <c r="D241" s="255">
        <v>0.42851539813647321</v>
      </c>
    </row>
    <row r="242" spans="1:4" ht="27.75" customHeight="1">
      <c r="A242" s="7" t="s">
        <v>4932</v>
      </c>
      <c r="B242" s="8" t="s">
        <v>4933</v>
      </c>
      <c r="C242" s="255">
        <v>7.84183178589746</v>
      </c>
      <c r="D242" s="255">
        <v>0.42851539813647321</v>
      </c>
    </row>
    <row r="243" spans="1:4" ht="27.75" customHeight="1">
      <c r="A243" s="7" t="s">
        <v>4932</v>
      </c>
      <c r="B243" s="8" t="s">
        <v>4933</v>
      </c>
      <c r="C243" s="255">
        <v>7.84183178589746</v>
      </c>
      <c r="D243" s="255">
        <v>0.42851539813647321</v>
      </c>
    </row>
    <row r="244" spans="1:4" ht="27.75" customHeight="1">
      <c r="A244" s="7" t="s">
        <v>4934</v>
      </c>
      <c r="B244" s="8" t="s">
        <v>4935</v>
      </c>
      <c r="C244" s="255">
        <v>3.5566778045327272</v>
      </c>
      <c r="D244" s="255">
        <v>4.6601049547341455</v>
      </c>
    </row>
    <row r="245" spans="1:4" ht="27.75" customHeight="1">
      <c r="A245" s="7" t="s">
        <v>4936</v>
      </c>
      <c r="B245" s="8" t="s">
        <v>4935</v>
      </c>
      <c r="C245" s="255">
        <v>3.5566778045327272</v>
      </c>
      <c r="D245" s="255">
        <v>4.6601049547341455</v>
      </c>
    </row>
    <row r="246" spans="1:4" ht="27.75" customHeight="1">
      <c r="A246" s="7" t="s">
        <v>4937</v>
      </c>
      <c r="B246" s="8" t="e">
        <v>#N/A</v>
      </c>
      <c r="C246" s="255">
        <v>2.3782604596574264</v>
      </c>
      <c r="D246" s="255">
        <v>1.0820013802945949</v>
      </c>
    </row>
    <row r="247" spans="1:4" ht="27.75" customHeight="1">
      <c r="A247" s="7" t="s">
        <v>4937</v>
      </c>
      <c r="B247" s="8" t="e">
        <v>#N/A</v>
      </c>
      <c r="C247" s="255">
        <v>2.3782604596574264</v>
      </c>
      <c r="D247" s="255">
        <v>1.0820013802945949</v>
      </c>
    </row>
    <row r="248" spans="1:4" ht="27.75" customHeight="1">
      <c r="A248" s="7" t="s">
        <v>4938</v>
      </c>
      <c r="B248" s="8" t="s">
        <v>4939</v>
      </c>
      <c r="C248" s="255">
        <v>1.0177240705741237</v>
      </c>
      <c r="D248" s="255">
        <v>4.2744410964113202</v>
      </c>
    </row>
    <row r="249" spans="1:4" ht="27.75" customHeight="1">
      <c r="A249" s="7" t="s">
        <v>4938</v>
      </c>
      <c r="B249" s="8" t="s">
        <v>4939</v>
      </c>
      <c r="C249" s="255">
        <v>1.0177240705741237</v>
      </c>
      <c r="D249" s="255">
        <v>4.2744410964113202</v>
      </c>
    </row>
    <row r="250" spans="1:4" ht="27.75" customHeight="1">
      <c r="A250" s="7" t="s">
        <v>4940</v>
      </c>
      <c r="B250" s="8" t="s">
        <v>4939</v>
      </c>
      <c r="C250" s="255">
        <v>1.0177240705741237</v>
      </c>
      <c r="D250" s="255">
        <v>4.2744410964113202</v>
      </c>
    </row>
    <row r="251" spans="1:4" ht="27.75" customHeight="1">
      <c r="A251" s="7" t="s">
        <v>4940</v>
      </c>
      <c r="B251" s="8" t="s">
        <v>4939</v>
      </c>
      <c r="C251" s="255">
        <v>1.0177240705741237</v>
      </c>
      <c r="D251" s="255">
        <v>4.2744410964113202</v>
      </c>
    </row>
    <row r="252" spans="1:4" ht="27.75" customHeight="1">
      <c r="A252" s="7" t="s">
        <v>4941</v>
      </c>
      <c r="B252" s="8" t="s">
        <v>4942</v>
      </c>
      <c r="C252" s="255">
        <v>0.50350559281035601</v>
      </c>
      <c r="D252" s="255">
        <v>4.9279270785694411</v>
      </c>
    </row>
    <row r="253" spans="1:4" ht="27.75" customHeight="1">
      <c r="A253" s="7" t="s">
        <v>4943</v>
      </c>
      <c r="B253" s="8" t="s">
        <v>4942</v>
      </c>
      <c r="C253" s="255">
        <v>0.50350559281035601</v>
      </c>
      <c r="D253" s="255">
        <v>4.9279270785694411</v>
      </c>
    </row>
    <row r="254" spans="1:4" ht="27.75" customHeight="1">
      <c r="A254" s="7" t="s">
        <v>4944</v>
      </c>
      <c r="B254" s="8" t="s">
        <v>4945</v>
      </c>
      <c r="C254" s="255">
        <v>0.27853500878870757</v>
      </c>
      <c r="D254" s="255">
        <v>0</v>
      </c>
    </row>
    <row r="255" spans="1:4" ht="27.75" customHeight="1">
      <c r="A255" s="7" t="s">
        <v>4946</v>
      </c>
      <c r="B255" s="8" t="s">
        <v>4947</v>
      </c>
      <c r="C255" s="255">
        <v>0.2892478937421194</v>
      </c>
      <c r="D255" s="255">
        <v>0</v>
      </c>
    </row>
    <row r="256" spans="1:4" ht="27.75" customHeight="1">
      <c r="A256" s="7" t="s">
        <v>4948</v>
      </c>
      <c r="B256" s="8" t="s">
        <v>4949</v>
      </c>
      <c r="C256" s="255">
        <v>0.98558541571388836</v>
      </c>
      <c r="D256" s="255">
        <v>14.494533341966205</v>
      </c>
    </row>
    <row r="257" spans="1:4" ht="27.75" customHeight="1">
      <c r="A257" s="7" t="s">
        <v>4950</v>
      </c>
      <c r="B257" s="8" t="s">
        <v>4951</v>
      </c>
      <c r="C257" s="255">
        <v>12.748333094560078</v>
      </c>
      <c r="D257" s="255">
        <v>2.8496273976075468</v>
      </c>
    </row>
    <row r="258" spans="1:4" ht="27.75" customHeight="1">
      <c r="A258" s="7" t="s">
        <v>4950</v>
      </c>
      <c r="B258" s="8" t="s">
        <v>4951</v>
      </c>
      <c r="C258" s="255">
        <v>12.748333094560078</v>
      </c>
      <c r="D258" s="255">
        <v>2.8496273976075468</v>
      </c>
    </row>
    <row r="259" spans="1:4" ht="27.75" customHeight="1">
      <c r="A259" s="7" t="s">
        <v>4952</v>
      </c>
      <c r="B259" s="8" t="s">
        <v>4953</v>
      </c>
      <c r="C259" s="255">
        <v>0</v>
      </c>
      <c r="D259" s="255">
        <v>0</v>
      </c>
    </row>
    <row r="260" spans="1:4" ht="27.75" customHeight="1">
      <c r="A260" s="7" t="s">
        <v>4952</v>
      </c>
      <c r="B260" s="8" t="s">
        <v>4953</v>
      </c>
      <c r="C260" s="255">
        <v>0</v>
      </c>
      <c r="D260" s="255">
        <v>0</v>
      </c>
    </row>
    <row r="261" spans="1:4" ht="27.75" customHeight="1">
      <c r="A261" s="7" t="s">
        <v>4954</v>
      </c>
      <c r="B261" s="8" t="s">
        <v>4953</v>
      </c>
      <c r="C261" s="255">
        <v>0</v>
      </c>
      <c r="D261" s="255">
        <v>0</v>
      </c>
    </row>
    <row r="262" spans="1:4" ht="27.75" customHeight="1">
      <c r="A262" s="7" t="s">
        <v>4954</v>
      </c>
      <c r="B262" s="8" t="s">
        <v>4953</v>
      </c>
      <c r="C262" s="255">
        <v>0</v>
      </c>
      <c r="D262" s="255">
        <v>0</v>
      </c>
    </row>
    <row r="263" spans="1:4" ht="27.75" customHeight="1">
      <c r="A263" s="7" t="s">
        <v>4955</v>
      </c>
      <c r="B263" s="8" t="s">
        <v>4956</v>
      </c>
      <c r="C263" s="255">
        <v>6.6527015560687461</v>
      </c>
      <c r="D263" s="255">
        <v>6.5991371313016876</v>
      </c>
    </row>
    <row r="264" spans="1:4" ht="27.75" customHeight="1">
      <c r="A264" s="7" t="s">
        <v>4957</v>
      </c>
      <c r="B264" s="8" t="s">
        <v>4956</v>
      </c>
      <c r="C264" s="255">
        <v>6.6527015560687461</v>
      </c>
      <c r="D264" s="255">
        <v>6.5991371313016876</v>
      </c>
    </row>
    <row r="265" spans="1:4" ht="27.75" customHeight="1">
      <c r="A265" s="7" t="s">
        <v>4958</v>
      </c>
      <c r="B265" s="8" t="s">
        <v>4959</v>
      </c>
      <c r="C265" s="255">
        <v>10.241518015461709</v>
      </c>
      <c r="D265" s="255">
        <v>0.58920867243765074</v>
      </c>
    </row>
    <row r="266" spans="1:4" ht="27.75" customHeight="1">
      <c r="A266" s="7" t="s">
        <v>4958</v>
      </c>
      <c r="B266" s="8" t="s">
        <v>4959</v>
      </c>
      <c r="C266" s="255">
        <v>10.241518015461709</v>
      </c>
      <c r="D266" s="255">
        <v>0.58920867243765074</v>
      </c>
    </row>
    <row r="267" spans="1:4" ht="27.75" customHeight="1">
      <c r="A267" s="7" t="s">
        <v>4960</v>
      </c>
      <c r="B267" s="8" t="s">
        <v>4959</v>
      </c>
      <c r="C267" s="255">
        <v>10.241518015461709</v>
      </c>
      <c r="D267" s="255">
        <v>0.58920867243765074</v>
      </c>
    </row>
    <row r="268" spans="1:4" ht="27.75" customHeight="1">
      <c r="A268" s="7" t="s">
        <v>4960</v>
      </c>
      <c r="B268" s="8" t="s">
        <v>4959</v>
      </c>
      <c r="C268" s="255">
        <v>10.241518015461709</v>
      </c>
      <c r="D268" s="255">
        <v>0.58920867243765074</v>
      </c>
    </row>
    <row r="269" spans="1:4" ht="27.75" customHeight="1">
      <c r="A269" s="7" t="s">
        <v>4961</v>
      </c>
      <c r="B269" s="8" t="s">
        <v>4962</v>
      </c>
      <c r="C269" s="255">
        <v>8.1417925645929898</v>
      </c>
      <c r="D269" s="255">
        <v>0.25710923888188392</v>
      </c>
    </row>
    <row r="270" spans="1:4" ht="27.75" customHeight="1">
      <c r="A270" s="7" t="s">
        <v>4963</v>
      </c>
      <c r="B270" s="8" t="s">
        <v>4962</v>
      </c>
      <c r="C270" s="255">
        <v>8.1417925645929898</v>
      </c>
      <c r="D270" s="255">
        <v>0.25710923888188392</v>
      </c>
    </row>
    <row r="271" spans="1:4" ht="27.75" customHeight="1">
      <c r="A271" s="7" t="s">
        <v>4964</v>
      </c>
      <c r="B271" s="8" t="s">
        <v>4962</v>
      </c>
      <c r="C271" s="255">
        <v>0.24639635392847209</v>
      </c>
      <c r="D271" s="255">
        <v>0</v>
      </c>
    </row>
    <row r="272" spans="1:4" ht="27.75" customHeight="1">
      <c r="A272" s="7" t="s">
        <v>4964</v>
      </c>
      <c r="B272" s="8" t="s">
        <v>4962</v>
      </c>
      <c r="C272" s="255">
        <v>0.24639635392847209</v>
      </c>
      <c r="D272" s="255">
        <v>0</v>
      </c>
    </row>
    <row r="273" spans="1:4" ht="27.75" customHeight="1">
      <c r="A273" s="7" t="s">
        <v>4965</v>
      </c>
      <c r="B273" s="8" t="s">
        <v>4962</v>
      </c>
      <c r="C273" s="255">
        <v>0.24639635392847209</v>
      </c>
      <c r="D273" s="255">
        <v>0</v>
      </c>
    </row>
    <row r="274" spans="1:4" ht="27.75" customHeight="1">
      <c r="A274" s="7" t="s">
        <v>4965</v>
      </c>
      <c r="B274" s="8" t="s">
        <v>4962</v>
      </c>
      <c r="C274" s="255">
        <v>0.24639635392847209</v>
      </c>
      <c r="D274" s="255">
        <v>0</v>
      </c>
    </row>
    <row r="275" spans="1:4" ht="27.75" customHeight="1">
      <c r="A275" s="7" t="s">
        <v>4966</v>
      </c>
      <c r="B275" s="8" t="s">
        <v>4967</v>
      </c>
      <c r="C275" s="255">
        <v>1.3391106191764788</v>
      </c>
      <c r="D275" s="255">
        <v>0</v>
      </c>
    </row>
    <row r="276" spans="1:4" ht="27.75" customHeight="1">
      <c r="A276" s="7" t="s">
        <v>4966</v>
      </c>
      <c r="B276" s="8" t="s">
        <v>4967</v>
      </c>
      <c r="C276" s="255">
        <v>1.3391106191764788</v>
      </c>
      <c r="D276" s="255">
        <v>0</v>
      </c>
    </row>
    <row r="277" spans="1:4" ht="27.75" customHeight="1">
      <c r="A277" s="7" t="s">
        <v>4968</v>
      </c>
      <c r="B277" s="8" t="s">
        <v>4967</v>
      </c>
      <c r="C277" s="255">
        <v>1.3391106191764788</v>
      </c>
      <c r="D277" s="255">
        <v>0</v>
      </c>
    </row>
    <row r="278" spans="1:4" ht="27.75" customHeight="1">
      <c r="A278" s="7" t="s">
        <v>4968</v>
      </c>
      <c r="B278" s="8" t="s">
        <v>4967</v>
      </c>
      <c r="C278" s="255">
        <v>1.3391106191764788</v>
      </c>
      <c r="D278" s="255">
        <v>0</v>
      </c>
    </row>
    <row r="279" spans="1:4" ht="27.75" customHeight="1">
      <c r="A279" s="7" t="s">
        <v>4969</v>
      </c>
      <c r="B279" s="8" t="s">
        <v>4967</v>
      </c>
      <c r="C279" s="255">
        <v>1.3391106191764788</v>
      </c>
      <c r="D279" s="255">
        <v>0</v>
      </c>
    </row>
    <row r="280" spans="1:4" ht="27.75" customHeight="1">
      <c r="A280" s="7" t="s">
        <v>4969</v>
      </c>
      <c r="B280" s="8" t="s">
        <v>4967</v>
      </c>
      <c r="C280" s="255">
        <v>1.3391106191764788</v>
      </c>
      <c r="D280" s="255">
        <v>0</v>
      </c>
    </row>
    <row r="281" spans="1:4" ht="27.75" customHeight="1">
      <c r="A281" s="7" t="s">
        <v>4970</v>
      </c>
      <c r="B281" s="8" t="s">
        <v>4967</v>
      </c>
      <c r="C281" s="255">
        <v>4.6386791848273221</v>
      </c>
      <c r="D281" s="255">
        <v>1.4248136988037734</v>
      </c>
    </row>
    <row r="282" spans="1:4" ht="27.75" customHeight="1">
      <c r="A282" s="7" t="s">
        <v>4970</v>
      </c>
      <c r="B282" s="8" t="s">
        <v>4967</v>
      </c>
      <c r="C282" s="255">
        <v>4.6386791848273221</v>
      </c>
      <c r="D282" s="255">
        <v>1.4248136988037734</v>
      </c>
    </row>
    <row r="283" spans="1:4" ht="27.75" customHeight="1">
      <c r="A283" s="7" t="s">
        <v>4971</v>
      </c>
      <c r="B283" s="8" t="s">
        <v>4967</v>
      </c>
      <c r="C283" s="255">
        <v>4.6386791848273221</v>
      </c>
      <c r="D283" s="255">
        <v>1.4248136988037734</v>
      </c>
    </row>
    <row r="284" spans="1:4" ht="27.75" customHeight="1">
      <c r="A284" s="7" t="s">
        <v>4971</v>
      </c>
      <c r="B284" s="8" t="s">
        <v>4967</v>
      </c>
      <c r="C284" s="255">
        <v>4.6386791848273221</v>
      </c>
      <c r="D284" s="255">
        <v>1.4248136988037734</v>
      </c>
    </row>
    <row r="285" spans="1:4" ht="27.75" customHeight="1">
      <c r="A285" s="7" t="s">
        <v>4972</v>
      </c>
      <c r="B285" s="8" t="s">
        <v>4967</v>
      </c>
      <c r="C285" s="255">
        <v>4.6493920697807338</v>
      </c>
      <c r="D285" s="255">
        <v>1.4248136988037734</v>
      </c>
    </row>
    <row r="286" spans="1:4" ht="27.75" customHeight="1">
      <c r="A286" s="7" t="s">
        <v>4972</v>
      </c>
      <c r="B286" s="8" t="s">
        <v>4967</v>
      </c>
      <c r="C286" s="255">
        <v>4.6493920697807338</v>
      </c>
      <c r="D286" s="255">
        <v>1.4248136988037734</v>
      </c>
    </row>
    <row r="287" spans="1:4" ht="27.75" customHeight="1">
      <c r="A287" s="7" t="s">
        <v>4973</v>
      </c>
      <c r="B287" s="8" t="s">
        <v>4967</v>
      </c>
      <c r="C287" s="255">
        <v>4.6493920697807338</v>
      </c>
      <c r="D287" s="255">
        <v>1.4248136988037734</v>
      </c>
    </row>
    <row r="288" spans="1:4" ht="27.75" customHeight="1">
      <c r="A288" s="7" t="s">
        <v>4973</v>
      </c>
      <c r="B288" s="8" t="s">
        <v>4967</v>
      </c>
      <c r="C288" s="255">
        <v>4.6493920697807338</v>
      </c>
      <c r="D288" s="255">
        <v>1.4248136988037734</v>
      </c>
    </row>
    <row r="289" spans="1:4" ht="27.75" customHeight="1">
      <c r="A289" s="7" t="s">
        <v>4974</v>
      </c>
      <c r="B289" s="8" t="s">
        <v>4975</v>
      </c>
      <c r="C289" s="255">
        <v>0.53564424767059149</v>
      </c>
      <c r="D289" s="255">
        <v>5.3564424767059152E-2</v>
      </c>
    </row>
    <row r="290" spans="1:4" ht="27.75" customHeight="1">
      <c r="A290" s="7" t="s">
        <v>4976</v>
      </c>
      <c r="B290" s="8" t="s">
        <v>4977</v>
      </c>
      <c r="C290" s="255">
        <v>0.4606540529967087</v>
      </c>
      <c r="D290" s="255">
        <v>-4.2851539813647317E-2</v>
      </c>
    </row>
    <row r="291" spans="1:4" ht="27.75" customHeight="1">
      <c r="A291" s="7" t="s">
        <v>4978</v>
      </c>
      <c r="B291" s="8" t="s">
        <v>4979</v>
      </c>
      <c r="C291" s="255">
        <v>0.19283192916141292</v>
      </c>
      <c r="D291" s="255">
        <v>11.762747678846189</v>
      </c>
    </row>
    <row r="292" spans="1:4" ht="27.75" customHeight="1">
      <c r="A292" s="7" t="s">
        <v>4980</v>
      </c>
      <c r="B292" s="8" t="s">
        <v>4979</v>
      </c>
      <c r="C292" s="255">
        <v>9.7487253076047651</v>
      </c>
      <c r="D292" s="255">
        <v>1.5426554332913034</v>
      </c>
    </row>
    <row r="293" spans="1:4" ht="27.75" customHeight="1">
      <c r="A293" s="7" t="s">
        <v>4980</v>
      </c>
      <c r="B293" s="8" t="s">
        <v>4979</v>
      </c>
      <c r="C293" s="255">
        <v>9.7487253076047651</v>
      </c>
      <c r="D293" s="255">
        <v>1.5426554332913034</v>
      </c>
    </row>
    <row r="294" spans="1:4" ht="27.75" customHeight="1">
      <c r="A294" s="7" t="s">
        <v>4981</v>
      </c>
      <c r="B294" s="8" t="s">
        <v>4982</v>
      </c>
      <c r="C294" s="255">
        <v>0.32138654860235488</v>
      </c>
      <c r="D294" s="255">
        <v>1.1677044599218895</v>
      </c>
    </row>
    <row r="295" spans="1:4" ht="27.75" customHeight="1">
      <c r="A295" s="7" t="s">
        <v>4983</v>
      </c>
      <c r="B295" s="8" t="s">
        <v>4984</v>
      </c>
      <c r="C295" s="255">
        <v>0.2892478937421194</v>
      </c>
      <c r="D295" s="255">
        <v>1.1141400351548303</v>
      </c>
    </row>
    <row r="296" spans="1:4" ht="27.75" customHeight="1">
      <c r="A296" s="7" t="s">
        <v>4983</v>
      </c>
      <c r="B296" s="8" t="s">
        <v>4984</v>
      </c>
      <c r="C296" s="255">
        <v>0.2892478937421194</v>
      </c>
      <c r="D296" s="255">
        <v>1.1141400351548303</v>
      </c>
    </row>
    <row r="297" spans="1:4" ht="27.75" customHeight="1">
      <c r="A297" s="7" t="s">
        <v>4985</v>
      </c>
      <c r="B297" s="8" t="s">
        <v>4986</v>
      </c>
      <c r="C297" s="255">
        <v>0.13926750439435379</v>
      </c>
      <c r="D297" s="255">
        <v>1.4783781235708324</v>
      </c>
    </row>
    <row r="298" spans="1:4" ht="27.75" customHeight="1">
      <c r="A298" s="7" t="s">
        <v>4987</v>
      </c>
      <c r="B298" s="8" t="s">
        <v>4986</v>
      </c>
      <c r="C298" s="255">
        <v>0.13926750439435379</v>
      </c>
      <c r="D298" s="255">
        <v>1.4783781235708324</v>
      </c>
    </row>
    <row r="299" spans="1:4" ht="27.75" customHeight="1">
      <c r="A299" s="7" t="s">
        <v>4988</v>
      </c>
      <c r="B299" s="8" t="s">
        <v>4986</v>
      </c>
      <c r="C299" s="255">
        <v>0.13926750439435379</v>
      </c>
      <c r="D299" s="255">
        <v>1.4355265837571853</v>
      </c>
    </row>
    <row r="300" spans="1:4" ht="27.75" customHeight="1">
      <c r="A300" s="7" t="s">
        <v>4988</v>
      </c>
      <c r="B300" s="8" t="s">
        <v>4986</v>
      </c>
      <c r="C300" s="255">
        <v>0.13926750439435379</v>
      </c>
      <c r="D300" s="255">
        <v>1.4355265837571853</v>
      </c>
    </row>
    <row r="301" spans="1:4" ht="27.75" customHeight="1">
      <c r="A301" s="7" t="s">
        <v>4989</v>
      </c>
      <c r="B301" s="8" t="s">
        <v>4990</v>
      </c>
      <c r="C301" s="255">
        <v>2.8282016277007234</v>
      </c>
      <c r="D301" s="255">
        <v>7.9061090956179303</v>
      </c>
    </row>
    <row r="302" spans="1:4" ht="27.75" customHeight="1">
      <c r="A302" s="7" t="s">
        <v>4991</v>
      </c>
      <c r="B302" s="8" t="s">
        <v>4990</v>
      </c>
      <c r="C302" s="255">
        <v>2.8282016277007234</v>
      </c>
      <c r="D302" s="255">
        <v>7.9061090956179303</v>
      </c>
    </row>
    <row r="303" spans="1:4" ht="27.75" customHeight="1">
      <c r="A303" s="7" t="s">
        <v>4992</v>
      </c>
      <c r="B303" s="8" t="s">
        <v>4993</v>
      </c>
      <c r="C303" s="255">
        <v>1.5962198580583626</v>
      </c>
      <c r="D303" s="255">
        <v>2.5496666189120152</v>
      </c>
    </row>
    <row r="304" spans="1:4" ht="27.75" customHeight="1">
      <c r="A304" s="7" t="s">
        <v>4994</v>
      </c>
      <c r="B304" s="8" t="s">
        <v>4993</v>
      </c>
      <c r="C304" s="255">
        <v>1.5962198580583626</v>
      </c>
      <c r="D304" s="255">
        <v>2.5496666189120152</v>
      </c>
    </row>
    <row r="305" spans="1:4" ht="27.75" customHeight="1">
      <c r="A305" s="7" t="s">
        <v>4995</v>
      </c>
      <c r="B305" s="8" t="s">
        <v>4996</v>
      </c>
      <c r="C305" s="255">
        <v>0.68562463701835707</v>
      </c>
      <c r="D305" s="255">
        <v>5.0886203528706195</v>
      </c>
    </row>
    <row r="306" spans="1:4" ht="27.75" customHeight="1">
      <c r="A306" s="7" t="s">
        <v>4997</v>
      </c>
      <c r="B306" s="8" t="s">
        <v>4996</v>
      </c>
      <c r="C306" s="255">
        <v>0.68562463701835707</v>
      </c>
      <c r="D306" s="255">
        <v>5.0886203528706195</v>
      </c>
    </row>
    <row r="307" spans="1:4" ht="27.75" customHeight="1">
      <c r="A307" s="7" t="s">
        <v>4998</v>
      </c>
      <c r="B307" s="8" t="s">
        <v>4999</v>
      </c>
      <c r="C307" s="255">
        <v>5.9670769190503892</v>
      </c>
      <c r="D307" s="255">
        <v>1.5319425483378917</v>
      </c>
    </row>
    <row r="308" spans="1:4" ht="27.75" customHeight="1">
      <c r="A308" s="7" t="s">
        <v>4998</v>
      </c>
      <c r="B308" s="8" t="s">
        <v>4999</v>
      </c>
      <c r="C308" s="255">
        <v>5.9670769190503892</v>
      </c>
      <c r="D308" s="255">
        <v>1.5319425483378917</v>
      </c>
    </row>
    <row r="309" spans="1:4" ht="27.75" customHeight="1">
      <c r="A309" s="7" t="s">
        <v>5000</v>
      </c>
      <c r="B309" s="8" t="s">
        <v>5001</v>
      </c>
      <c r="C309" s="255">
        <v>5.0671945829637961</v>
      </c>
      <c r="D309" s="255">
        <v>9.5880320333035876</v>
      </c>
    </row>
    <row r="310" spans="1:4" ht="27.75" customHeight="1">
      <c r="A310" s="7" t="s">
        <v>5002</v>
      </c>
      <c r="B310" s="8" t="s">
        <v>5001</v>
      </c>
      <c r="C310" s="255">
        <v>5.0671945829637961</v>
      </c>
      <c r="D310" s="255">
        <v>9.5880320333035876</v>
      </c>
    </row>
    <row r="311" spans="1:4" ht="27.75" customHeight="1">
      <c r="A311" s="7" t="s">
        <v>5003</v>
      </c>
      <c r="B311" s="8" t="s">
        <v>5001</v>
      </c>
      <c r="C311" s="255">
        <v>2.1318641057289542</v>
      </c>
      <c r="D311" s="255">
        <v>6.7705432905562768</v>
      </c>
    </row>
    <row r="312" spans="1:4" ht="27.75" customHeight="1">
      <c r="A312" s="7" t="s">
        <v>5003</v>
      </c>
      <c r="B312" s="8" t="s">
        <v>5001</v>
      </c>
      <c r="C312" s="255">
        <v>2.1318641057289542</v>
      </c>
      <c r="D312" s="255">
        <v>6.7705432905562768</v>
      </c>
    </row>
    <row r="313" spans="1:4" ht="27.75" customHeight="1">
      <c r="A313" s="7" t="s">
        <v>5004</v>
      </c>
      <c r="B313" s="8" t="s">
        <v>5001</v>
      </c>
      <c r="C313" s="255">
        <v>2.1318641057289542</v>
      </c>
      <c r="D313" s="255">
        <v>6.7705432905562768</v>
      </c>
    </row>
    <row r="314" spans="1:4" ht="27.75" customHeight="1">
      <c r="A314" s="7" t="s">
        <v>5004</v>
      </c>
      <c r="B314" s="8" t="s">
        <v>5001</v>
      </c>
      <c r="C314" s="255">
        <v>2.1318641057289542</v>
      </c>
      <c r="D314" s="255">
        <v>6.7705432905562768</v>
      </c>
    </row>
    <row r="315" spans="1:4" ht="27.75" customHeight="1">
      <c r="A315" s="7" t="s">
        <v>5005</v>
      </c>
      <c r="B315" s="8" t="s">
        <v>5006</v>
      </c>
      <c r="C315" s="255">
        <v>0</v>
      </c>
      <c r="D315" s="255">
        <v>0</v>
      </c>
    </row>
    <row r="316" spans="1:4" ht="27.75" customHeight="1">
      <c r="A316" s="7" t="s">
        <v>5005</v>
      </c>
      <c r="B316" s="8" t="s">
        <v>5006</v>
      </c>
      <c r="C316" s="255">
        <v>0</v>
      </c>
      <c r="D316" s="255">
        <v>0</v>
      </c>
    </row>
    <row r="317" spans="1:4" ht="27.75" customHeight="1">
      <c r="A317" s="7" t="s">
        <v>5007</v>
      </c>
      <c r="B317" s="8" t="s">
        <v>5006</v>
      </c>
      <c r="C317" s="255">
        <v>0</v>
      </c>
      <c r="D317" s="255">
        <v>0</v>
      </c>
    </row>
    <row r="318" spans="1:4" ht="27.75" customHeight="1">
      <c r="A318" s="7" t="s">
        <v>5007</v>
      </c>
      <c r="B318" s="8" t="s">
        <v>5006</v>
      </c>
      <c r="C318" s="255">
        <v>0</v>
      </c>
      <c r="D318" s="255">
        <v>0</v>
      </c>
    </row>
    <row r="319" spans="1:4" ht="27.75" customHeight="1">
      <c r="A319" s="7" t="s">
        <v>5008</v>
      </c>
      <c r="B319" s="8" t="s">
        <v>5006</v>
      </c>
      <c r="C319" s="255">
        <v>0</v>
      </c>
      <c r="D319" s="255">
        <v>0</v>
      </c>
    </row>
    <row r="320" spans="1:4" ht="27.75" customHeight="1">
      <c r="A320" s="7" t="s">
        <v>5008</v>
      </c>
      <c r="B320" s="8" t="s">
        <v>5006</v>
      </c>
      <c r="C320" s="255">
        <v>0</v>
      </c>
      <c r="D320" s="255">
        <v>0</v>
      </c>
    </row>
    <row r="321" spans="1:4" ht="27.75" customHeight="1">
      <c r="A321" s="7" t="s">
        <v>5009</v>
      </c>
      <c r="B321" s="8" t="s">
        <v>5006</v>
      </c>
      <c r="C321" s="255">
        <v>0</v>
      </c>
      <c r="D321" s="255">
        <v>0</v>
      </c>
    </row>
    <row r="322" spans="1:4" ht="27.75" customHeight="1">
      <c r="A322" s="7" t="s">
        <v>5009</v>
      </c>
      <c r="B322" s="8" t="s">
        <v>5006</v>
      </c>
      <c r="C322" s="255">
        <v>0</v>
      </c>
      <c r="D322" s="255">
        <v>0</v>
      </c>
    </row>
    <row r="323" spans="1:4" ht="27.75" customHeight="1">
      <c r="A323" s="7" t="s">
        <v>5010</v>
      </c>
      <c r="B323" s="8" t="s">
        <v>5011</v>
      </c>
      <c r="C323" s="255">
        <v>3.6638066540668457</v>
      </c>
      <c r="D323" s="255">
        <v>2.7639243179802522</v>
      </c>
    </row>
    <row r="324" spans="1:4" ht="27.75" customHeight="1">
      <c r="A324" s="7" t="s">
        <v>5010</v>
      </c>
      <c r="B324" s="8" t="s">
        <v>5011</v>
      </c>
      <c r="C324" s="255">
        <v>3.6638066540668457</v>
      </c>
      <c r="D324" s="255">
        <v>2.7639243179802522</v>
      </c>
    </row>
    <row r="325" spans="1:4" ht="27.75" customHeight="1">
      <c r="A325" s="7" t="s">
        <v>5012</v>
      </c>
      <c r="B325" s="8" t="s">
        <v>5011</v>
      </c>
      <c r="C325" s="255">
        <v>3.653093769113434</v>
      </c>
      <c r="D325" s="255">
        <v>2.7639243179802522</v>
      </c>
    </row>
    <row r="326" spans="1:4" ht="27.75" customHeight="1">
      <c r="A326" s="7" t="s">
        <v>5012</v>
      </c>
      <c r="B326" s="8" t="s">
        <v>5011</v>
      </c>
      <c r="C326" s="255">
        <v>3.653093769113434</v>
      </c>
      <c r="D326" s="255">
        <v>2.7639243179802522</v>
      </c>
    </row>
    <row r="327" spans="1:4" ht="27.75" customHeight="1">
      <c r="A327" s="7" t="s">
        <v>5013</v>
      </c>
      <c r="B327" s="8" t="s">
        <v>5011</v>
      </c>
      <c r="C327" s="255">
        <v>0.85703079627294643</v>
      </c>
      <c r="D327" s="255">
        <v>6.5134340516743929</v>
      </c>
    </row>
    <row r="328" spans="1:4" ht="27.75" customHeight="1">
      <c r="A328" s="7" t="s">
        <v>5014</v>
      </c>
      <c r="B328" s="8" t="s">
        <v>5011</v>
      </c>
      <c r="C328" s="255">
        <v>0.85703079627294643</v>
      </c>
      <c r="D328" s="255">
        <v>6.5134340516743929</v>
      </c>
    </row>
    <row r="329" spans="1:4" ht="27.75" customHeight="1">
      <c r="A329" s="7" t="s">
        <v>5015</v>
      </c>
      <c r="B329" s="8" t="s">
        <v>5016</v>
      </c>
      <c r="C329" s="255">
        <v>5.0671945829637961</v>
      </c>
      <c r="D329" s="255">
        <v>0.11784173448753013</v>
      </c>
    </row>
    <row r="330" spans="1:4" ht="27.75" customHeight="1">
      <c r="A330" s="7" t="s">
        <v>5017</v>
      </c>
      <c r="B330" s="8" t="s">
        <v>5018</v>
      </c>
      <c r="C330" s="255">
        <v>7.4990194673882821E-2</v>
      </c>
      <c r="D330" s="255">
        <v>0.39637674327623768</v>
      </c>
    </row>
    <row r="331" spans="1:4" ht="27.75" customHeight="1">
      <c r="A331" s="7" t="s">
        <v>5019</v>
      </c>
      <c r="B331" s="8" t="s">
        <v>5018</v>
      </c>
      <c r="C331" s="255">
        <v>7.4990194673882821E-2</v>
      </c>
      <c r="D331" s="255">
        <v>0.39637674327623768</v>
      </c>
    </row>
    <row r="332" spans="1:4" ht="27.75" customHeight="1">
      <c r="A332" s="7" t="s">
        <v>5020</v>
      </c>
      <c r="B332" s="8" t="s">
        <v>5021</v>
      </c>
      <c r="C332" s="255">
        <v>1.1034271502014186</v>
      </c>
      <c r="D332" s="255">
        <v>12.973303678581726</v>
      </c>
    </row>
    <row r="333" spans="1:4" ht="27.75" customHeight="1">
      <c r="A333" s="7" t="s">
        <v>5022</v>
      </c>
      <c r="B333" s="8" t="s">
        <v>5021</v>
      </c>
      <c r="C333" s="255">
        <v>1.1034271502014186</v>
      </c>
      <c r="D333" s="255">
        <v>12.973303678581726</v>
      </c>
    </row>
    <row r="334" spans="1:4" ht="27.75" customHeight="1">
      <c r="A334" s="7" t="s">
        <v>5023</v>
      </c>
      <c r="B334" s="8" t="s">
        <v>5024</v>
      </c>
      <c r="C334" s="255">
        <v>1.6283585129185982</v>
      </c>
      <c r="D334" s="255">
        <v>4.4565601406193212</v>
      </c>
    </row>
    <row r="335" spans="1:4" ht="27.75" customHeight="1">
      <c r="A335" s="7" t="s">
        <v>5025</v>
      </c>
      <c r="B335" s="8" t="s">
        <v>5024</v>
      </c>
      <c r="C335" s="255">
        <v>1.6283585129185982</v>
      </c>
      <c r="D335" s="255">
        <v>4.4565601406193212</v>
      </c>
    </row>
    <row r="336" spans="1:4" ht="27.75" customHeight="1">
      <c r="A336" s="7" t="s">
        <v>5026</v>
      </c>
      <c r="B336" s="8" t="s">
        <v>5027</v>
      </c>
      <c r="C336" s="255">
        <v>3.2995685656508438</v>
      </c>
      <c r="D336" s="255">
        <v>0.58920867243765074</v>
      </c>
    </row>
    <row r="337" spans="1:4" ht="27.75" customHeight="1">
      <c r="A337" s="7" t="s">
        <v>5028</v>
      </c>
      <c r="B337" s="8" t="s">
        <v>5027</v>
      </c>
      <c r="C337" s="255">
        <v>3.2995685656508438</v>
      </c>
      <c r="D337" s="255">
        <v>0.58920867243765074</v>
      </c>
    </row>
    <row r="338" spans="1:4" ht="27.75" customHeight="1">
      <c r="A338" s="7" t="s">
        <v>5028</v>
      </c>
      <c r="B338" s="8" t="s">
        <v>5027</v>
      </c>
      <c r="C338" s="255">
        <v>3.2995685656508438</v>
      </c>
      <c r="D338" s="255">
        <v>0.58920867243765074</v>
      </c>
    </row>
    <row r="339" spans="1:4" ht="27.75" customHeight="1">
      <c r="A339" s="7" t="s">
        <v>5029</v>
      </c>
      <c r="B339" s="8" t="s">
        <v>5030</v>
      </c>
      <c r="C339" s="255">
        <v>1.007011185620712</v>
      </c>
      <c r="D339" s="255">
        <v>1.5319425483378917</v>
      </c>
    </row>
    <row r="340" spans="1:4" ht="27.75" customHeight="1">
      <c r="A340" s="7" t="s">
        <v>5031</v>
      </c>
      <c r="B340" s="8" t="s">
        <v>5030</v>
      </c>
      <c r="C340" s="255">
        <v>1.007011185620712</v>
      </c>
      <c r="D340" s="255">
        <v>1.5319425483378917</v>
      </c>
    </row>
    <row r="341" spans="1:4" ht="27.75" customHeight="1">
      <c r="A341" s="7" t="s">
        <v>5032</v>
      </c>
      <c r="B341" s="8" t="s">
        <v>5033</v>
      </c>
      <c r="C341" s="255">
        <v>7.6811385115962816</v>
      </c>
      <c r="D341" s="255">
        <v>0.58920867243765074</v>
      </c>
    </row>
    <row r="342" spans="1:4" ht="27.75" customHeight="1">
      <c r="A342" s="7" t="s">
        <v>5032</v>
      </c>
      <c r="B342" s="8" t="s">
        <v>5033</v>
      </c>
      <c r="C342" s="255">
        <v>7.6811385115962816</v>
      </c>
      <c r="D342" s="255">
        <v>0.58920867243765074</v>
      </c>
    </row>
    <row r="343" spans="1:4" ht="27.75" customHeight="1">
      <c r="A343" s="7" t="s">
        <v>5034</v>
      </c>
      <c r="B343" s="8" t="s">
        <v>5033</v>
      </c>
      <c r="C343" s="255">
        <v>7.6918513965496933</v>
      </c>
      <c r="D343" s="255">
        <v>0.58920867243765074</v>
      </c>
    </row>
    <row r="344" spans="1:4" ht="27.75" customHeight="1">
      <c r="A344" s="7" t="s">
        <v>5034</v>
      </c>
      <c r="B344" s="8" t="s">
        <v>5033</v>
      </c>
      <c r="C344" s="255">
        <v>7.6918513965496933</v>
      </c>
      <c r="D344" s="255">
        <v>0.58920867243765074</v>
      </c>
    </row>
    <row r="345" spans="1:4" ht="27.75" customHeight="1">
      <c r="A345" s="7" t="s">
        <v>5035</v>
      </c>
      <c r="B345" s="8" t="s">
        <v>5033</v>
      </c>
      <c r="C345" s="255">
        <v>1.6176456279651863</v>
      </c>
      <c r="D345" s="255">
        <v>3.6638066540668457</v>
      </c>
    </row>
    <row r="346" spans="1:4" ht="27.75" customHeight="1">
      <c r="A346" s="7" t="s">
        <v>5036</v>
      </c>
      <c r="B346" s="8" t="s">
        <v>5033</v>
      </c>
      <c r="C346" s="255">
        <v>1.6176456279651863</v>
      </c>
      <c r="D346" s="255">
        <v>3.6638066540668457</v>
      </c>
    </row>
    <row r="347" spans="1:4" ht="27.75" customHeight="1">
      <c r="A347" s="7" t="s">
        <v>5037</v>
      </c>
      <c r="B347" s="8" t="s">
        <v>5038</v>
      </c>
      <c r="C347" s="255">
        <v>0.8891694511331818</v>
      </c>
      <c r="D347" s="255">
        <v>5.1314718926842664</v>
      </c>
    </row>
    <row r="348" spans="1:4" ht="27.75" customHeight="1">
      <c r="A348" s="7" t="s">
        <v>5039</v>
      </c>
      <c r="B348" s="8" t="s">
        <v>5038</v>
      </c>
      <c r="C348" s="255">
        <v>0.8891694511331818</v>
      </c>
      <c r="D348" s="255">
        <v>5.1314718926842664</v>
      </c>
    </row>
    <row r="349" spans="1:4" ht="27.75" customHeight="1">
      <c r="A349" s="7" t="s">
        <v>5040</v>
      </c>
      <c r="B349" s="8" t="s">
        <v>5041</v>
      </c>
      <c r="C349" s="255">
        <v>2.196141415449425</v>
      </c>
      <c r="D349" s="255">
        <v>1.510516778431068</v>
      </c>
    </row>
    <row r="350" spans="1:4" ht="27.75" customHeight="1">
      <c r="A350" s="7" t="s">
        <v>5040</v>
      </c>
      <c r="B350" s="8" t="s">
        <v>5041</v>
      </c>
      <c r="C350" s="255">
        <v>2.196141415449425</v>
      </c>
      <c r="D350" s="255">
        <v>1.510516778431068</v>
      </c>
    </row>
    <row r="351" spans="1:4" ht="27.75" customHeight="1">
      <c r="A351" s="7" t="s">
        <v>5042</v>
      </c>
      <c r="B351" s="8" t="s">
        <v>5043</v>
      </c>
      <c r="C351" s="255">
        <v>4.4137086008056743</v>
      </c>
      <c r="D351" s="255">
        <v>4.6279662998739104</v>
      </c>
    </row>
    <row r="352" spans="1:4" ht="27.75" customHeight="1">
      <c r="A352" s="7" t="s">
        <v>5042</v>
      </c>
      <c r="B352" s="8" t="s">
        <v>5043</v>
      </c>
      <c r="C352" s="255">
        <v>4.4137086008056743</v>
      </c>
      <c r="D352" s="255">
        <v>4.6279662998739104</v>
      </c>
    </row>
    <row r="353" spans="1:4" ht="27.75" customHeight="1">
      <c r="A353" s="7" t="s">
        <v>5044</v>
      </c>
      <c r="B353" s="8" t="s">
        <v>5043</v>
      </c>
      <c r="C353" s="255">
        <v>4.424421485759086</v>
      </c>
      <c r="D353" s="255">
        <v>4.6279662998739104</v>
      </c>
    </row>
    <row r="354" spans="1:4" ht="27.75" customHeight="1">
      <c r="A354" s="7" t="s">
        <v>5044</v>
      </c>
      <c r="B354" s="8" t="s">
        <v>5043</v>
      </c>
      <c r="C354" s="255">
        <v>4.424421485759086</v>
      </c>
      <c r="D354" s="255">
        <v>4.6279662998739104</v>
      </c>
    </row>
    <row r="355" spans="1:4" ht="27.75" customHeight="1">
      <c r="A355" s="7" t="s">
        <v>5045</v>
      </c>
      <c r="B355" s="8" t="s">
        <v>5043</v>
      </c>
      <c r="C355" s="255">
        <v>3.149588176303078</v>
      </c>
      <c r="D355" s="255">
        <v>8.1953569893600502</v>
      </c>
    </row>
    <row r="356" spans="1:4" ht="27.75" customHeight="1">
      <c r="A356" s="7" t="s">
        <v>5046</v>
      </c>
      <c r="B356" s="8" t="s">
        <v>5043</v>
      </c>
      <c r="C356" s="255">
        <v>3.149588176303078</v>
      </c>
      <c r="D356" s="255">
        <v>8.1953569893600502</v>
      </c>
    </row>
    <row r="357" spans="1:4" ht="27.75" customHeight="1">
      <c r="A357" s="7" t="s">
        <v>5047</v>
      </c>
      <c r="B357" s="8" t="s">
        <v>5048</v>
      </c>
      <c r="C357" s="255">
        <v>0.65348598215812159</v>
      </c>
      <c r="D357" s="255">
        <v>4.606540529967087</v>
      </c>
    </row>
    <row r="358" spans="1:4" ht="27.75" customHeight="1">
      <c r="A358" s="7" t="s">
        <v>5047</v>
      </c>
      <c r="B358" s="8" t="s">
        <v>5048</v>
      </c>
      <c r="C358" s="255">
        <v>0.65348598215812159</v>
      </c>
      <c r="D358" s="255">
        <v>4.606540529967087</v>
      </c>
    </row>
    <row r="359" spans="1:4" ht="27.75" customHeight="1">
      <c r="A359" s="7" t="s">
        <v>5049</v>
      </c>
      <c r="B359" s="8" t="s">
        <v>5048</v>
      </c>
      <c r="C359" s="255">
        <v>0.65348598215812159</v>
      </c>
      <c r="D359" s="255">
        <v>4.606540529967087</v>
      </c>
    </row>
    <row r="360" spans="1:4" ht="27.75" customHeight="1">
      <c r="A360" s="7" t="s">
        <v>5049</v>
      </c>
      <c r="B360" s="8" t="s">
        <v>5048</v>
      </c>
      <c r="C360" s="255">
        <v>0.65348598215812159</v>
      </c>
      <c r="D360" s="255">
        <v>4.606540529967087</v>
      </c>
    </row>
    <row r="361" spans="1:4" ht="27.75" customHeight="1">
      <c r="A361" s="7" t="s">
        <v>5050</v>
      </c>
      <c r="B361" s="8" t="s">
        <v>5048</v>
      </c>
      <c r="C361" s="255">
        <v>1.5319425483378917</v>
      </c>
      <c r="D361" s="255">
        <v>4.8636497688489708</v>
      </c>
    </row>
    <row r="362" spans="1:4" ht="27.75" customHeight="1">
      <c r="A362" s="7" t="s">
        <v>5051</v>
      </c>
      <c r="B362" s="8" t="s">
        <v>5048</v>
      </c>
      <c r="C362" s="255">
        <v>1.5319425483378917</v>
      </c>
      <c r="D362" s="255">
        <v>4.8636497688489708</v>
      </c>
    </row>
    <row r="363" spans="1:4" ht="27.75" customHeight="1">
      <c r="A363" s="7" t="s">
        <v>5052</v>
      </c>
      <c r="B363" s="8" t="s">
        <v>5053</v>
      </c>
      <c r="C363" s="255">
        <v>0.24639635392847209</v>
      </c>
      <c r="D363" s="255">
        <v>4.9600657334296772</v>
      </c>
    </row>
    <row r="364" spans="1:4" ht="27.75" customHeight="1">
      <c r="A364" s="7" t="s">
        <v>5054</v>
      </c>
      <c r="B364" s="8" t="s">
        <v>5055</v>
      </c>
      <c r="C364" s="255">
        <v>4.8100853440819122</v>
      </c>
      <c r="D364" s="255">
        <v>1.3605363890833024</v>
      </c>
    </row>
    <row r="365" spans="1:4" ht="27.75" customHeight="1">
      <c r="A365" s="7" t="s">
        <v>5056</v>
      </c>
      <c r="B365" s="8" t="s">
        <v>5057</v>
      </c>
      <c r="C365" s="255">
        <v>3.9851932026692007</v>
      </c>
      <c r="D365" s="255">
        <v>8.345337378707816</v>
      </c>
    </row>
    <row r="366" spans="1:4" ht="27.75" customHeight="1">
      <c r="A366" s="7" t="s">
        <v>5058</v>
      </c>
      <c r="B366" s="8" t="s">
        <v>5057</v>
      </c>
      <c r="C366" s="255">
        <v>3.9851932026692007</v>
      </c>
      <c r="D366" s="255">
        <v>8.345337378707816</v>
      </c>
    </row>
    <row r="367" spans="1:4" ht="27.75" customHeight="1">
      <c r="A367" s="7" t="s">
        <v>5059</v>
      </c>
      <c r="B367" s="8" t="s">
        <v>5060</v>
      </c>
      <c r="C367" s="255">
        <v>2.6139439286324864</v>
      </c>
      <c r="D367" s="255">
        <v>13.648215430646671</v>
      </c>
    </row>
    <row r="368" spans="1:4" ht="27.75" customHeight="1">
      <c r="A368" s="7" t="s">
        <v>5061</v>
      </c>
      <c r="B368" s="8" t="s">
        <v>5060</v>
      </c>
      <c r="C368" s="255">
        <v>2.6139439286324864</v>
      </c>
      <c r="D368" s="255">
        <v>13.648215430646671</v>
      </c>
    </row>
    <row r="369" spans="1:4" ht="27.75" customHeight="1">
      <c r="A369" s="7" t="s">
        <v>5062</v>
      </c>
      <c r="B369" s="8" t="s">
        <v>5063</v>
      </c>
      <c r="C369" s="255">
        <v>2.5818052737722512</v>
      </c>
      <c r="D369" s="255">
        <v>13.851760244761495</v>
      </c>
    </row>
    <row r="370" spans="1:4" ht="27.75" customHeight="1">
      <c r="A370" s="7" t="s">
        <v>5062</v>
      </c>
      <c r="B370" s="8" t="s">
        <v>5063</v>
      </c>
      <c r="C370" s="255">
        <v>2.5818052737722512</v>
      </c>
      <c r="D370" s="255">
        <v>13.851760244761495</v>
      </c>
    </row>
    <row r="371" spans="1:4" ht="27.75" customHeight="1">
      <c r="A371" s="7" t="s">
        <v>5064</v>
      </c>
      <c r="B371" s="8" t="s">
        <v>5060</v>
      </c>
      <c r="C371" s="255">
        <v>5.7099676801685053</v>
      </c>
      <c r="D371" s="255">
        <v>7.7775544761769879</v>
      </c>
    </row>
    <row r="372" spans="1:4" ht="27.75" customHeight="1">
      <c r="A372" s="7" t="s">
        <v>5064</v>
      </c>
      <c r="B372" s="8" t="s">
        <v>5060</v>
      </c>
      <c r="C372" s="255">
        <v>5.7099676801685053</v>
      </c>
      <c r="D372" s="255">
        <v>7.7775544761769879</v>
      </c>
    </row>
    <row r="373" spans="1:4" ht="27.75" customHeight="1">
      <c r="A373" s="7" t="s">
        <v>5065</v>
      </c>
      <c r="B373" s="8" t="s">
        <v>5066</v>
      </c>
      <c r="C373" s="255">
        <v>4.8100853440819122</v>
      </c>
      <c r="D373" s="255">
        <v>1.3605363890833024</v>
      </c>
    </row>
    <row r="374" spans="1:4" ht="27.75" customHeight="1">
      <c r="A374" s="7" t="s">
        <v>5065</v>
      </c>
      <c r="B374" s="8" t="s">
        <v>5066</v>
      </c>
      <c r="C374" s="255">
        <v>4.8100853440819122</v>
      </c>
      <c r="D374" s="255">
        <v>1.3605363890833024</v>
      </c>
    </row>
    <row r="375" spans="1:4" ht="27.75" customHeight="1">
      <c r="A375" s="7" t="s">
        <v>5067</v>
      </c>
      <c r="B375" s="8" t="s">
        <v>5066</v>
      </c>
      <c r="C375" s="255">
        <v>4.8100853440819122</v>
      </c>
      <c r="D375" s="255">
        <v>1.3605363890833024</v>
      </c>
    </row>
    <row r="376" spans="1:4" ht="27.75" customHeight="1">
      <c r="A376" s="7" t="s">
        <v>5067</v>
      </c>
      <c r="B376" s="8" t="s">
        <v>5066</v>
      </c>
      <c r="C376" s="255">
        <v>4.8100853440819122</v>
      </c>
      <c r="D376" s="255">
        <v>1.3605363890833024</v>
      </c>
    </row>
    <row r="377" spans="1:4" ht="27.75" customHeight="1">
      <c r="A377" s="7" t="s">
        <v>5068</v>
      </c>
      <c r="B377" s="8" t="s">
        <v>5069</v>
      </c>
      <c r="C377" s="255">
        <v>3.8137870434146115</v>
      </c>
      <c r="D377" s="255">
        <v>3.6745195390202579</v>
      </c>
    </row>
    <row r="378" spans="1:4" ht="27.75" customHeight="1">
      <c r="A378" s="7" t="s">
        <v>5070</v>
      </c>
      <c r="B378" s="8" t="s">
        <v>5071</v>
      </c>
      <c r="C378" s="255">
        <v>6.7062659808358056</v>
      </c>
      <c r="D378" s="255">
        <v>1.3605363890833024</v>
      </c>
    </row>
    <row r="379" spans="1:4" ht="27.75" customHeight="1">
      <c r="A379" s="7" t="s">
        <v>5070</v>
      </c>
      <c r="B379" s="8" t="s">
        <v>5071</v>
      </c>
      <c r="C379" s="255">
        <v>6.7062659808358056</v>
      </c>
      <c r="D379" s="255">
        <v>1.3605363890833024</v>
      </c>
    </row>
    <row r="380" spans="1:4" ht="27.75" customHeight="1">
      <c r="A380" s="7" t="s">
        <v>5072</v>
      </c>
      <c r="B380" s="8" t="s">
        <v>5071</v>
      </c>
      <c r="C380" s="255">
        <v>6.7062659808358056</v>
      </c>
      <c r="D380" s="255">
        <v>1.3605363890833024</v>
      </c>
    </row>
    <row r="381" spans="1:4" ht="27.75" customHeight="1">
      <c r="A381" s="7" t="s">
        <v>5072</v>
      </c>
      <c r="B381" s="8" t="s">
        <v>5071</v>
      </c>
      <c r="C381" s="255">
        <v>6.7062659808358056</v>
      </c>
      <c r="D381" s="255">
        <v>1.3605363890833024</v>
      </c>
    </row>
    <row r="382" spans="1:4" ht="27.75" customHeight="1">
      <c r="A382" s="7" t="s">
        <v>5073</v>
      </c>
      <c r="B382" s="8" t="s">
        <v>5071</v>
      </c>
      <c r="C382" s="255">
        <v>2.7960629728404873</v>
      </c>
      <c r="D382" s="255">
        <v>5.9885026889572126</v>
      </c>
    </row>
    <row r="383" spans="1:4" ht="27.75" customHeight="1">
      <c r="A383" s="7" t="s">
        <v>5074</v>
      </c>
      <c r="B383" s="8" t="s">
        <v>5071</v>
      </c>
      <c r="C383" s="255">
        <v>2.7960629728404873</v>
      </c>
      <c r="D383" s="255">
        <v>5.9885026889572126</v>
      </c>
    </row>
    <row r="384" spans="1:4" ht="27.75" customHeight="1">
      <c r="A384" s="7" t="s">
        <v>5075</v>
      </c>
      <c r="B384" s="8" t="s">
        <v>5076</v>
      </c>
      <c r="C384" s="255">
        <v>1.3498235041298905</v>
      </c>
      <c r="D384" s="255">
        <v>6.9848009896245129</v>
      </c>
    </row>
    <row r="385" spans="1:4" ht="27.75" customHeight="1">
      <c r="A385" s="7" t="s">
        <v>5077</v>
      </c>
      <c r="B385" s="8" t="s">
        <v>5078</v>
      </c>
      <c r="C385" s="255">
        <v>0.82489214141271094</v>
      </c>
      <c r="D385" s="255">
        <v>6.9740881046711012</v>
      </c>
    </row>
    <row r="386" spans="1:4" ht="27.75" customHeight="1">
      <c r="A386" s="7" t="s">
        <v>5077</v>
      </c>
      <c r="B386" s="8" t="s">
        <v>5078</v>
      </c>
      <c r="C386" s="255">
        <v>0.82489214141271094</v>
      </c>
      <c r="D386" s="255">
        <v>6.9740881046711012</v>
      </c>
    </row>
    <row r="387" spans="1:4" ht="27.75" customHeight="1">
      <c r="A387" s="7" t="s">
        <v>5079</v>
      </c>
      <c r="B387" s="8" t="s">
        <v>5078</v>
      </c>
      <c r="C387" s="255">
        <v>0.82489214141271094</v>
      </c>
      <c r="D387" s="255">
        <v>6.9740881046711012</v>
      </c>
    </row>
    <row r="388" spans="1:4" ht="27.75" customHeight="1">
      <c r="A388" s="7" t="s">
        <v>5079</v>
      </c>
      <c r="B388" s="8" t="s">
        <v>5078</v>
      </c>
      <c r="C388" s="255">
        <v>0.82489214141271094</v>
      </c>
      <c r="D388" s="255">
        <v>6.9740881046711012</v>
      </c>
    </row>
    <row r="389" spans="1:4" ht="27.75" customHeight="1">
      <c r="A389" s="7" t="s">
        <v>5080</v>
      </c>
      <c r="B389" s="8" t="s">
        <v>5081</v>
      </c>
      <c r="C389" s="255">
        <v>0</v>
      </c>
      <c r="D389" s="255">
        <v>21.190086437848599</v>
      </c>
    </row>
    <row r="390" spans="1:4" ht="27.75" customHeight="1">
      <c r="A390" s="7" t="s">
        <v>5080</v>
      </c>
      <c r="B390" s="8" t="s">
        <v>5081</v>
      </c>
      <c r="C390" s="255">
        <v>0</v>
      </c>
      <c r="D390" s="255">
        <v>21.190086437848599</v>
      </c>
    </row>
    <row r="391" spans="1:4" ht="27.75" customHeight="1">
      <c r="A391" s="7" t="s">
        <v>5082</v>
      </c>
      <c r="B391" s="8" t="s">
        <v>5081</v>
      </c>
      <c r="C391" s="255">
        <v>0</v>
      </c>
      <c r="D391" s="255">
        <v>21.190086437848599</v>
      </c>
    </row>
    <row r="392" spans="1:4" ht="27.75" customHeight="1">
      <c r="A392" s="7" t="s">
        <v>5082</v>
      </c>
      <c r="B392" s="8" t="s">
        <v>5081</v>
      </c>
      <c r="C392" s="255">
        <v>0</v>
      </c>
      <c r="D392" s="255">
        <v>21.190086437848599</v>
      </c>
    </row>
    <row r="393" spans="1:4" ht="27.75" customHeight="1">
      <c r="A393" s="7" t="s">
        <v>5083</v>
      </c>
      <c r="B393" s="8" t="s">
        <v>5081</v>
      </c>
      <c r="C393" s="255">
        <v>14.7623554658015</v>
      </c>
      <c r="D393" s="255">
        <v>2.8282016277007234</v>
      </c>
    </row>
    <row r="394" spans="1:4" ht="27.75" customHeight="1">
      <c r="A394" s="7" t="s">
        <v>5084</v>
      </c>
      <c r="B394" s="8" t="s">
        <v>5081</v>
      </c>
      <c r="C394" s="255">
        <v>14.7623554658015</v>
      </c>
      <c r="D394" s="255">
        <v>2.8282016277007234</v>
      </c>
    </row>
    <row r="395" spans="1:4" ht="27.75" customHeight="1">
      <c r="A395" s="7" t="s">
        <v>5085</v>
      </c>
      <c r="B395" s="8" t="s">
        <v>5086</v>
      </c>
      <c r="C395" s="255">
        <v>2.5389537339586039</v>
      </c>
      <c r="D395" s="255">
        <v>4.2958668663181436</v>
      </c>
    </row>
    <row r="396" spans="1:4" ht="27.75" customHeight="1">
      <c r="A396" s="7" t="s">
        <v>5087</v>
      </c>
      <c r="B396" s="8" t="s">
        <v>5086</v>
      </c>
      <c r="C396" s="255">
        <v>2.5389537339586039</v>
      </c>
      <c r="D396" s="255">
        <v>4.2958668663181436</v>
      </c>
    </row>
    <row r="397" spans="1:4" ht="27.75" customHeight="1">
      <c r="A397" s="7" t="s">
        <v>5088</v>
      </c>
      <c r="B397" s="8" t="s">
        <v>5089</v>
      </c>
      <c r="C397" s="255">
        <v>1.0820013802945949</v>
      </c>
      <c r="D397" s="255">
        <v>9.6201706881638245</v>
      </c>
    </row>
    <row r="398" spans="1:4" ht="27.75" customHeight="1">
      <c r="A398" s="7" t="s">
        <v>5090</v>
      </c>
      <c r="B398" s="8" t="s">
        <v>5089</v>
      </c>
      <c r="C398" s="255">
        <v>1.0820013802945949</v>
      </c>
      <c r="D398" s="255">
        <v>9.6201706881638245</v>
      </c>
    </row>
    <row r="399" spans="1:4" ht="27.75" customHeight="1">
      <c r="A399" s="7" t="s">
        <v>5091</v>
      </c>
      <c r="B399" s="8" t="s">
        <v>5089</v>
      </c>
      <c r="C399" s="255">
        <v>1.0820013802945949</v>
      </c>
      <c r="D399" s="255">
        <v>9.6201706881638245</v>
      </c>
    </row>
    <row r="400" spans="1:4" ht="27.75" customHeight="1">
      <c r="A400" s="7" t="s">
        <v>5092</v>
      </c>
      <c r="B400" s="8" t="s">
        <v>5093</v>
      </c>
      <c r="C400" s="255">
        <v>0.27853500878870757</v>
      </c>
      <c r="D400" s="255">
        <v>5.7421063350287413</v>
      </c>
    </row>
    <row r="401" spans="1:4" ht="27.75" customHeight="1">
      <c r="A401" s="7" t="s">
        <v>5094</v>
      </c>
      <c r="B401" s="8" t="s">
        <v>5093</v>
      </c>
      <c r="C401" s="255">
        <v>0.27853500878870757</v>
      </c>
      <c r="D401" s="255">
        <v>5.7421063350287413</v>
      </c>
    </row>
    <row r="402" spans="1:4" ht="27.75" customHeight="1">
      <c r="A402" s="7" t="s">
        <v>5095</v>
      </c>
      <c r="B402" s="8" t="s">
        <v>5093</v>
      </c>
      <c r="C402" s="255">
        <v>4.6279662998739104</v>
      </c>
      <c r="D402" s="255">
        <v>1.1998431147821251</v>
      </c>
    </row>
    <row r="403" spans="1:4" ht="27.75" customHeight="1">
      <c r="A403" s="7" t="s">
        <v>5095</v>
      </c>
      <c r="B403" s="8" t="s">
        <v>5093</v>
      </c>
      <c r="C403" s="255">
        <v>4.6279662998739104</v>
      </c>
      <c r="D403" s="255">
        <v>1.1998431147821251</v>
      </c>
    </row>
    <row r="404" spans="1:4" ht="27.75" customHeight="1">
      <c r="A404" s="7" t="s">
        <v>5096</v>
      </c>
      <c r="B404" s="8" t="s">
        <v>5093</v>
      </c>
      <c r="C404" s="255">
        <v>4.6279662998739104</v>
      </c>
      <c r="D404" s="255">
        <v>1.1998431147821251</v>
      </c>
    </row>
    <row r="405" spans="1:4" ht="27.75" customHeight="1">
      <c r="A405" s="7" t="s">
        <v>5096</v>
      </c>
      <c r="B405" s="8" t="s">
        <v>5093</v>
      </c>
      <c r="C405" s="255">
        <v>4.6279662998739104</v>
      </c>
      <c r="D405" s="255">
        <v>1.1998431147821251</v>
      </c>
    </row>
    <row r="406" spans="1:4" ht="27.75" customHeight="1">
      <c r="A406" s="7" t="s">
        <v>5097</v>
      </c>
      <c r="B406" s="8" t="e">
        <v>#N/A</v>
      </c>
      <c r="C406" s="255">
        <v>0.87845656617976997</v>
      </c>
      <c r="D406" s="255">
        <v>1.1891302298287132</v>
      </c>
    </row>
    <row r="407" spans="1:4" ht="27.75" customHeight="1">
      <c r="A407" s="7" t="s">
        <v>5098</v>
      </c>
      <c r="B407" s="8" t="s">
        <v>5099</v>
      </c>
      <c r="C407" s="255">
        <v>8.5703079627294634E-2</v>
      </c>
      <c r="D407" s="255">
        <v>0.50350559281035601</v>
      </c>
    </row>
    <row r="408" spans="1:4" ht="27.75" customHeight="1">
      <c r="A408" s="7" t="s">
        <v>5100</v>
      </c>
      <c r="B408" s="8" t="s">
        <v>5101</v>
      </c>
      <c r="C408" s="255">
        <v>2.5603795038654273</v>
      </c>
      <c r="D408" s="255">
        <v>1.1248529201082422</v>
      </c>
    </row>
    <row r="409" spans="1:4" ht="27.75" customHeight="1">
      <c r="A409" s="7" t="s">
        <v>5100</v>
      </c>
      <c r="B409" s="8" t="s">
        <v>5101</v>
      </c>
      <c r="C409" s="255">
        <v>2.5603795038654273</v>
      </c>
      <c r="D409" s="255">
        <v>1.1248529201082422</v>
      </c>
    </row>
    <row r="410" spans="1:4" ht="27.75" customHeight="1">
      <c r="A410" s="7" t="s">
        <v>5102</v>
      </c>
      <c r="B410" s="8" t="s">
        <v>5101</v>
      </c>
      <c r="C410" s="255">
        <v>2.5603795038654273</v>
      </c>
      <c r="D410" s="255">
        <v>1.1248529201082422</v>
      </c>
    </row>
    <row r="411" spans="1:4" ht="27.75" customHeight="1">
      <c r="A411" s="7" t="s">
        <v>5102</v>
      </c>
      <c r="B411" s="8" t="s">
        <v>5101</v>
      </c>
      <c r="C411" s="255">
        <v>2.5603795038654273</v>
      </c>
      <c r="D411" s="255">
        <v>1.1248529201082422</v>
      </c>
    </row>
    <row r="412" spans="1:4" ht="27.75" customHeight="1">
      <c r="A412" s="7" t="s">
        <v>5103</v>
      </c>
      <c r="B412" s="8" t="s">
        <v>5101</v>
      </c>
      <c r="C412" s="255">
        <v>2.5603795038654273</v>
      </c>
      <c r="D412" s="255">
        <v>1.1248529201082422</v>
      </c>
    </row>
    <row r="413" spans="1:4" ht="27.75" customHeight="1">
      <c r="A413" s="7" t="s">
        <v>5103</v>
      </c>
      <c r="B413" s="8" t="s">
        <v>5101</v>
      </c>
      <c r="C413" s="255">
        <v>2.5603795038654273</v>
      </c>
      <c r="D413" s="255">
        <v>1.1248529201082422</v>
      </c>
    </row>
    <row r="414" spans="1:4" ht="27.75" customHeight="1">
      <c r="A414" s="7" t="s">
        <v>5104</v>
      </c>
      <c r="B414" s="8" t="s">
        <v>5105</v>
      </c>
      <c r="C414" s="255">
        <v>0.83560502636612277</v>
      </c>
      <c r="D414" s="255">
        <v>0.8463179113195346</v>
      </c>
    </row>
    <row r="415" spans="1:4" ht="27.75" customHeight="1">
      <c r="A415" s="7" t="s">
        <v>5106</v>
      </c>
      <c r="B415" s="8" t="s">
        <v>5105</v>
      </c>
      <c r="C415" s="255">
        <v>0.83560502636612277</v>
      </c>
      <c r="D415" s="255">
        <v>0.8463179113195346</v>
      </c>
    </row>
    <row r="416" spans="1:4" ht="27.75" customHeight="1">
      <c r="A416" s="7" t="s">
        <v>5107</v>
      </c>
      <c r="B416" s="8" t="s">
        <v>5108</v>
      </c>
      <c r="C416" s="255">
        <v>0</v>
      </c>
      <c r="D416" s="255">
        <v>0</v>
      </c>
    </row>
    <row r="417" spans="1:4" ht="27.75" customHeight="1">
      <c r="A417" s="7" t="s">
        <v>5107</v>
      </c>
      <c r="B417" s="8" t="s">
        <v>5108</v>
      </c>
      <c r="C417" s="255">
        <v>0</v>
      </c>
      <c r="D417" s="255">
        <v>0</v>
      </c>
    </row>
    <row r="418" spans="1:4" ht="27.75" customHeight="1">
      <c r="A418" s="7" t="s">
        <v>5109</v>
      </c>
      <c r="B418" s="8" t="s">
        <v>5108</v>
      </c>
      <c r="C418" s="255">
        <v>0</v>
      </c>
      <c r="D418" s="255">
        <v>0</v>
      </c>
    </row>
    <row r="419" spans="1:4" ht="27.75" customHeight="1">
      <c r="A419" s="7" t="s">
        <v>5109</v>
      </c>
      <c r="B419" s="8" t="s">
        <v>5108</v>
      </c>
      <c r="C419" s="255">
        <v>0</v>
      </c>
      <c r="D419" s="255">
        <v>0</v>
      </c>
    </row>
    <row r="420" spans="1:4" ht="27.75" customHeight="1">
      <c r="A420" s="7" t="s">
        <v>5110</v>
      </c>
      <c r="B420" s="8" t="s">
        <v>5108</v>
      </c>
      <c r="C420" s="255">
        <v>0</v>
      </c>
      <c r="D420" s="255">
        <v>0</v>
      </c>
    </row>
    <row r="421" spans="1:4" ht="27.75" customHeight="1">
      <c r="A421" s="7" t="s">
        <v>5110</v>
      </c>
      <c r="B421" s="8" t="s">
        <v>5108</v>
      </c>
      <c r="C421" s="255">
        <v>0</v>
      </c>
      <c r="D421" s="255">
        <v>0</v>
      </c>
    </row>
    <row r="422" spans="1:4" ht="27.75" customHeight="1">
      <c r="A422" s="7" t="s">
        <v>5111</v>
      </c>
      <c r="B422" s="8" t="s">
        <v>5108</v>
      </c>
      <c r="C422" s="255">
        <v>0</v>
      </c>
      <c r="D422" s="255">
        <v>0</v>
      </c>
    </row>
    <row r="423" spans="1:4" ht="27.75" customHeight="1">
      <c r="A423" s="7" t="s">
        <v>5111</v>
      </c>
      <c r="B423" s="8" t="s">
        <v>5108</v>
      </c>
      <c r="C423" s="255">
        <v>0</v>
      </c>
      <c r="D423" s="255">
        <v>0</v>
      </c>
    </row>
    <row r="424" spans="1:4" ht="27.75" customHeight="1">
      <c r="A424" s="7" t="s">
        <v>5112</v>
      </c>
      <c r="B424" s="8" t="s">
        <v>5108</v>
      </c>
      <c r="C424" s="255">
        <v>0.37495097336941402</v>
      </c>
      <c r="D424" s="255">
        <v>1.0712884953411829E-2</v>
      </c>
    </row>
    <row r="425" spans="1:4" ht="27.75" customHeight="1">
      <c r="A425" s="7" t="s">
        <v>5112</v>
      </c>
      <c r="B425" s="8" t="s">
        <v>5108</v>
      </c>
      <c r="C425" s="255">
        <v>0.37495097336941402</v>
      </c>
      <c r="D425" s="255">
        <v>1.0712884953411829E-2</v>
      </c>
    </row>
    <row r="426" spans="1:4" ht="27.75" customHeight="1">
      <c r="A426" s="7" t="s">
        <v>5113</v>
      </c>
      <c r="B426" s="8" t="s">
        <v>5108</v>
      </c>
      <c r="C426" s="255">
        <v>0.37495097336941402</v>
      </c>
      <c r="D426" s="255">
        <v>1.0712884953411829E-2</v>
      </c>
    </row>
    <row r="427" spans="1:4" ht="27.75" customHeight="1">
      <c r="A427" s="7" t="s">
        <v>5113</v>
      </c>
      <c r="B427" s="8" t="s">
        <v>5108</v>
      </c>
      <c r="C427" s="255">
        <v>0.37495097336941402</v>
      </c>
      <c r="D427" s="255">
        <v>1.0712884953411829E-2</v>
      </c>
    </row>
    <row r="428" spans="1:4" ht="27.75" customHeight="1">
      <c r="A428" s="7" t="s">
        <v>5114</v>
      </c>
      <c r="B428" s="8" t="s">
        <v>5115</v>
      </c>
      <c r="C428" s="255">
        <v>2.3139831499369552</v>
      </c>
      <c r="D428" s="255">
        <v>1.5855069731049507</v>
      </c>
    </row>
    <row r="429" spans="1:4" ht="27.75" customHeight="1">
      <c r="A429" s="7" t="s">
        <v>5116</v>
      </c>
      <c r="B429" s="8" t="s">
        <v>5115</v>
      </c>
      <c r="C429" s="255">
        <v>2.3139831499369552</v>
      </c>
      <c r="D429" s="255">
        <v>1.5855069731049507</v>
      </c>
    </row>
    <row r="430" spans="1:4" ht="27.75" customHeight="1">
      <c r="A430" s="7" t="s">
        <v>5117</v>
      </c>
      <c r="B430" s="8" t="s">
        <v>5118</v>
      </c>
      <c r="C430" s="255">
        <v>0</v>
      </c>
      <c r="D430" s="255">
        <v>0</v>
      </c>
    </row>
    <row r="431" spans="1:4" ht="27.75" customHeight="1">
      <c r="A431" s="7" t="s">
        <v>5117</v>
      </c>
      <c r="B431" s="8" t="s">
        <v>5118</v>
      </c>
      <c r="C431" s="255">
        <v>0</v>
      </c>
      <c r="D431" s="255">
        <v>0</v>
      </c>
    </row>
    <row r="432" spans="1:4" ht="27.75" customHeight="1">
      <c r="A432" s="7" t="s">
        <v>5117</v>
      </c>
      <c r="B432" s="8" t="s">
        <v>5118</v>
      </c>
      <c r="C432" s="255">
        <v>0</v>
      </c>
      <c r="D432" s="255">
        <v>0</v>
      </c>
    </row>
    <row r="433" spans="1:4" ht="27.75" customHeight="1">
      <c r="A433" s="7" t="s">
        <v>5119</v>
      </c>
      <c r="B433" s="8" t="s">
        <v>5118</v>
      </c>
      <c r="C433" s="255">
        <v>0</v>
      </c>
      <c r="D433" s="255">
        <v>0</v>
      </c>
    </row>
    <row r="434" spans="1:4" ht="27.75" customHeight="1">
      <c r="A434" s="7" t="s">
        <v>5119</v>
      </c>
      <c r="B434" s="8" t="s">
        <v>5118</v>
      </c>
      <c r="C434" s="255">
        <v>0</v>
      </c>
      <c r="D434" s="255">
        <v>0</v>
      </c>
    </row>
    <row r="435" spans="1:4" ht="27.75" customHeight="1">
      <c r="A435" s="7" t="s">
        <v>5120</v>
      </c>
      <c r="B435" s="8" t="s">
        <v>5121</v>
      </c>
      <c r="C435" s="255">
        <v>2.0461610261016596</v>
      </c>
      <c r="D435" s="255">
        <v>4.0173318575294363</v>
      </c>
    </row>
    <row r="436" spans="1:4" ht="27.75" customHeight="1">
      <c r="A436" s="7" t="s">
        <v>5122</v>
      </c>
      <c r="B436" s="8" t="s">
        <v>5121</v>
      </c>
      <c r="C436" s="255">
        <v>2.0461610261016596</v>
      </c>
      <c r="D436" s="255">
        <v>4.0173318575294363</v>
      </c>
    </row>
    <row r="437" spans="1:4" ht="27.75" customHeight="1">
      <c r="A437" s="7" t="s">
        <v>5123</v>
      </c>
      <c r="B437" s="8" t="s">
        <v>5124</v>
      </c>
      <c r="C437" s="255">
        <v>0.37495097336941402</v>
      </c>
      <c r="D437" s="255">
        <v>1.0712884953411829E-2</v>
      </c>
    </row>
    <row r="438" spans="1:4" ht="27.75" customHeight="1">
      <c r="A438" s="7" t="s">
        <v>5125</v>
      </c>
      <c r="B438" s="8" t="s">
        <v>5126</v>
      </c>
      <c r="C438" s="255">
        <v>0.37495097336941402</v>
      </c>
      <c r="D438" s="255">
        <v>1.0712884953411829E-2</v>
      </c>
    </row>
    <row r="439" spans="1:4" ht="27.75" customHeight="1">
      <c r="A439" s="7" t="s">
        <v>5127</v>
      </c>
      <c r="B439" s="8" t="s">
        <v>5128</v>
      </c>
      <c r="C439" s="255">
        <v>8.5488821928226404</v>
      </c>
      <c r="D439" s="255">
        <v>2.1318641057289542</v>
      </c>
    </row>
    <row r="440" spans="1:4" ht="27.75" customHeight="1">
      <c r="A440" s="7" t="s">
        <v>5127</v>
      </c>
      <c r="B440" s="8" t="s">
        <v>5128</v>
      </c>
      <c r="C440" s="255">
        <v>8.5488821928226404</v>
      </c>
      <c r="D440" s="255">
        <v>2.1318641057289542</v>
      </c>
    </row>
    <row r="441" spans="1:4" ht="27.75" customHeight="1">
      <c r="A441" s="7" t="s">
        <v>5129</v>
      </c>
      <c r="B441" s="8" t="s">
        <v>5128</v>
      </c>
      <c r="C441" s="255">
        <v>8.5488821928226404</v>
      </c>
      <c r="D441" s="255">
        <v>2.1318641057289542</v>
      </c>
    </row>
    <row r="442" spans="1:4" ht="27.75" customHeight="1">
      <c r="A442" s="7" t="s">
        <v>5129</v>
      </c>
      <c r="B442" s="8" t="s">
        <v>5128</v>
      </c>
      <c r="C442" s="255">
        <v>8.5488821928226404</v>
      </c>
      <c r="D442" s="255">
        <v>2.1318641057289542</v>
      </c>
    </row>
    <row r="443" spans="1:4" ht="27.75" customHeight="1">
      <c r="A443" s="7" t="s">
        <v>5130</v>
      </c>
      <c r="B443" s="8" t="s">
        <v>5131</v>
      </c>
      <c r="C443" s="255">
        <v>0.64277309720470976</v>
      </c>
      <c r="D443" s="255">
        <v>2.3354089198437791</v>
      </c>
    </row>
    <row r="444" spans="1:4" ht="27.75" customHeight="1">
      <c r="A444" s="7" t="s">
        <v>5132</v>
      </c>
      <c r="B444" s="8" t="s">
        <v>5133</v>
      </c>
      <c r="C444" s="255">
        <v>2.3354089198437791</v>
      </c>
      <c r="D444" s="255">
        <v>8.5703079627294634E-2</v>
      </c>
    </row>
    <row r="445" spans="1:4" ht="27.75" customHeight="1">
      <c r="A445" s="7" t="s">
        <v>5132</v>
      </c>
      <c r="B445" s="8" t="s">
        <v>5133</v>
      </c>
      <c r="C445" s="255">
        <v>2.3354089198437791</v>
      </c>
      <c r="D445" s="255">
        <v>8.5703079627294634E-2</v>
      </c>
    </row>
    <row r="446" spans="1:4" ht="27.75" customHeight="1">
      <c r="A446" s="7" t="s">
        <v>5134</v>
      </c>
      <c r="B446" s="8" t="s">
        <v>5133</v>
      </c>
      <c r="C446" s="255">
        <v>2.3246960348903669</v>
      </c>
      <c r="D446" s="255">
        <v>8.5703079627294634E-2</v>
      </c>
    </row>
    <row r="447" spans="1:4" ht="27.75" customHeight="1">
      <c r="A447" s="7" t="s">
        <v>5134</v>
      </c>
      <c r="B447" s="8" t="s">
        <v>5133</v>
      </c>
      <c r="C447" s="255">
        <v>2.3246960348903669</v>
      </c>
      <c r="D447" s="255">
        <v>8.5703079627294634E-2</v>
      </c>
    </row>
    <row r="448" spans="1:4" ht="27.75" customHeight="1">
      <c r="A448" s="7" t="s">
        <v>5135</v>
      </c>
      <c r="B448" s="8" t="s">
        <v>5133</v>
      </c>
      <c r="C448" s="255">
        <v>0.64277309720470976</v>
      </c>
      <c r="D448" s="255">
        <v>2.3354089198437791</v>
      </c>
    </row>
    <row r="449" spans="1:4" ht="27.75" customHeight="1">
      <c r="A449" s="7" t="s">
        <v>5135</v>
      </c>
      <c r="B449" s="8" t="s">
        <v>5133</v>
      </c>
      <c r="C449" s="255">
        <v>0.64277309720470976</v>
      </c>
      <c r="D449" s="255">
        <v>2.3354089198437791</v>
      </c>
    </row>
    <row r="450" spans="1:4" ht="27.75" customHeight="1">
      <c r="A450" s="7" t="s">
        <v>5136</v>
      </c>
      <c r="B450" s="8" t="s">
        <v>5133</v>
      </c>
      <c r="C450" s="255">
        <v>0.64277309720470976</v>
      </c>
      <c r="D450" s="255">
        <v>2.3354089198437791</v>
      </c>
    </row>
    <row r="451" spans="1:4" ht="27.75" customHeight="1">
      <c r="A451" s="7" t="s">
        <v>5136</v>
      </c>
      <c r="B451" s="8" t="s">
        <v>5133</v>
      </c>
      <c r="C451" s="255">
        <v>0.64277309720470976</v>
      </c>
      <c r="D451" s="255">
        <v>2.3354089198437791</v>
      </c>
    </row>
    <row r="452" spans="1:4" ht="27.75" customHeight="1">
      <c r="A452" s="7" t="s">
        <v>5137</v>
      </c>
      <c r="B452" s="8" t="s">
        <v>5133</v>
      </c>
      <c r="C452" s="255">
        <v>1.4141008138503617</v>
      </c>
      <c r="D452" s="255">
        <v>2.5496666189120152</v>
      </c>
    </row>
    <row r="453" spans="1:4" ht="27.75" customHeight="1">
      <c r="A453" s="7" t="s">
        <v>5138</v>
      </c>
      <c r="B453" s="8" t="s">
        <v>5133</v>
      </c>
      <c r="C453" s="255">
        <v>1.4141008138503617</v>
      </c>
      <c r="D453" s="255">
        <v>2.5496666189120152</v>
      </c>
    </row>
    <row r="454" spans="1:4" ht="27.75" customHeight="1">
      <c r="A454" s="7" t="s">
        <v>5139</v>
      </c>
      <c r="B454" s="8" t="s">
        <v>5140</v>
      </c>
      <c r="C454" s="255">
        <v>6.5241469366278038</v>
      </c>
      <c r="D454" s="255">
        <v>0.59992155739106257</v>
      </c>
    </row>
    <row r="455" spans="1:4" ht="27.75" customHeight="1">
      <c r="A455" s="7" t="s">
        <v>5141</v>
      </c>
      <c r="B455" s="8" t="s">
        <v>5142</v>
      </c>
      <c r="C455" s="255">
        <v>1.8104775571265992</v>
      </c>
      <c r="D455" s="255">
        <v>0.63206021225129794</v>
      </c>
    </row>
    <row r="456" spans="1:4" ht="27.75" customHeight="1">
      <c r="A456" s="7" t="s">
        <v>5143</v>
      </c>
      <c r="B456" s="8" t="s">
        <v>5144</v>
      </c>
      <c r="C456" s="255">
        <v>2.142576990682366</v>
      </c>
      <c r="D456" s="255">
        <v>-0.22497058402164841</v>
      </c>
    </row>
    <row r="457" spans="1:4" ht="27.75" customHeight="1">
      <c r="A457" s="7" t="s">
        <v>5145</v>
      </c>
      <c r="B457" s="8" t="s">
        <v>5144</v>
      </c>
      <c r="C457" s="255">
        <v>2.1532898756357777</v>
      </c>
      <c r="D457" s="255">
        <v>-0.22497058402164841</v>
      </c>
    </row>
    <row r="458" spans="1:4" ht="27.75" customHeight="1">
      <c r="A458" s="7" t="s">
        <v>5146</v>
      </c>
      <c r="B458" s="8" t="s">
        <v>5147</v>
      </c>
      <c r="C458" s="255">
        <v>2.3139831499369552</v>
      </c>
      <c r="D458" s="255">
        <v>15.244435288705034</v>
      </c>
    </row>
    <row r="459" spans="1:4" ht="27.75" customHeight="1">
      <c r="A459" s="7" t="s">
        <v>5148</v>
      </c>
      <c r="B459" s="8" t="s">
        <v>5149</v>
      </c>
      <c r="C459" s="255">
        <v>2.4853893091915444</v>
      </c>
      <c r="D459" s="255">
        <v>6.2027603880254496</v>
      </c>
    </row>
    <row r="460" spans="1:4" ht="27.75" customHeight="1">
      <c r="A460" s="7" t="s">
        <v>5148</v>
      </c>
      <c r="B460" s="8" t="s">
        <v>5149</v>
      </c>
      <c r="C460" s="255">
        <v>2.4853893091915444</v>
      </c>
      <c r="D460" s="255">
        <v>6.2027603880254496</v>
      </c>
    </row>
    <row r="461" spans="1:4" ht="27.75" customHeight="1">
      <c r="A461" s="7" t="s">
        <v>5150</v>
      </c>
      <c r="B461" s="8" t="s">
        <v>5149</v>
      </c>
      <c r="C461" s="255">
        <v>2.4853893091915444</v>
      </c>
      <c r="D461" s="255">
        <v>6.2027603880254496</v>
      </c>
    </row>
    <row r="462" spans="1:4" ht="27.75" customHeight="1">
      <c r="A462" s="7" t="s">
        <v>5150</v>
      </c>
      <c r="B462" s="8" t="s">
        <v>5149</v>
      </c>
      <c r="C462" s="255">
        <v>2.4853893091915444</v>
      </c>
      <c r="D462" s="255">
        <v>6.2027603880254496</v>
      </c>
    </row>
    <row r="463" spans="1:4" ht="27.75" customHeight="1">
      <c r="A463" s="7" t="s">
        <v>5151</v>
      </c>
      <c r="B463" s="8" t="s">
        <v>5152</v>
      </c>
      <c r="C463" s="255">
        <v>1.3391106191764788</v>
      </c>
      <c r="D463" s="255">
        <v>9.3309227944217046</v>
      </c>
    </row>
    <row r="464" spans="1:4" ht="27.75" customHeight="1">
      <c r="A464" s="7" t="s">
        <v>5153</v>
      </c>
      <c r="B464" s="8" t="s">
        <v>5152</v>
      </c>
      <c r="C464" s="255">
        <v>1.3391106191764788</v>
      </c>
      <c r="D464" s="255">
        <v>9.3309227944217046</v>
      </c>
    </row>
    <row r="465" spans="1:4" ht="27.75" customHeight="1">
      <c r="A465" s="7" t="s">
        <v>5154</v>
      </c>
      <c r="B465" s="8" t="s">
        <v>5155</v>
      </c>
      <c r="C465" s="255">
        <v>0.64277309720470976</v>
      </c>
      <c r="D465" s="255">
        <v>2.3996862295642503</v>
      </c>
    </row>
    <row r="466" spans="1:4" ht="27.75" customHeight="1">
      <c r="A466" s="7" t="s">
        <v>5156</v>
      </c>
      <c r="B466" s="8" t="s">
        <v>5155</v>
      </c>
      <c r="C466" s="255">
        <v>0.64277309720470976</v>
      </c>
      <c r="D466" s="255">
        <v>2.3996862295642503</v>
      </c>
    </row>
    <row r="467" spans="1:4" ht="27.75" customHeight="1">
      <c r="A467" s="7" t="s">
        <v>5157</v>
      </c>
      <c r="B467" s="8" t="s">
        <v>5158</v>
      </c>
      <c r="C467" s="255">
        <v>5.688541910261681</v>
      </c>
      <c r="D467" s="255">
        <v>10.048686086300297</v>
      </c>
    </row>
    <row r="468" spans="1:4" ht="27.75" customHeight="1">
      <c r="A468" s="7" t="s">
        <v>5159</v>
      </c>
      <c r="B468" s="8" t="s">
        <v>5158</v>
      </c>
      <c r="C468" s="255">
        <v>5.688541910261681</v>
      </c>
      <c r="D468" s="255">
        <v>10.048686086300297</v>
      </c>
    </row>
    <row r="469" spans="1:4" ht="27.75" customHeight="1">
      <c r="A469" s="7" t="s">
        <v>5160</v>
      </c>
      <c r="B469" s="8" t="s">
        <v>5161</v>
      </c>
      <c r="C469" s="255">
        <v>3.2995685656508438</v>
      </c>
      <c r="D469" s="255">
        <v>0.58920867243765074</v>
      </c>
    </row>
    <row r="470" spans="1:4" ht="27.75" customHeight="1">
      <c r="A470" s="7" t="s">
        <v>5160</v>
      </c>
      <c r="B470" s="8" t="s">
        <v>5161</v>
      </c>
      <c r="C470" s="255">
        <v>3.2995685656508438</v>
      </c>
      <c r="D470" s="255">
        <v>0.58920867243765074</v>
      </c>
    </row>
    <row r="471" spans="1:4" ht="27.75" customHeight="1">
      <c r="A471" s="7" t="s">
        <v>5162</v>
      </c>
      <c r="B471" s="8" t="s">
        <v>5161</v>
      </c>
      <c r="C471" s="255">
        <v>3.2995685656508438</v>
      </c>
      <c r="D471" s="255">
        <v>0.58920867243765074</v>
      </c>
    </row>
    <row r="472" spans="1:4" ht="27.75" customHeight="1">
      <c r="A472" s="7" t="s">
        <v>5162</v>
      </c>
      <c r="B472" s="8" t="s">
        <v>5161</v>
      </c>
      <c r="C472" s="255">
        <v>3.2995685656508438</v>
      </c>
      <c r="D472" s="255">
        <v>0.58920867243765074</v>
      </c>
    </row>
    <row r="473" spans="1:4" ht="27.75" customHeight="1">
      <c r="A473" s="7" t="s">
        <v>5163</v>
      </c>
      <c r="B473" s="8" t="s">
        <v>5161</v>
      </c>
      <c r="C473" s="255">
        <v>0.23568346897506026</v>
      </c>
      <c r="D473" s="255">
        <v>2.9460433621882531</v>
      </c>
    </row>
    <row r="474" spans="1:4" ht="27.75" customHeight="1">
      <c r="A474" s="7" t="s">
        <v>5164</v>
      </c>
      <c r="B474" s="8" t="s">
        <v>5161</v>
      </c>
      <c r="C474" s="255">
        <v>0.23568346897506026</v>
      </c>
      <c r="D474" s="255">
        <v>2.9460433621882531</v>
      </c>
    </row>
    <row r="475" spans="1:4" ht="27.75" customHeight="1">
      <c r="A475" s="7" t="s">
        <v>5165</v>
      </c>
      <c r="B475" s="8" t="s">
        <v>5161</v>
      </c>
      <c r="C475" s="255">
        <v>0.23568346897506026</v>
      </c>
      <c r="D475" s="255">
        <v>4.0066189725760246</v>
      </c>
    </row>
    <row r="476" spans="1:4" ht="27.75" customHeight="1">
      <c r="A476" s="7" t="s">
        <v>5165</v>
      </c>
      <c r="B476" s="8" t="s">
        <v>5161</v>
      </c>
      <c r="C476" s="255">
        <v>0.23568346897506026</v>
      </c>
      <c r="D476" s="255">
        <v>4.0066189725760246</v>
      </c>
    </row>
    <row r="477" spans="1:4" ht="27.75" customHeight="1">
      <c r="A477" s="7" t="s">
        <v>5166</v>
      </c>
      <c r="B477" s="8" t="s">
        <v>5161</v>
      </c>
      <c r="C477" s="255">
        <v>0.23568346897506026</v>
      </c>
      <c r="D477" s="255">
        <v>4.0066189725760246</v>
      </c>
    </row>
    <row r="478" spans="1:4" ht="27.75" customHeight="1">
      <c r="A478" s="7" t="s">
        <v>5166</v>
      </c>
      <c r="B478" s="8" t="s">
        <v>5161</v>
      </c>
      <c r="C478" s="255">
        <v>0.23568346897506026</v>
      </c>
      <c r="D478" s="255">
        <v>4.0066189725760246</v>
      </c>
    </row>
    <row r="479" spans="1:4" ht="27.75" customHeight="1">
      <c r="A479" s="7" t="s">
        <v>5167</v>
      </c>
      <c r="B479" s="8" t="s">
        <v>5168</v>
      </c>
      <c r="C479" s="255">
        <v>3.6745195390202579</v>
      </c>
      <c r="D479" s="255">
        <v>4.1994509017374373</v>
      </c>
    </row>
    <row r="480" spans="1:4" ht="27.75" customHeight="1">
      <c r="A480" s="7" t="s">
        <v>5169</v>
      </c>
      <c r="B480" s="8" t="s">
        <v>5168</v>
      </c>
      <c r="C480" s="255">
        <v>3.6745195390202579</v>
      </c>
      <c r="D480" s="255">
        <v>4.1994509017374373</v>
      </c>
    </row>
    <row r="481" spans="1:4" ht="27.75" customHeight="1">
      <c r="A481" s="7" t="s">
        <v>5170</v>
      </c>
      <c r="B481" s="8" t="s">
        <v>5171</v>
      </c>
      <c r="C481" s="255">
        <v>0.82489214141271094</v>
      </c>
      <c r="D481" s="255">
        <v>3.6423808841600218</v>
      </c>
    </row>
    <row r="482" spans="1:4" ht="27.75" customHeight="1">
      <c r="A482" s="7" t="s">
        <v>5172</v>
      </c>
      <c r="B482" s="8" t="s">
        <v>5171</v>
      </c>
      <c r="C482" s="255">
        <v>0.82489214141271094</v>
      </c>
      <c r="D482" s="255">
        <v>3.6423808841600218</v>
      </c>
    </row>
    <row r="483" spans="1:4" ht="27.75" customHeight="1">
      <c r="A483" s="7" t="s">
        <v>5173</v>
      </c>
      <c r="B483" s="8" t="s">
        <v>5174</v>
      </c>
      <c r="C483" s="255">
        <v>1.1784173448753015</v>
      </c>
      <c r="D483" s="255">
        <v>2.1104383358221304</v>
      </c>
    </row>
    <row r="484" spans="1:4" ht="27.75" customHeight="1">
      <c r="A484" s="7" t="s">
        <v>5175</v>
      </c>
      <c r="B484" s="8" t="s">
        <v>5174</v>
      </c>
      <c r="C484" s="255">
        <v>1.1784173448753015</v>
      </c>
      <c r="D484" s="255">
        <v>2.1104383358221304</v>
      </c>
    </row>
    <row r="485" spans="1:4" ht="27.75" customHeight="1">
      <c r="A485" s="7" t="s">
        <v>5176</v>
      </c>
      <c r="B485" s="8" t="s">
        <v>5177</v>
      </c>
      <c r="C485" s="255">
        <v>1.1569915749684776</v>
      </c>
      <c r="D485" s="255">
        <v>1.3819621589901261</v>
      </c>
    </row>
    <row r="486" spans="1:4" ht="27.75" customHeight="1">
      <c r="A486" s="7" t="s">
        <v>5178</v>
      </c>
      <c r="B486" s="8" t="s">
        <v>5177</v>
      </c>
      <c r="C486" s="255">
        <v>1.1569915749684776</v>
      </c>
      <c r="D486" s="255">
        <v>1.3819621589901261</v>
      </c>
    </row>
    <row r="487" spans="1:4" ht="27.75" customHeight="1">
      <c r="A487" s="7" t="s">
        <v>5179</v>
      </c>
      <c r="B487" s="8" t="s">
        <v>5180</v>
      </c>
      <c r="C487" s="255">
        <v>3.5566778045327272</v>
      </c>
      <c r="D487" s="255">
        <v>2.7746372029336639</v>
      </c>
    </row>
    <row r="488" spans="1:4" ht="27.75" customHeight="1">
      <c r="A488" s="7" t="s">
        <v>5179</v>
      </c>
      <c r="B488" s="8" t="s">
        <v>5180</v>
      </c>
      <c r="C488" s="255">
        <v>3.5566778045327272</v>
      </c>
      <c r="D488" s="255">
        <v>2.7746372029336639</v>
      </c>
    </row>
    <row r="489" spans="1:4" ht="27.75" customHeight="1">
      <c r="A489" s="7" t="s">
        <v>5181</v>
      </c>
      <c r="B489" s="8" t="s">
        <v>5180</v>
      </c>
      <c r="C489" s="255">
        <v>3.5459649195793159</v>
      </c>
      <c r="D489" s="255">
        <v>2.7746372029336639</v>
      </c>
    </row>
    <row r="490" spans="1:4" ht="27.75" customHeight="1">
      <c r="A490" s="7" t="s">
        <v>5181</v>
      </c>
      <c r="B490" s="8" t="s">
        <v>5180</v>
      </c>
      <c r="C490" s="255">
        <v>3.5459649195793159</v>
      </c>
      <c r="D490" s="255">
        <v>2.7746372029336639</v>
      </c>
    </row>
    <row r="491" spans="1:4" ht="27.75" customHeight="1">
      <c r="A491" s="7" t="s">
        <v>5182</v>
      </c>
      <c r="B491" s="8" t="s">
        <v>5180</v>
      </c>
      <c r="C491" s="255">
        <v>4.4458472556659094</v>
      </c>
      <c r="D491" s="255">
        <v>6.4063052021402749</v>
      </c>
    </row>
    <row r="492" spans="1:4" ht="27.75" customHeight="1">
      <c r="A492" s="7" t="s">
        <v>5183</v>
      </c>
      <c r="B492" s="8" t="s">
        <v>5180</v>
      </c>
      <c r="C492" s="255">
        <v>4.4458472556659094</v>
      </c>
      <c r="D492" s="255">
        <v>6.4063052021402749</v>
      </c>
    </row>
    <row r="493" spans="1:4" ht="27.75" customHeight="1">
      <c r="A493" s="7" t="s">
        <v>5184</v>
      </c>
      <c r="B493" s="8" t="s">
        <v>5185</v>
      </c>
      <c r="C493" s="255">
        <v>3.8566385832282588</v>
      </c>
      <c r="D493" s="255">
        <v>7.9596735203849889</v>
      </c>
    </row>
    <row r="494" spans="1:4" ht="27.75" customHeight="1">
      <c r="A494" s="7" t="s">
        <v>5186</v>
      </c>
      <c r="B494" s="8" t="s">
        <v>5185</v>
      </c>
      <c r="C494" s="255">
        <v>3.8566385832282588</v>
      </c>
      <c r="D494" s="255">
        <v>7.9596735203849889</v>
      </c>
    </row>
    <row r="495" spans="1:4" ht="27.75" customHeight="1">
      <c r="A495" s="7" t="s">
        <v>5187</v>
      </c>
      <c r="B495" s="8" t="s">
        <v>5188</v>
      </c>
      <c r="C495" s="255">
        <v>2.4853893091915444</v>
      </c>
      <c r="D495" s="255">
        <v>8.848842971518172</v>
      </c>
    </row>
    <row r="496" spans="1:4" ht="27.75" customHeight="1">
      <c r="A496" s="7" t="s">
        <v>5189</v>
      </c>
      <c r="B496" s="8" t="s">
        <v>5190</v>
      </c>
      <c r="C496" s="255">
        <v>4.7458080343614402</v>
      </c>
      <c r="D496" s="255">
        <v>4.0708962822964949</v>
      </c>
    </row>
    <row r="497" spans="1:4" ht="27.75" customHeight="1">
      <c r="A497" s="7" t="s">
        <v>5189</v>
      </c>
      <c r="B497" s="8" t="s">
        <v>5190</v>
      </c>
      <c r="C497" s="255">
        <v>4.7458080343614402</v>
      </c>
      <c r="D497" s="255">
        <v>4.0708962822964949</v>
      </c>
    </row>
    <row r="498" spans="1:4" ht="27.75" customHeight="1">
      <c r="A498" s="7" t="s">
        <v>5191</v>
      </c>
      <c r="B498" s="8" t="s">
        <v>5190</v>
      </c>
      <c r="C498" s="255">
        <v>4.7565209193148528</v>
      </c>
      <c r="D498" s="255">
        <v>4.0708962822964949</v>
      </c>
    </row>
    <row r="499" spans="1:4" ht="27.75" customHeight="1">
      <c r="A499" s="7" t="s">
        <v>5191</v>
      </c>
      <c r="B499" s="8" t="s">
        <v>5190</v>
      </c>
      <c r="C499" s="255">
        <v>4.7565209193148528</v>
      </c>
      <c r="D499" s="255">
        <v>4.0708962822964949</v>
      </c>
    </row>
    <row r="500" spans="1:4" ht="27.75" customHeight="1">
      <c r="A500" s="7" t="s">
        <v>5192</v>
      </c>
      <c r="B500" s="8" t="s">
        <v>5193</v>
      </c>
      <c r="C500" s="255">
        <v>3.9423416628555534</v>
      </c>
      <c r="D500" s="255">
        <v>9.3416356793751163</v>
      </c>
    </row>
    <row r="501" spans="1:4" ht="27.75" customHeight="1">
      <c r="A501" s="7" t="s">
        <v>5194</v>
      </c>
      <c r="B501" s="8" t="s">
        <v>5193</v>
      </c>
      <c r="C501" s="255">
        <v>3.9423416628555534</v>
      </c>
      <c r="D501" s="255">
        <v>9.3416356793751163</v>
      </c>
    </row>
    <row r="502" spans="1:4" ht="27.75" customHeight="1">
      <c r="A502" s="7" t="s">
        <v>5195</v>
      </c>
      <c r="B502" s="8" t="s">
        <v>5193</v>
      </c>
      <c r="C502" s="255">
        <v>2.1425769906823659E-2</v>
      </c>
      <c r="D502" s="255">
        <v>6.7491175206494525</v>
      </c>
    </row>
    <row r="503" spans="1:4" ht="27.75" customHeight="1">
      <c r="A503" s="7" t="s">
        <v>5196</v>
      </c>
      <c r="B503" s="8" t="s">
        <v>5197</v>
      </c>
      <c r="C503" s="255">
        <v>3.706658193880493</v>
      </c>
      <c r="D503" s="255">
        <v>17.03348707592481</v>
      </c>
    </row>
    <row r="504" spans="1:4" ht="27.75" customHeight="1">
      <c r="A504" s="7" t="s">
        <v>5198</v>
      </c>
      <c r="B504" s="8" t="s">
        <v>5197</v>
      </c>
      <c r="C504" s="255">
        <v>3.706658193880493</v>
      </c>
      <c r="D504" s="255">
        <v>17.03348707592481</v>
      </c>
    </row>
    <row r="505" spans="1:4" ht="27.75" customHeight="1">
      <c r="A505" s="7" t="s">
        <v>5199</v>
      </c>
      <c r="B505" s="8" t="s">
        <v>5200</v>
      </c>
      <c r="C505" s="255">
        <v>4.3172926362249679</v>
      </c>
      <c r="D505" s="255">
        <v>5.50642286605368</v>
      </c>
    </row>
    <row r="506" spans="1:4" ht="27.75" customHeight="1">
      <c r="A506" s="7" t="s">
        <v>5199</v>
      </c>
      <c r="B506" s="8" t="s">
        <v>5200</v>
      </c>
      <c r="C506" s="255">
        <v>4.3172926362249679</v>
      </c>
      <c r="D506" s="255">
        <v>5.50642286605368</v>
      </c>
    </row>
    <row r="507" spans="1:4" ht="27.75" customHeight="1">
      <c r="A507" s="7" t="s">
        <v>5201</v>
      </c>
      <c r="B507" s="8" t="s">
        <v>5200</v>
      </c>
      <c r="C507" s="255">
        <v>4.3172926362249679</v>
      </c>
      <c r="D507" s="255">
        <v>5.50642286605368</v>
      </c>
    </row>
    <row r="508" spans="1:4" ht="27.75" customHeight="1">
      <c r="A508" s="7" t="s">
        <v>5201</v>
      </c>
      <c r="B508" s="8" t="s">
        <v>5200</v>
      </c>
      <c r="C508" s="255">
        <v>4.3172926362249679</v>
      </c>
      <c r="D508" s="255">
        <v>5.50642286605368</v>
      </c>
    </row>
    <row r="509" spans="1:4" ht="27.75" customHeight="1">
      <c r="A509" s="7" t="s">
        <v>5202</v>
      </c>
      <c r="B509" s="8" t="s">
        <v>5200</v>
      </c>
      <c r="C509" s="255">
        <v>0.25710923888188392</v>
      </c>
      <c r="D509" s="255">
        <v>8.8595558564715819</v>
      </c>
    </row>
    <row r="510" spans="1:4" ht="27.75" customHeight="1">
      <c r="A510" s="7" t="s">
        <v>5203</v>
      </c>
      <c r="B510" s="8" t="s">
        <v>5204</v>
      </c>
      <c r="C510" s="255">
        <v>0</v>
      </c>
      <c r="D510" s="255">
        <v>6.3527407773732145</v>
      </c>
    </row>
    <row r="511" spans="1:4" ht="27.75" customHeight="1">
      <c r="A511" s="7" t="s">
        <v>5205</v>
      </c>
      <c r="B511" s="8" t="s">
        <v>5204</v>
      </c>
      <c r="C511" s="255">
        <v>0</v>
      </c>
      <c r="D511" s="255">
        <v>6.3527407773732145</v>
      </c>
    </row>
    <row r="512" spans="1:4" ht="27.75" customHeight="1">
      <c r="A512" s="7" t="s">
        <v>5206</v>
      </c>
      <c r="B512" s="8" t="s">
        <v>5204</v>
      </c>
      <c r="C512" s="255">
        <v>0</v>
      </c>
      <c r="D512" s="255">
        <v>6.3527407773732145</v>
      </c>
    </row>
    <row r="513" spans="1:4" ht="27.75" customHeight="1">
      <c r="A513" s="7" t="s">
        <v>5207</v>
      </c>
      <c r="B513" s="8" t="s">
        <v>5204</v>
      </c>
      <c r="C513" s="255">
        <v>0</v>
      </c>
      <c r="D513" s="255">
        <v>6.3527407773732145</v>
      </c>
    </row>
    <row r="514" spans="1:4" ht="27.75" customHeight="1">
      <c r="A514" s="7" t="s">
        <v>5208</v>
      </c>
      <c r="B514" s="8" t="s">
        <v>5209</v>
      </c>
      <c r="C514" s="255">
        <v>3.2031526010701374</v>
      </c>
      <c r="D514" s="255">
        <v>5.7742449898889756</v>
      </c>
    </row>
    <row r="515" spans="1:4" ht="27.75" customHeight="1">
      <c r="A515" s="7" t="s">
        <v>5210</v>
      </c>
      <c r="B515" s="8" t="s">
        <v>5209</v>
      </c>
      <c r="C515" s="255">
        <v>3.2031526010701374</v>
      </c>
      <c r="D515" s="255">
        <v>5.7742449898889756</v>
      </c>
    </row>
    <row r="516" spans="1:4" ht="27.75" customHeight="1">
      <c r="A516" s="7" t="s">
        <v>5211</v>
      </c>
      <c r="B516" s="8" t="s">
        <v>5209</v>
      </c>
      <c r="C516" s="255">
        <v>3.3209943355576672</v>
      </c>
      <c r="D516" s="255">
        <v>5.5278486359605044</v>
      </c>
    </row>
    <row r="517" spans="1:4" ht="27.75" customHeight="1">
      <c r="A517" s="7" t="s">
        <v>5211</v>
      </c>
      <c r="B517" s="8" t="s">
        <v>5209</v>
      </c>
      <c r="C517" s="255">
        <v>3.3209943355576672</v>
      </c>
      <c r="D517" s="255">
        <v>5.5278486359605044</v>
      </c>
    </row>
    <row r="518" spans="1:4" ht="27.75" customHeight="1">
      <c r="A518" s="7" t="s">
        <v>5212</v>
      </c>
      <c r="B518" s="8" t="s">
        <v>5213</v>
      </c>
      <c r="C518" s="255">
        <v>6.2884634676527442</v>
      </c>
      <c r="D518" s="255">
        <v>2.3889733446108381</v>
      </c>
    </row>
    <row r="519" spans="1:4" ht="27.75" customHeight="1">
      <c r="A519" s="7" t="s">
        <v>5212</v>
      </c>
      <c r="B519" s="8" t="s">
        <v>5213</v>
      </c>
      <c r="C519" s="255">
        <v>6.2884634676527442</v>
      </c>
      <c r="D519" s="255">
        <v>2.3889733446108381</v>
      </c>
    </row>
    <row r="520" spans="1:4" ht="27.75" customHeight="1">
      <c r="A520" s="7" t="s">
        <v>5214</v>
      </c>
      <c r="B520" s="8" t="s">
        <v>5213</v>
      </c>
      <c r="C520" s="255">
        <v>6.2884634676527442</v>
      </c>
      <c r="D520" s="255">
        <v>2.3889733446108381</v>
      </c>
    </row>
    <row r="521" spans="1:4" ht="27.75" customHeight="1">
      <c r="A521" s="7" t="s">
        <v>5214</v>
      </c>
      <c r="B521" s="8" t="s">
        <v>5213</v>
      </c>
      <c r="C521" s="255">
        <v>6.2884634676527442</v>
      </c>
      <c r="D521" s="255">
        <v>2.3889733446108381</v>
      </c>
    </row>
    <row r="522" spans="1:4" ht="27.75" customHeight="1">
      <c r="A522" s="7" t="s">
        <v>5215</v>
      </c>
      <c r="B522" s="8" t="s">
        <v>5213</v>
      </c>
      <c r="C522" s="255">
        <v>0.12855461944094196</v>
      </c>
      <c r="D522" s="255">
        <v>7.5097323523416923</v>
      </c>
    </row>
    <row r="523" spans="1:4" ht="27.75" customHeight="1">
      <c r="A523" s="7" t="s">
        <v>5216</v>
      </c>
      <c r="B523" s="8" t="s">
        <v>5217</v>
      </c>
      <c r="C523" s="255">
        <v>0.16069327430117744</v>
      </c>
      <c r="D523" s="255">
        <v>15.212296633844797</v>
      </c>
    </row>
    <row r="524" spans="1:4" ht="27.75" customHeight="1">
      <c r="A524" s="7" t="s">
        <v>5218</v>
      </c>
      <c r="B524" s="8" t="s">
        <v>5217</v>
      </c>
      <c r="C524" s="255">
        <v>0.16069327430117744</v>
      </c>
      <c r="D524" s="255">
        <v>15.212296633844797</v>
      </c>
    </row>
    <row r="525" spans="1:4" ht="27.75" customHeight="1">
      <c r="A525" s="7" t="s">
        <v>5219</v>
      </c>
      <c r="B525" s="8" t="s">
        <v>5220</v>
      </c>
      <c r="C525" s="255">
        <v>2.2925573800301318</v>
      </c>
      <c r="D525" s="255">
        <v>7.5847225470155752</v>
      </c>
    </row>
    <row r="526" spans="1:4" ht="27.75" customHeight="1">
      <c r="A526" s="7" t="s">
        <v>5221</v>
      </c>
      <c r="B526" s="8" t="s">
        <v>5220</v>
      </c>
      <c r="C526" s="255">
        <v>2.2925573800301318</v>
      </c>
      <c r="D526" s="255">
        <v>7.5847225470155752</v>
      </c>
    </row>
    <row r="527" spans="1:4" ht="27.75" customHeight="1">
      <c r="A527" s="7" t="s">
        <v>5222</v>
      </c>
      <c r="B527" s="8" t="s">
        <v>5223</v>
      </c>
      <c r="C527" s="255">
        <v>0.25710923888188392</v>
      </c>
      <c r="D527" s="255">
        <v>2.5496666189120152</v>
      </c>
    </row>
    <row r="528" spans="1:4" ht="27.75" customHeight="1">
      <c r="A528" s="7" t="s">
        <v>5224</v>
      </c>
      <c r="B528" s="8" t="s">
        <v>5223</v>
      </c>
      <c r="C528" s="255">
        <v>6.5669984764414515</v>
      </c>
      <c r="D528" s="255">
        <v>0.59992155739106257</v>
      </c>
    </row>
    <row r="529" spans="1:4" ht="27.75" customHeight="1">
      <c r="A529" s="7" t="s">
        <v>5224</v>
      </c>
      <c r="B529" s="8" t="s">
        <v>5223</v>
      </c>
      <c r="C529" s="255">
        <v>6.5669984764414515</v>
      </c>
      <c r="D529" s="255">
        <v>0.59992155739106257</v>
      </c>
    </row>
    <row r="530" spans="1:4" ht="27.75" customHeight="1">
      <c r="A530" s="7" t="s">
        <v>5225</v>
      </c>
      <c r="B530" s="8" t="s">
        <v>5226</v>
      </c>
      <c r="C530" s="255">
        <v>0.14998038934776564</v>
      </c>
      <c r="D530" s="255">
        <v>0.2892478937421194</v>
      </c>
    </row>
    <row r="531" spans="1:4" ht="27.75" customHeight="1">
      <c r="A531" s="7" t="s">
        <v>5227</v>
      </c>
      <c r="B531" s="8" t="s">
        <v>5228</v>
      </c>
      <c r="C531" s="255">
        <v>5.7099676801685053</v>
      </c>
      <c r="D531" s="255">
        <v>0.11784173448753013</v>
      </c>
    </row>
    <row r="532" spans="1:4" ht="27.75" customHeight="1">
      <c r="A532" s="7" t="s">
        <v>5227</v>
      </c>
      <c r="B532" s="8" t="s">
        <v>5228</v>
      </c>
      <c r="C532" s="255">
        <v>5.7099676801685053</v>
      </c>
      <c r="D532" s="255">
        <v>0.11784173448753013</v>
      </c>
    </row>
    <row r="533" spans="1:4" ht="27.75" customHeight="1">
      <c r="A533" s="7" t="s">
        <v>5229</v>
      </c>
      <c r="B533" s="8" t="s">
        <v>5228</v>
      </c>
      <c r="C533" s="255">
        <v>6.4277309720470974</v>
      </c>
      <c r="D533" s="255">
        <v>0.12855461944094196</v>
      </c>
    </row>
    <row r="534" spans="1:4" ht="27.75" customHeight="1">
      <c r="A534" s="7" t="s">
        <v>5229</v>
      </c>
      <c r="B534" s="8" t="s">
        <v>5228</v>
      </c>
      <c r="C534" s="255">
        <v>6.4277309720470974</v>
      </c>
      <c r="D534" s="255">
        <v>0.12855461944094196</v>
      </c>
    </row>
    <row r="535" spans="1:4" ht="27.75" customHeight="1">
      <c r="A535" s="7" t="s">
        <v>5230</v>
      </c>
      <c r="B535" s="8" t="s">
        <v>5231</v>
      </c>
      <c r="C535" s="255">
        <v>2.699647008259781</v>
      </c>
      <c r="D535" s="255">
        <v>4.3387184061317905</v>
      </c>
    </row>
    <row r="536" spans="1:4" ht="27.75" customHeight="1">
      <c r="A536" s="7" t="s">
        <v>5232</v>
      </c>
      <c r="B536" s="8" t="s">
        <v>5231</v>
      </c>
      <c r="C536" s="255">
        <v>2.699647008259781</v>
      </c>
      <c r="D536" s="255">
        <v>4.3387184061317905</v>
      </c>
    </row>
    <row r="537" spans="1:4" ht="27.75" customHeight="1">
      <c r="A537" s="7" t="s">
        <v>5233</v>
      </c>
      <c r="B537" s="8" t="s">
        <v>5234</v>
      </c>
      <c r="C537" s="255">
        <v>5.1314718926842664</v>
      </c>
      <c r="D537" s="255">
        <v>1.2319817696423603</v>
      </c>
    </row>
    <row r="538" spans="1:4" ht="27.75" customHeight="1">
      <c r="A538" s="7" t="s">
        <v>5235</v>
      </c>
      <c r="B538" s="8" t="s">
        <v>5236</v>
      </c>
      <c r="C538" s="255">
        <v>0</v>
      </c>
      <c r="D538" s="255">
        <v>6.5241469366278038</v>
      </c>
    </row>
    <row r="539" spans="1:4" ht="27.75" customHeight="1">
      <c r="A539" s="7" t="s">
        <v>5235</v>
      </c>
      <c r="B539" s="8" t="s">
        <v>5236</v>
      </c>
      <c r="C539" s="255">
        <v>0</v>
      </c>
      <c r="D539" s="255">
        <v>6.5241469366278038</v>
      </c>
    </row>
    <row r="540" spans="1:4" ht="27.75" customHeight="1">
      <c r="A540" s="7" t="s">
        <v>5237</v>
      </c>
      <c r="B540" s="8" t="s">
        <v>5236</v>
      </c>
      <c r="C540" s="255">
        <v>4.1780251318306139</v>
      </c>
      <c r="D540" s="255">
        <v>1.3283977342230668</v>
      </c>
    </row>
    <row r="541" spans="1:4" ht="27.75" customHeight="1">
      <c r="A541" s="7" t="s">
        <v>5238</v>
      </c>
      <c r="B541" s="8" t="s">
        <v>5236</v>
      </c>
      <c r="C541" s="255">
        <v>1.7033487075924809</v>
      </c>
      <c r="D541" s="255">
        <v>2.51752796405178</v>
      </c>
    </row>
    <row r="542" spans="1:4" ht="27.75" customHeight="1">
      <c r="A542" s="7" t="s">
        <v>5239</v>
      </c>
      <c r="B542" s="8" t="s">
        <v>5236</v>
      </c>
      <c r="C542" s="255">
        <v>1.7033487075924809</v>
      </c>
      <c r="D542" s="255">
        <v>2.51752796405178</v>
      </c>
    </row>
    <row r="543" spans="1:4" ht="27.75" customHeight="1">
      <c r="A543" s="7" t="s">
        <v>5240</v>
      </c>
      <c r="B543" s="8" t="s">
        <v>5241</v>
      </c>
      <c r="C543" s="255">
        <v>2.0997254508687186</v>
      </c>
      <c r="D543" s="255">
        <v>9.6415964580706462E-2</v>
      </c>
    </row>
    <row r="544" spans="1:4" ht="27.75" customHeight="1">
      <c r="A544" s="7" t="s">
        <v>5242</v>
      </c>
      <c r="B544" s="8" t="s">
        <v>5243</v>
      </c>
      <c r="C544" s="255">
        <v>2.142576990682366</v>
      </c>
      <c r="D544" s="255">
        <v>-0.26782212383529574</v>
      </c>
    </row>
    <row r="545" spans="1:4" ht="27.75" customHeight="1">
      <c r="A545" s="7" t="s">
        <v>5244</v>
      </c>
      <c r="B545" s="8" t="s">
        <v>5245</v>
      </c>
      <c r="C545" s="255">
        <v>0.50350559281035601</v>
      </c>
      <c r="D545" s="255">
        <v>7.199058688692749</v>
      </c>
    </row>
    <row r="546" spans="1:4" ht="27.75" customHeight="1">
      <c r="A546" s="7" t="s">
        <v>5246</v>
      </c>
      <c r="B546" s="8" t="s">
        <v>5245</v>
      </c>
      <c r="C546" s="255">
        <v>0.50350559281035601</v>
      </c>
      <c r="D546" s="255">
        <v>7.199058688692749</v>
      </c>
    </row>
    <row r="547" spans="1:4" ht="27.75" customHeight="1">
      <c r="A547" s="7" t="s">
        <v>5247</v>
      </c>
      <c r="B547" s="8" t="s">
        <v>5248</v>
      </c>
      <c r="C547" s="255">
        <v>1.7354873624527165</v>
      </c>
      <c r="D547" s="255">
        <v>9.5773191483501758</v>
      </c>
    </row>
    <row r="548" spans="1:4" ht="27.75" customHeight="1">
      <c r="A548" s="7" t="s">
        <v>5249</v>
      </c>
      <c r="B548" s="8" t="s">
        <v>5248</v>
      </c>
      <c r="C548" s="255">
        <v>1.7354873624527165</v>
      </c>
      <c r="D548" s="255">
        <v>9.5773191483501758</v>
      </c>
    </row>
    <row r="549" spans="1:4" ht="27.75" customHeight="1">
      <c r="A549" s="7" t="s">
        <v>5250</v>
      </c>
      <c r="B549" s="8" t="s">
        <v>5251</v>
      </c>
      <c r="C549" s="255">
        <v>0.34281231850917854</v>
      </c>
      <c r="D549" s="255">
        <v>0.13926750439435379</v>
      </c>
    </row>
    <row r="550" spans="1:4" ht="27.75" customHeight="1">
      <c r="A550" s="7" t="s">
        <v>5252</v>
      </c>
      <c r="B550" s="8" t="s">
        <v>5253</v>
      </c>
      <c r="C550" s="255">
        <v>2.4961021941449566</v>
      </c>
      <c r="D550" s="255">
        <v>8.0560894849656961</v>
      </c>
    </row>
    <row r="551" spans="1:4" ht="27.75" customHeight="1">
      <c r="A551" s="7" t="s">
        <v>5254</v>
      </c>
      <c r="B551" s="8" t="s">
        <v>5253</v>
      </c>
      <c r="C551" s="255">
        <v>2.4961021941449566</v>
      </c>
      <c r="D551" s="255">
        <v>8.0560894849656961</v>
      </c>
    </row>
    <row r="552" spans="1:4" ht="27.75" customHeight="1">
      <c r="A552" s="7" t="s">
        <v>5255</v>
      </c>
      <c r="B552" s="8" t="s">
        <v>5256</v>
      </c>
      <c r="C552" s="255">
        <v>5.2600265121252088</v>
      </c>
      <c r="D552" s="255">
        <v>10.541478794157241</v>
      </c>
    </row>
    <row r="553" spans="1:4" ht="27.75" customHeight="1">
      <c r="A553" s="7" t="s">
        <v>5257</v>
      </c>
      <c r="B553" s="8" t="s">
        <v>5256</v>
      </c>
      <c r="C553" s="255">
        <v>5.2600265121252088</v>
      </c>
      <c r="D553" s="255">
        <v>10.541478794157241</v>
      </c>
    </row>
    <row r="554" spans="1:4" ht="27.75" customHeight="1">
      <c r="A554" s="7" t="s">
        <v>5258</v>
      </c>
      <c r="B554" s="8" t="s">
        <v>5259</v>
      </c>
      <c r="C554" s="255">
        <v>3.8030741584611993</v>
      </c>
      <c r="D554" s="255">
        <v>3.6745195390202579</v>
      </c>
    </row>
    <row r="555" spans="1:4" ht="27.75" customHeight="1">
      <c r="A555" s="7" t="s">
        <v>5260</v>
      </c>
      <c r="B555" s="8" t="s">
        <v>5261</v>
      </c>
      <c r="C555" s="255">
        <v>0.50350559281035601</v>
      </c>
      <c r="D555" s="255">
        <v>1.3498235041298905</v>
      </c>
    </row>
    <row r="556" spans="1:4" ht="27.75" customHeight="1">
      <c r="A556" s="7" t="s">
        <v>5260</v>
      </c>
      <c r="B556" s="8" t="s">
        <v>5261</v>
      </c>
      <c r="C556" s="255">
        <v>0.50350559281035601</v>
      </c>
      <c r="D556" s="255">
        <v>1.3498235041298905</v>
      </c>
    </row>
    <row r="557" spans="1:4" ht="27.75" customHeight="1">
      <c r="A557" s="7" t="s">
        <v>5260</v>
      </c>
      <c r="B557" s="8" t="s">
        <v>5261</v>
      </c>
      <c r="C557" s="255">
        <v>0.50350559281035601</v>
      </c>
      <c r="D557" s="255">
        <v>1.3498235041298905</v>
      </c>
    </row>
    <row r="558" spans="1:4" ht="27.75" customHeight="1">
      <c r="A558" s="7" t="s">
        <v>5262</v>
      </c>
      <c r="B558" s="8" t="s">
        <v>5261</v>
      </c>
      <c r="C558" s="255">
        <v>0.16069327430117744</v>
      </c>
      <c r="D558" s="255">
        <v>1.1462786900150659</v>
      </c>
    </row>
    <row r="559" spans="1:4" ht="27.75" customHeight="1">
      <c r="A559" s="7" t="s">
        <v>5263</v>
      </c>
      <c r="B559" s="8" t="s">
        <v>5264</v>
      </c>
      <c r="C559" s="255">
        <v>3.5995293443463745</v>
      </c>
      <c r="D559" s="255">
        <v>7.8311189009440474</v>
      </c>
    </row>
    <row r="560" spans="1:4" ht="27.75" customHeight="1">
      <c r="A560" s="7" t="s">
        <v>5265</v>
      </c>
      <c r="B560" s="8" t="s">
        <v>5264</v>
      </c>
      <c r="C560" s="255">
        <v>3.5888164593929632</v>
      </c>
      <c r="D560" s="255">
        <v>7.8311189009440474</v>
      </c>
    </row>
    <row r="561" spans="1:4" ht="27.75" customHeight="1">
      <c r="A561" s="7" t="s">
        <v>5266</v>
      </c>
      <c r="B561" s="8" t="s">
        <v>5267</v>
      </c>
      <c r="C561" s="255">
        <v>0.27853500878870757</v>
      </c>
      <c r="D561" s="255">
        <v>8.7631398918908765</v>
      </c>
    </row>
    <row r="562" spans="1:4" ht="27.75" customHeight="1">
      <c r="A562" s="7" t="s">
        <v>5268</v>
      </c>
      <c r="B562" s="8" t="s">
        <v>5267</v>
      </c>
      <c r="C562" s="255">
        <v>0.27853500878870757</v>
      </c>
      <c r="D562" s="255">
        <v>8.7631398918908765</v>
      </c>
    </row>
    <row r="563" spans="1:4" ht="27.75" customHeight="1">
      <c r="A563" s="7" t="s">
        <v>5269</v>
      </c>
      <c r="B563" s="8" t="s">
        <v>5270</v>
      </c>
      <c r="C563" s="255">
        <v>-3.213865486023549E-2</v>
      </c>
      <c r="D563" s="255">
        <v>0.48207982290353235</v>
      </c>
    </row>
    <row r="564" spans="1:4" ht="27.75" customHeight="1">
      <c r="A564" s="7" t="s">
        <v>5271</v>
      </c>
      <c r="B564" s="8" t="s">
        <v>5270</v>
      </c>
      <c r="C564" s="255">
        <v>-3.213865486023549E-2</v>
      </c>
      <c r="D564" s="255">
        <v>0.48207982290353235</v>
      </c>
    </row>
    <row r="565" spans="1:4" ht="27.75" customHeight="1">
      <c r="A565" s="7" t="s">
        <v>5272</v>
      </c>
      <c r="B565" s="8" t="s">
        <v>5273</v>
      </c>
      <c r="C565" s="255">
        <v>0.62134732729788611</v>
      </c>
      <c r="D565" s="255">
        <v>8.5703079627294634E-2</v>
      </c>
    </row>
    <row r="566" spans="1:4" ht="27.75" customHeight="1">
      <c r="A566" s="7" t="s">
        <v>5272</v>
      </c>
      <c r="B566" s="8" t="s">
        <v>5273</v>
      </c>
      <c r="C566" s="255">
        <v>0.62134732729788611</v>
      </c>
      <c r="D566" s="255">
        <v>8.5703079627294634E-2</v>
      </c>
    </row>
    <row r="567" spans="1:4" ht="27.75" customHeight="1">
      <c r="A567" s="7" t="s">
        <v>5274</v>
      </c>
      <c r="B567" s="8" t="s">
        <v>5273</v>
      </c>
      <c r="C567" s="255">
        <v>0.62134732729788611</v>
      </c>
      <c r="D567" s="255">
        <v>8.5703079627294634E-2</v>
      </c>
    </row>
    <row r="568" spans="1:4" ht="27.75" customHeight="1">
      <c r="A568" s="7" t="s">
        <v>5274</v>
      </c>
      <c r="B568" s="8" t="s">
        <v>5273</v>
      </c>
      <c r="C568" s="255">
        <v>0.62134732729788611</v>
      </c>
      <c r="D568" s="255">
        <v>8.5703079627294634E-2</v>
      </c>
    </row>
    <row r="569" spans="1:4" ht="27.75" customHeight="1">
      <c r="A569" s="7" t="s">
        <v>5275</v>
      </c>
      <c r="B569" s="8" t="s">
        <v>5276</v>
      </c>
      <c r="C569" s="255">
        <v>2.6032310436790747</v>
      </c>
      <c r="D569" s="255">
        <v>1.7462002474061282</v>
      </c>
    </row>
    <row r="570" spans="1:4" ht="27.75" customHeight="1">
      <c r="A570" s="7" t="s">
        <v>5275</v>
      </c>
      <c r="B570" s="8" t="s">
        <v>5276</v>
      </c>
      <c r="C570" s="255">
        <v>2.6032310436790747</v>
      </c>
      <c r="D570" s="255">
        <v>1.7462002474061282</v>
      </c>
    </row>
    <row r="571" spans="1:4" ht="27.75" customHeight="1">
      <c r="A571" s="7" t="s">
        <v>5277</v>
      </c>
      <c r="B571" s="8" t="s">
        <v>5276</v>
      </c>
      <c r="C571" s="255">
        <v>2.8389145126541346</v>
      </c>
      <c r="D571" s="255">
        <v>1.7783389022663636</v>
      </c>
    </row>
    <row r="572" spans="1:4" ht="27.75" customHeight="1">
      <c r="A572" s="7" t="s">
        <v>5278</v>
      </c>
      <c r="B572" s="8" t="s">
        <v>5279</v>
      </c>
      <c r="C572" s="255">
        <v>1.2641204245025959</v>
      </c>
      <c r="D572" s="255">
        <v>8.5703079627294634E-2</v>
      </c>
    </row>
    <row r="573" spans="1:4" ht="27.75" customHeight="1">
      <c r="A573" s="7" t="s">
        <v>5278</v>
      </c>
      <c r="B573" s="8" t="s">
        <v>5279</v>
      </c>
      <c r="C573" s="255">
        <v>1.2641204245025959</v>
      </c>
      <c r="D573" s="255">
        <v>8.5703079627294634E-2</v>
      </c>
    </row>
    <row r="574" spans="1:4" ht="27.75" customHeight="1">
      <c r="A574" s="7" t="s">
        <v>5280</v>
      </c>
      <c r="B574" s="8" t="s">
        <v>5279</v>
      </c>
      <c r="C574" s="255">
        <v>1.2534075395491839</v>
      </c>
      <c r="D574" s="255">
        <v>8.5703079627294634E-2</v>
      </c>
    </row>
    <row r="575" spans="1:4" ht="27.75" customHeight="1">
      <c r="A575" s="7" t="s">
        <v>5280</v>
      </c>
      <c r="B575" s="8" t="s">
        <v>5279</v>
      </c>
      <c r="C575" s="255">
        <v>1.2534075395491839</v>
      </c>
      <c r="D575" s="255">
        <v>8.5703079627294634E-2</v>
      </c>
    </row>
    <row r="576" spans="1:4" ht="27.75" customHeight="1">
      <c r="A576" s="7" t="s">
        <v>5281</v>
      </c>
      <c r="B576" s="8" t="s">
        <v>5282</v>
      </c>
      <c r="C576" s="255">
        <v>0</v>
      </c>
      <c r="D576" s="255">
        <v>1.0927142652480066</v>
      </c>
    </row>
    <row r="577" spans="1:4" ht="27.75" customHeight="1">
      <c r="A577" s="7" t="s">
        <v>5283</v>
      </c>
      <c r="B577" s="8" t="s">
        <v>5282</v>
      </c>
      <c r="C577" s="255">
        <v>0</v>
      </c>
      <c r="D577" s="255">
        <v>1.0927142652480066</v>
      </c>
    </row>
    <row r="578" spans="1:4" ht="27.75" customHeight="1">
      <c r="A578" s="7" t="s">
        <v>5284</v>
      </c>
      <c r="B578" s="8" t="s">
        <v>5282</v>
      </c>
      <c r="C578" s="255">
        <v>0</v>
      </c>
      <c r="D578" s="255">
        <v>1.060575610387771</v>
      </c>
    </row>
    <row r="579" spans="1:4" ht="27.75" customHeight="1">
      <c r="A579" s="7" t="s">
        <v>5284</v>
      </c>
      <c r="B579" s="8" t="s">
        <v>5282</v>
      </c>
      <c r="C579" s="255">
        <v>0</v>
      </c>
      <c r="D579" s="255">
        <v>1.060575610387771</v>
      </c>
    </row>
    <row r="580" spans="1:4" ht="27.75" customHeight="1">
      <c r="A580" s="7" t="s">
        <v>5285</v>
      </c>
      <c r="B580" s="8" t="s">
        <v>5282</v>
      </c>
      <c r="C580" s="255">
        <v>0</v>
      </c>
      <c r="D580" s="255">
        <v>1.060575610387771</v>
      </c>
    </row>
    <row r="581" spans="1:4" ht="27.75" customHeight="1">
      <c r="A581" s="7" t="s">
        <v>5285</v>
      </c>
      <c r="B581" s="8" t="s">
        <v>5282</v>
      </c>
      <c r="C581" s="255">
        <v>0</v>
      </c>
      <c r="D581" s="255">
        <v>1.060575610387771</v>
      </c>
    </row>
    <row r="582" spans="1:4" ht="27.75" customHeight="1">
      <c r="A582" s="7" t="s">
        <v>5286</v>
      </c>
      <c r="B582" s="8" t="s">
        <v>5282</v>
      </c>
      <c r="C582" s="255">
        <v>0</v>
      </c>
      <c r="D582" s="255">
        <v>1.060575610387771</v>
      </c>
    </row>
    <row r="583" spans="1:4" ht="27.75" customHeight="1">
      <c r="A583" s="7" t="s">
        <v>5286</v>
      </c>
      <c r="B583" s="8" t="s">
        <v>5282</v>
      </c>
      <c r="C583" s="255">
        <v>0</v>
      </c>
      <c r="D583" s="255">
        <v>1.060575610387771</v>
      </c>
    </row>
    <row r="584" spans="1:4" ht="27.75" customHeight="1">
      <c r="A584" s="7" t="s">
        <v>5287</v>
      </c>
      <c r="B584" s="8" t="s">
        <v>5288</v>
      </c>
      <c r="C584" s="255">
        <v>1.4783781235708324</v>
      </c>
      <c r="D584" s="255">
        <v>6.941949449810866</v>
      </c>
    </row>
    <row r="585" spans="1:4" ht="27.75" customHeight="1">
      <c r="A585" s="7" t="s">
        <v>5289</v>
      </c>
      <c r="B585" s="8" t="s">
        <v>5288</v>
      </c>
      <c r="C585" s="255">
        <v>1.4783781235708324</v>
      </c>
      <c r="D585" s="255">
        <v>6.941949449810866</v>
      </c>
    </row>
    <row r="586" spans="1:4" ht="27.75" customHeight="1">
      <c r="A586" s="7" t="s">
        <v>5290</v>
      </c>
      <c r="B586" s="8" t="s">
        <v>5291</v>
      </c>
      <c r="C586" s="255">
        <v>2.8282016277007234</v>
      </c>
      <c r="D586" s="255">
        <v>1.8961806367538938</v>
      </c>
    </row>
    <row r="587" spans="1:4" ht="27.75" customHeight="1">
      <c r="A587" s="7" t="s">
        <v>5290</v>
      </c>
      <c r="B587" s="8" t="s">
        <v>5291</v>
      </c>
      <c r="C587" s="255">
        <v>2.8282016277007234</v>
      </c>
      <c r="D587" s="255">
        <v>1.8961806367538938</v>
      </c>
    </row>
    <row r="588" spans="1:4" ht="27.75" customHeight="1">
      <c r="A588" s="7" t="s">
        <v>5292</v>
      </c>
      <c r="B588" s="8" t="s">
        <v>5293</v>
      </c>
      <c r="C588" s="255">
        <v>2.8282016277007234</v>
      </c>
      <c r="D588" s="255">
        <v>1.8961806367538938</v>
      </c>
    </row>
    <row r="589" spans="1:4" ht="27.75" customHeight="1">
      <c r="A589" s="7" t="s">
        <v>5292</v>
      </c>
      <c r="B589" s="8" t="s">
        <v>5293</v>
      </c>
      <c r="C589" s="255">
        <v>2.8282016277007234</v>
      </c>
      <c r="D589" s="255">
        <v>1.8961806367538938</v>
      </c>
    </row>
    <row r="590" spans="1:4" ht="27.75" customHeight="1">
      <c r="A590" s="7" t="s">
        <v>5294</v>
      </c>
      <c r="B590" s="8" t="s">
        <v>5291</v>
      </c>
      <c r="C590" s="255">
        <v>2.0354481411482475</v>
      </c>
      <c r="D590" s="255">
        <v>4.8422239989421465</v>
      </c>
    </row>
    <row r="591" spans="1:4" ht="27.75" customHeight="1">
      <c r="A591" s="7" t="s">
        <v>5295</v>
      </c>
      <c r="B591" s="8" t="s">
        <v>5293</v>
      </c>
      <c r="C591" s="255">
        <v>2.0354481411482475</v>
      </c>
      <c r="D591" s="255">
        <v>4.8422239989421465</v>
      </c>
    </row>
    <row r="592" spans="1:4" ht="27.75" customHeight="1">
      <c r="A592" s="7" t="s">
        <v>5296</v>
      </c>
      <c r="B592" s="8" t="s">
        <v>5297</v>
      </c>
      <c r="C592" s="255">
        <v>3.310281450604255</v>
      </c>
      <c r="D592" s="255">
        <v>1.8961806367538938</v>
      </c>
    </row>
    <row r="593" spans="1:4" ht="27.75" customHeight="1">
      <c r="A593" s="7" t="s">
        <v>5296</v>
      </c>
      <c r="B593" s="8" t="s">
        <v>5297</v>
      </c>
      <c r="C593" s="255">
        <v>3.310281450604255</v>
      </c>
      <c r="D593" s="255">
        <v>1.8961806367538938</v>
      </c>
    </row>
    <row r="594" spans="1:4" ht="27.75" customHeight="1">
      <c r="A594" s="7" t="s">
        <v>5298</v>
      </c>
      <c r="B594" s="8" t="s">
        <v>5297</v>
      </c>
      <c r="C594" s="255">
        <v>3.310281450604255</v>
      </c>
      <c r="D594" s="255">
        <v>1.8961806367538938</v>
      </c>
    </row>
    <row r="595" spans="1:4" ht="27.75" customHeight="1">
      <c r="A595" s="7" t="s">
        <v>5298</v>
      </c>
      <c r="B595" s="8" t="s">
        <v>5297</v>
      </c>
      <c r="C595" s="255">
        <v>3.310281450604255</v>
      </c>
      <c r="D595" s="255">
        <v>1.8961806367538938</v>
      </c>
    </row>
    <row r="596" spans="1:4" ht="27.75" customHeight="1">
      <c r="A596" s="7" t="s">
        <v>5299</v>
      </c>
      <c r="B596" s="8" t="s">
        <v>5297</v>
      </c>
      <c r="C596" s="255">
        <v>2.2497058402164845</v>
      </c>
      <c r="D596" s="255">
        <v>5.3885811315661503</v>
      </c>
    </row>
    <row r="597" spans="1:4" ht="27.75" customHeight="1">
      <c r="A597" s="7" t="s">
        <v>5300</v>
      </c>
      <c r="B597" s="8" t="s">
        <v>5297</v>
      </c>
      <c r="C597" s="255">
        <v>2.2497058402164845</v>
      </c>
      <c r="D597" s="255">
        <v>5.3885811315661503</v>
      </c>
    </row>
    <row r="598" spans="1:4" ht="27.75" customHeight="1">
      <c r="A598" s="7" t="s">
        <v>5301</v>
      </c>
      <c r="B598" s="8" t="s">
        <v>5302</v>
      </c>
      <c r="C598" s="255">
        <v>2.142576990682366</v>
      </c>
      <c r="D598" s="255">
        <v>4.0494705123896715</v>
      </c>
    </row>
    <row r="599" spans="1:4" ht="27.75" customHeight="1">
      <c r="A599" s="7" t="s">
        <v>5303</v>
      </c>
      <c r="B599" s="8" t="s">
        <v>5302</v>
      </c>
      <c r="C599" s="255">
        <v>2.142576990682366</v>
      </c>
      <c r="D599" s="255">
        <v>4.0494705123896715</v>
      </c>
    </row>
    <row r="600" spans="1:4" ht="27.75" customHeight="1">
      <c r="A600" s="7" t="s">
        <v>5304</v>
      </c>
      <c r="B600" s="8" t="s">
        <v>5302</v>
      </c>
      <c r="C600" s="255">
        <v>8.5703079627294634E-2</v>
      </c>
      <c r="D600" s="255">
        <v>1.3176848492696551</v>
      </c>
    </row>
    <row r="601" spans="1:4" ht="27.75" customHeight="1">
      <c r="A601" s="7" t="s">
        <v>5305</v>
      </c>
      <c r="B601" s="8" t="s">
        <v>5306</v>
      </c>
      <c r="C601" s="255">
        <v>4.0173318575294363</v>
      </c>
      <c r="D601" s="255">
        <v>5.5171357510070926</v>
      </c>
    </row>
    <row r="602" spans="1:4" ht="27.75" customHeight="1">
      <c r="A602" s="7" t="s">
        <v>5305</v>
      </c>
      <c r="B602" s="8" t="s">
        <v>5306</v>
      </c>
      <c r="C602" s="255">
        <v>4.0173318575294363</v>
      </c>
      <c r="D602" s="255">
        <v>5.5171357510070926</v>
      </c>
    </row>
    <row r="603" spans="1:4" ht="27.75" customHeight="1">
      <c r="A603" s="7" t="s">
        <v>5307</v>
      </c>
      <c r="B603" s="8" t="s">
        <v>5306</v>
      </c>
      <c r="C603" s="255">
        <v>4.0173318575294363</v>
      </c>
      <c r="D603" s="255">
        <v>5.5171357510070926</v>
      </c>
    </row>
    <row r="604" spans="1:4" ht="27.75" customHeight="1">
      <c r="A604" s="7" t="s">
        <v>5307</v>
      </c>
      <c r="B604" s="8" t="s">
        <v>5306</v>
      </c>
      <c r="C604" s="255">
        <v>4.0173318575294363</v>
      </c>
      <c r="D604" s="255">
        <v>5.5171357510070926</v>
      </c>
    </row>
    <row r="605" spans="1:4" ht="27.75" customHeight="1">
      <c r="A605" s="7" t="s">
        <v>5308</v>
      </c>
      <c r="B605" s="8" t="s">
        <v>5306</v>
      </c>
      <c r="C605" s="255">
        <v>3.6745195390202579</v>
      </c>
      <c r="D605" s="255">
        <v>10.402211289762887</v>
      </c>
    </row>
    <row r="606" spans="1:4" ht="27.75" customHeight="1">
      <c r="A606" s="7" t="s">
        <v>5309</v>
      </c>
      <c r="B606" s="8" t="s">
        <v>5306</v>
      </c>
      <c r="C606" s="255">
        <v>3.6745195390202579</v>
      </c>
      <c r="D606" s="255">
        <v>10.402211289762887</v>
      </c>
    </row>
    <row r="607" spans="1:4" ht="27.75" customHeight="1">
      <c r="A607" s="7" t="s">
        <v>5310</v>
      </c>
      <c r="B607" s="8" t="s">
        <v>5311</v>
      </c>
      <c r="C607" s="255">
        <v>9.6415964580706462E-2</v>
      </c>
      <c r="D607" s="255">
        <v>14.75164258084809</v>
      </c>
    </row>
    <row r="608" spans="1:4" ht="27.75" customHeight="1">
      <c r="A608" s="7" t="s">
        <v>5312</v>
      </c>
      <c r="B608" s="8" t="s">
        <v>5313</v>
      </c>
      <c r="C608" s="255">
        <v>9.6415964580706462E-2</v>
      </c>
      <c r="D608" s="255">
        <v>14.75164258084809</v>
      </c>
    </row>
    <row r="609" spans="1:4" ht="27.75" customHeight="1">
      <c r="A609" s="7" t="s">
        <v>5314</v>
      </c>
      <c r="B609" s="8" t="s">
        <v>5315</v>
      </c>
      <c r="C609" s="255">
        <v>0.47136693795012052</v>
      </c>
      <c r="D609" s="255">
        <v>1.2962590793628315</v>
      </c>
    </row>
    <row r="610" spans="1:4" ht="27.75" customHeight="1">
      <c r="A610" s="7" t="s">
        <v>5316</v>
      </c>
      <c r="B610" s="8" t="s">
        <v>5315</v>
      </c>
      <c r="C610" s="255">
        <v>0.47136693795012052</v>
      </c>
      <c r="D610" s="255">
        <v>1.2962590793628315</v>
      </c>
    </row>
    <row r="611" spans="1:4" ht="27.75" customHeight="1">
      <c r="A611" s="7" t="s">
        <v>5317</v>
      </c>
      <c r="B611" s="8" t="s">
        <v>5318</v>
      </c>
      <c r="C611" s="255">
        <v>1.7890517872197755</v>
      </c>
      <c r="D611" s="255">
        <v>2.646082583492722</v>
      </c>
    </row>
    <row r="612" spans="1:4" ht="27.75" customHeight="1">
      <c r="A612" s="7" t="s">
        <v>5319</v>
      </c>
      <c r="B612" s="8" t="s">
        <v>5318</v>
      </c>
      <c r="C612" s="255">
        <v>1.7890517872197755</v>
      </c>
      <c r="D612" s="255">
        <v>2.646082583492722</v>
      </c>
    </row>
    <row r="613" spans="1:4" ht="27.75" customHeight="1">
      <c r="A613" s="7" t="s">
        <v>5320</v>
      </c>
      <c r="B613" s="8" t="s">
        <v>5321</v>
      </c>
      <c r="C613" s="255">
        <v>2.3461218047971908</v>
      </c>
      <c r="D613" s="255">
        <v>3.470974724905433</v>
      </c>
    </row>
    <row r="614" spans="1:4" ht="27.75" customHeight="1">
      <c r="A614" s="7" t="s">
        <v>5322</v>
      </c>
      <c r="B614" s="8" t="s">
        <v>5321</v>
      </c>
      <c r="C614" s="255">
        <v>2.3461218047971908</v>
      </c>
      <c r="D614" s="255">
        <v>3.470974724905433</v>
      </c>
    </row>
    <row r="615" spans="1:4" ht="27.75" customHeight="1">
      <c r="A615" s="7" t="s">
        <v>5323</v>
      </c>
      <c r="B615" s="8" t="s">
        <v>5324</v>
      </c>
      <c r="C615" s="255">
        <v>1.1355658050616539</v>
      </c>
      <c r="D615" s="255">
        <v>1.8747548668470702</v>
      </c>
    </row>
    <row r="616" spans="1:4" ht="27.75" customHeight="1">
      <c r="A616" s="7" t="s">
        <v>5323</v>
      </c>
      <c r="B616" s="8" t="s">
        <v>5324</v>
      </c>
      <c r="C616" s="255">
        <v>1.1355658050616539</v>
      </c>
      <c r="D616" s="255">
        <v>1.8747548668470702</v>
      </c>
    </row>
    <row r="617" spans="1:4" ht="27.75" customHeight="1">
      <c r="A617" s="7" t="s">
        <v>5325</v>
      </c>
      <c r="B617" s="8" t="s">
        <v>5324</v>
      </c>
      <c r="C617" s="255">
        <v>1.1355658050616539</v>
      </c>
      <c r="D617" s="255">
        <v>1.8747548668470702</v>
      </c>
    </row>
    <row r="618" spans="1:4" ht="27.75" customHeight="1">
      <c r="A618" s="7" t="s">
        <v>5325</v>
      </c>
      <c r="B618" s="8" t="s">
        <v>5324</v>
      </c>
      <c r="C618" s="255">
        <v>1.1355658050616539</v>
      </c>
      <c r="D618" s="255">
        <v>1.8747548668470702</v>
      </c>
    </row>
    <row r="619" spans="1:4" ht="27.75" customHeight="1">
      <c r="A619" s="7" t="s">
        <v>5326</v>
      </c>
      <c r="B619" s="8" t="s">
        <v>5327</v>
      </c>
      <c r="C619" s="255">
        <v>1.1891302298287132</v>
      </c>
      <c r="D619" s="255">
        <v>1.6604971677788336</v>
      </c>
    </row>
    <row r="620" spans="1:4" ht="27.75" customHeight="1">
      <c r="A620" s="7" t="s">
        <v>5328</v>
      </c>
      <c r="B620" s="8" t="s">
        <v>5327</v>
      </c>
      <c r="C620" s="255">
        <v>1.1891302298287132</v>
      </c>
      <c r="D620" s="255">
        <v>1.6604971677788336</v>
      </c>
    </row>
    <row r="621" spans="1:4" ht="27.75" customHeight="1">
      <c r="A621" s="7" t="s">
        <v>5329</v>
      </c>
      <c r="B621" s="8" t="s">
        <v>5330</v>
      </c>
      <c r="C621" s="255">
        <v>2.0247352561948357</v>
      </c>
      <c r="D621" s="255">
        <v>5.6992547952150936</v>
      </c>
    </row>
    <row r="622" spans="1:4" ht="27.75" customHeight="1">
      <c r="A622" s="7" t="s">
        <v>5331</v>
      </c>
      <c r="B622" s="8" t="s">
        <v>5330</v>
      </c>
      <c r="C622" s="255">
        <v>2.0247352561948357</v>
      </c>
      <c r="D622" s="255">
        <v>5.6992547952150936</v>
      </c>
    </row>
    <row r="623" spans="1:4" ht="27.75" customHeight="1">
      <c r="A623" s="7" t="s">
        <v>5332</v>
      </c>
      <c r="B623" s="8" t="s">
        <v>5330</v>
      </c>
      <c r="C623" s="255">
        <v>6.3741665472800388</v>
      </c>
      <c r="D623" s="255">
        <v>1.3712492740367141</v>
      </c>
    </row>
    <row r="624" spans="1:4" ht="27.75" customHeight="1">
      <c r="A624" s="7" t="s">
        <v>5332</v>
      </c>
      <c r="B624" s="8" t="s">
        <v>5330</v>
      </c>
      <c r="C624" s="255">
        <v>6.3741665472800388</v>
      </c>
      <c r="D624" s="255">
        <v>1.3712492740367141</v>
      </c>
    </row>
    <row r="625" spans="1:4" ht="27.75" customHeight="1">
      <c r="A625" s="7" t="s">
        <v>5333</v>
      </c>
      <c r="B625" s="8" t="s">
        <v>5330</v>
      </c>
      <c r="C625" s="255">
        <v>6.3741665472800388</v>
      </c>
      <c r="D625" s="255">
        <v>1.3712492740367141</v>
      </c>
    </row>
    <row r="626" spans="1:4" ht="27.75" customHeight="1">
      <c r="A626" s="7" t="s">
        <v>5333</v>
      </c>
      <c r="B626" s="8" t="s">
        <v>5330</v>
      </c>
      <c r="C626" s="255">
        <v>6.3741665472800388</v>
      </c>
      <c r="D626" s="255">
        <v>1.3712492740367141</v>
      </c>
    </row>
    <row r="627" spans="1:4" ht="27.75" customHeight="1">
      <c r="A627" s="7" t="s">
        <v>5334</v>
      </c>
      <c r="B627" s="8" t="s">
        <v>5335</v>
      </c>
      <c r="C627" s="255">
        <v>0.37495097336941402</v>
      </c>
      <c r="D627" s="255">
        <v>1.1462786900150659</v>
      </c>
    </row>
    <row r="628" spans="1:4" ht="27.75" customHeight="1">
      <c r="A628" s="7" t="s">
        <v>5336</v>
      </c>
      <c r="B628" s="8" t="s">
        <v>5335</v>
      </c>
      <c r="C628" s="255">
        <v>0.37495097336941402</v>
      </c>
      <c r="D628" s="255">
        <v>1.1462786900150659</v>
      </c>
    </row>
    <row r="629" spans="1:4" ht="27.75" customHeight="1">
      <c r="A629" s="7" t="s">
        <v>5337</v>
      </c>
      <c r="B629" s="8" t="s">
        <v>5338</v>
      </c>
      <c r="C629" s="255">
        <v>3.5566778045327272</v>
      </c>
      <c r="D629" s="255">
        <v>0.53564424767059149</v>
      </c>
    </row>
    <row r="630" spans="1:4" ht="27.75" customHeight="1">
      <c r="A630" s="7" t="s">
        <v>5339</v>
      </c>
      <c r="B630" s="8" t="s">
        <v>5340</v>
      </c>
      <c r="C630" s="255">
        <v>3.5566778045327272</v>
      </c>
      <c r="D630" s="255">
        <v>0.53564424767059149</v>
      </c>
    </row>
    <row r="631" spans="1:4" ht="27.75" customHeight="1">
      <c r="A631" s="7" t="s">
        <v>5341</v>
      </c>
      <c r="B631" s="8" t="s">
        <v>5342</v>
      </c>
      <c r="C631" s="255">
        <v>3.5566778045327272</v>
      </c>
      <c r="D631" s="255">
        <v>0.53564424767059149</v>
      </c>
    </row>
    <row r="632" spans="1:4" ht="27.75" customHeight="1">
      <c r="A632" s="7" t="s">
        <v>5343</v>
      </c>
      <c r="B632" s="8" t="s">
        <v>5344</v>
      </c>
      <c r="C632" s="255">
        <v>1.7033487075924809</v>
      </c>
      <c r="D632" s="255">
        <v>2.1211512207755421</v>
      </c>
    </row>
    <row r="633" spans="1:4" ht="27.75" customHeight="1">
      <c r="A633" s="7" t="s">
        <v>5345</v>
      </c>
      <c r="B633" s="8" t="s">
        <v>5344</v>
      </c>
      <c r="C633" s="255">
        <v>1.7033487075924809</v>
      </c>
      <c r="D633" s="255">
        <v>2.1211512207755421</v>
      </c>
    </row>
    <row r="634" spans="1:4" ht="27.75" customHeight="1">
      <c r="A634" s="7" t="s">
        <v>5346</v>
      </c>
      <c r="B634" s="8" t="s">
        <v>5347</v>
      </c>
      <c r="C634" s="255">
        <v>6.5455727065346281</v>
      </c>
      <c r="D634" s="255">
        <v>0.66419886711153342</v>
      </c>
    </row>
    <row r="635" spans="1:4" ht="27.75" customHeight="1">
      <c r="A635" s="7" t="s">
        <v>5348</v>
      </c>
      <c r="B635" s="8" t="s">
        <v>5349</v>
      </c>
      <c r="C635" s="255">
        <v>0</v>
      </c>
      <c r="D635" s="255">
        <v>1.2962590793628315</v>
      </c>
    </row>
    <row r="636" spans="1:4" ht="27.75" customHeight="1">
      <c r="A636" s="7" t="s">
        <v>5350</v>
      </c>
      <c r="B636" s="8" t="s">
        <v>5351</v>
      </c>
      <c r="C636" s="255">
        <v>6.5777113613948632</v>
      </c>
      <c r="D636" s="255">
        <v>0.51421847776376783</v>
      </c>
    </row>
    <row r="637" spans="1:4" ht="27.75" customHeight="1">
      <c r="A637" s="7" t="s">
        <v>5352</v>
      </c>
      <c r="B637" s="8" t="s">
        <v>5351</v>
      </c>
      <c r="C637" s="255">
        <v>6.5777113613948632</v>
      </c>
      <c r="D637" s="255">
        <v>0.51421847776376783</v>
      </c>
    </row>
    <row r="638" spans="1:4" ht="27.75" customHeight="1">
      <c r="A638" s="7" t="s">
        <v>5353</v>
      </c>
      <c r="B638" s="8" t="s">
        <v>5351</v>
      </c>
      <c r="C638" s="255">
        <v>0.14998038934776564</v>
      </c>
      <c r="D638" s="255">
        <v>0.2892478937421194</v>
      </c>
    </row>
    <row r="639" spans="1:4" ht="27.75" customHeight="1">
      <c r="A639" s="7" t="s">
        <v>5353</v>
      </c>
      <c r="B639" s="8" t="s">
        <v>5351</v>
      </c>
      <c r="C639" s="255">
        <v>0.14998038934776564</v>
      </c>
      <c r="D639" s="255">
        <v>0.2892478937421194</v>
      </c>
    </row>
    <row r="640" spans="1:4" ht="27.75" customHeight="1">
      <c r="A640" s="7" t="s">
        <v>5354</v>
      </c>
      <c r="B640" s="8" t="s">
        <v>5351</v>
      </c>
      <c r="C640" s="255">
        <v>0.14998038934776564</v>
      </c>
      <c r="D640" s="255">
        <v>0.2892478937421194</v>
      </c>
    </row>
    <row r="641" spans="1:4" ht="27.75" customHeight="1">
      <c r="A641" s="7" t="s">
        <v>5354</v>
      </c>
      <c r="B641" s="8" t="s">
        <v>5351</v>
      </c>
      <c r="C641" s="255">
        <v>0.14998038934776564</v>
      </c>
      <c r="D641" s="255">
        <v>0.2892478937421194</v>
      </c>
    </row>
    <row r="642" spans="1:4" ht="27.75" customHeight="1">
      <c r="A642" s="7" t="s">
        <v>5355</v>
      </c>
      <c r="B642" s="8" t="s">
        <v>5356</v>
      </c>
      <c r="C642" s="255">
        <v>6.1277701933515667</v>
      </c>
      <c r="D642" s="255">
        <v>4.0708962822964949</v>
      </c>
    </row>
    <row r="643" spans="1:4" ht="27.75" customHeight="1">
      <c r="A643" s="7" t="s">
        <v>5357</v>
      </c>
      <c r="B643" s="8" t="s">
        <v>5358</v>
      </c>
      <c r="C643" s="255">
        <v>1.2105559997355366</v>
      </c>
      <c r="D643" s="255">
        <v>3.8566385832282588</v>
      </c>
    </row>
    <row r="644" spans="1:4" ht="27.75" customHeight="1">
      <c r="A644" s="7" t="s">
        <v>5359</v>
      </c>
      <c r="B644" s="8" t="s">
        <v>5358</v>
      </c>
      <c r="C644" s="255">
        <v>1.2105559997355366</v>
      </c>
      <c r="D644" s="255">
        <v>3.8566385832282588</v>
      </c>
    </row>
    <row r="645" spans="1:4" ht="27.75" customHeight="1">
      <c r="A645" s="7" t="s">
        <v>5360</v>
      </c>
      <c r="B645" s="8" t="s">
        <v>5358</v>
      </c>
      <c r="C645" s="255">
        <v>2.8496273976075468</v>
      </c>
      <c r="D645" s="255">
        <v>0.7284761768320045</v>
      </c>
    </row>
    <row r="646" spans="1:4" ht="27.75" customHeight="1">
      <c r="A646" s="7" t="s">
        <v>5360</v>
      </c>
      <c r="B646" s="8" t="s">
        <v>5358</v>
      </c>
      <c r="C646" s="255">
        <v>2.8496273976075468</v>
      </c>
      <c r="D646" s="255">
        <v>0.7284761768320045</v>
      </c>
    </row>
    <row r="647" spans="1:4" ht="27.75" customHeight="1">
      <c r="A647" s="7" t="s">
        <v>5361</v>
      </c>
      <c r="B647" s="8" t="s">
        <v>5358</v>
      </c>
      <c r="C647" s="255">
        <v>2.8496273976075468</v>
      </c>
      <c r="D647" s="255">
        <v>0.7284761768320045</v>
      </c>
    </row>
    <row r="648" spans="1:4" ht="27.75" customHeight="1">
      <c r="A648" s="7" t="s">
        <v>5361</v>
      </c>
      <c r="B648" s="8" t="s">
        <v>5358</v>
      </c>
      <c r="C648" s="255">
        <v>2.8496273976075468</v>
      </c>
      <c r="D648" s="255">
        <v>0.7284761768320045</v>
      </c>
    </row>
    <row r="649" spans="1:4" ht="27.75" customHeight="1">
      <c r="A649" s="7" t="s">
        <v>5362</v>
      </c>
      <c r="B649" s="8" t="s">
        <v>5363</v>
      </c>
      <c r="C649" s="255">
        <v>3.213865486023549E-2</v>
      </c>
      <c r="D649" s="255">
        <v>8.8059914317045251</v>
      </c>
    </row>
    <row r="650" spans="1:4" ht="27.75" customHeight="1">
      <c r="A650" s="7" t="s">
        <v>5362</v>
      </c>
      <c r="B650" s="8" t="s">
        <v>5363</v>
      </c>
      <c r="C650" s="255">
        <v>3.213865486023549E-2</v>
      </c>
      <c r="D650" s="255">
        <v>8.8059914317045251</v>
      </c>
    </row>
    <row r="651" spans="1:4" ht="27.75" customHeight="1">
      <c r="A651" s="7" t="s">
        <v>5364</v>
      </c>
      <c r="B651" s="8" t="s">
        <v>5363</v>
      </c>
      <c r="C651" s="255">
        <v>-2.1425769906823659E-2</v>
      </c>
      <c r="D651" s="255">
        <v>9.1488037502137018</v>
      </c>
    </row>
    <row r="652" spans="1:4" ht="27.75" customHeight="1">
      <c r="A652" s="7" t="s">
        <v>5364</v>
      </c>
      <c r="B652" s="8" t="s">
        <v>5363</v>
      </c>
      <c r="C652" s="255">
        <v>-2.1425769906823659E-2</v>
      </c>
      <c r="D652" s="255">
        <v>9.1488037502137018</v>
      </c>
    </row>
    <row r="653" spans="1:4" ht="27.75" customHeight="1">
      <c r="A653" s="7" t="s">
        <v>5365</v>
      </c>
      <c r="B653" s="8" t="s">
        <v>5363</v>
      </c>
      <c r="C653" s="255">
        <v>2.2175671853562484</v>
      </c>
      <c r="D653" s="255">
        <v>6.6312757861619227</v>
      </c>
    </row>
    <row r="654" spans="1:4" ht="27.75" customHeight="1">
      <c r="A654" s="7" t="s">
        <v>5365</v>
      </c>
      <c r="B654" s="8" t="s">
        <v>5363</v>
      </c>
      <c r="C654" s="255">
        <v>2.2175671853562484</v>
      </c>
      <c r="D654" s="255">
        <v>6.6312757861619227</v>
      </c>
    </row>
    <row r="655" spans="1:4" ht="27.75" customHeight="1">
      <c r="A655" s="7" t="s">
        <v>5366</v>
      </c>
      <c r="B655" s="8" t="s">
        <v>5367</v>
      </c>
      <c r="C655" s="255">
        <v>2.5496666189120152</v>
      </c>
      <c r="D655" s="255">
        <v>6.5669984764414515</v>
      </c>
    </row>
    <row r="656" spans="1:4" ht="27.75" customHeight="1">
      <c r="A656" s="7" t="s">
        <v>5366</v>
      </c>
      <c r="B656" s="8" t="s">
        <v>5367</v>
      </c>
      <c r="C656" s="255">
        <v>2.5496666189120152</v>
      </c>
      <c r="D656" s="255">
        <v>6.5669984764414515</v>
      </c>
    </row>
    <row r="657" spans="1:4" ht="27.75" customHeight="1">
      <c r="A657" s="7" t="s">
        <v>5368</v>
      </c>
      <c r="B657" s="8" t="s">
        <v>5363</v>
      </c>
      <c r="C657" s="255">
        <v>4.7029564945477933</v>
      </c>
      <c r="D657" s="255">
        <v>10.102250511067355</v>
      </c>
    </row>
    <row r="658" spans="1:4" ht="27.75" customHeight="1">
      <c r="A658" s="7" t="s">
        <v>5369</v>
      </c>
      <c r="B658" s="8" t="s">
        <v>5363</v>
      </c>
      <c r="C658" s="255">
        <v>4.7029564945477933</v>
      </c>
      <c r="D658" s="255">
        <v>10.102250511067355</v>
      </c>
    </row>
    <row r="659" spans="1:4" ht="27.75" customHeight="1">
      <c r="A659" s="7" t="s">
        <v>5370</v>
      </c>
      <c r="B659" s="8" t="s">
        <v>5371</v>
      </c>
      <c r="C659" s="255">
        <v>0.87845656617976997</v>
      </c>
      <c r="D659" s="255">
        <v>7.3918906178541626</v>
      </c>
    </row>
    <row r="660" spans="1:4" ht="27.75" customHeight="1">
      <c r="A660" s="7" t="s">
        <v>5372</v>
      </c>
      <c r="B660" s="8" t="s">
        <v>5373</v>
      </c>
      <c r="C660" s="255">
        <v>10.702172068458419</v>
      </c>
      <c r="D660" s="255">
        <v>0.59992155739106257</v>
      </c>
    </row>
    <row r="661" spans="1:4" ht="27.75" customHeight="1">
      <c r="A661" s="7" t="s">
        <v>5372</v>
      </c>
      <c r="B661" s="8" t="s">
        <v>5373</v>
      </c>
      <c r="C661" s="255">
        <v>10.702172068458419</v>
      </c>
      <c r="D661" s="255">
        <v>0.59992155739106257</v>
      </c>
    </row>
    <row r="662" spans="1:4" ht="27.75" customHeight="1">
      <c r="A662" s="7" t="s">
        <v>5374</v>
      </c>
      <c r="B662" s="8" t="s">
        <v>5373</v>
      </c>
      <c r="C662" s="255">
        <v>10.702172068458419</v>
      </c>
      <c r="D662" s="255">
        <v>0.59992155739106257</v>
      </c>
    </row>
    <row r="663" spans="1:4" ht="27.75" customHeight="1">
      <c r="A663" s="7" t="s">
        <v>5374</v>
      </c>
      <c r="B663" s="8" t="s">
        <v>5373</v>
      </c>
      <c r="C663" s="255">
        <v>10.702172068458419</v>
      </c>
      <c r="D663" s="255">
        <v>0.59992155739106257</v>
      </c>
    </row>
    <row r="664" spans="1:4" ht="27.75" customHeight="1">
      <c r="A664" s="7" t="s">
        <v>5375</v>
      </c>
      <c r="B664" s="8" t="s">
        <v>5373</v>
      </c>
      <c r="C664" s="255">
        <v>2.6889341233063688</v>
      </c>
      <c r="D664" s="255">
        <v>8.6345852724499359</v>
      </c>
    </row>
    <row r="665" spans="1:4" ht="27.75" customHeight="1">
      <c r="A665" s="7" t="s">
        <v>5376</v>
      </c>
      <c r="B665" s="8" t="s">
        <v>5373</v>
      </c>
      <c r="C665" s="255">
        <v>2.6889341233063688</v>
      </c>
      <c r="D665" s="255">
        <v>8.6345852724499359</v>
      </c>
    </row>
    <row r="666" spans="1:4" ht="27.75" customHeight="1">
      <c r="A666" s="7" t="s">
        <v>5377</v>
      </c>
      <c r="B666" s="8" t="s">
        <v>5378</v>
      </c>
      <c r="C666" s="255">
        <v>-0.52493136271717966</v>
      </c>
      <c r="D666" s="255">
        <v>3.213865486023549E-2</v>
      </c>
    </row>
    <row r="667" spans="1:4" ht="27.75" customHeight="1">
      <c r="A667" s="7" t="s">
        <v>5379</v>
      </c>
      <c r="B667" s="8" t="s">
        <v>5378</v>
      </c>
      <c r="C667" s="255">
        <v>3.213865486023549E-2</v>
      </c>
      <c r="D667" s="255">
        <v>-0.52493136271717966</v>
      </c>
    </row>
    <row r="668" spans="1:4" ht="27.75" customHeight="1">
      <c r="A668" s="7" t="s">
        <v>5379</v>
      </c>
      <c r="B668" s="8" t="s">
        <v>5378</v>
      </c>
      <c r="C668" s="255">
        <v>3.213865486023549E-2</v>
      </c>
      <c r="D668" s="255">
        <v>-0.52493136271717966</v>
      </c>
    </row>
    <row r="669" spans="1:4" ht="27.75" customHeight="1">
      <c r="A669" s="7" t="s">
        <v>5380</v>
      </c>
      <c r="B669" s="8" t="s">
        <v>5381</v>
      </c>
      <c r="C669" s="255">
        <v>4.606540529967087</v>
      </c>
      <c r="D669" s="255">
        <v>5.5278486359605044</v>
      </c>
    </row>
    <row r="670" spans="1:4" ht="27.75" customHeight="1">
      <c r="A670" s="7" t="s">
        <v>5380</v>
      </c>
      <c r="B670" s="8" t="s">
        <v>5381</v>
      </c>
      <c r="C670" s="255">
        <v>4.606540529967087</v>
      </c>
      <c r="D670" s="255">
        <v>5.5278486359605044</v>
      </c>
    </row>
    <row r="671" spans="1:4" ht="27.75" customHeight="1">
      <c r="A671" s="7" t="s">
        <v>5382</v>
      </c>
      <c r="B671" s="8" t="s">
        <v>5381</v>
      </c>
      <c r="C671" s="255">
        <v>4.606540529967087</v>
      </c>
      <c r="D671" s="255">
        <v>5.5278486359605044</v>
      </c>
    </row>
    <row r="672" spans="1:4" ht="27.75" customHeight="1">
      <c r="A672" s="7" t="s">
        <v>5382</v>
      </c>
      <c r="B672" s="8" t="s">
        <v>5381</v>
      </c>
      <c r="C672" s="255">
        <v>4.606540529967087</v>
      </c>
      <c r="D672" s="255">
        <v>5.5278486359605044</v>
      </c>
    </row>
    <row r="673" spans="1:4" ht="27.75" customHeight="1">
      <c r="A673" s="7" t="s">
        <v>5383</v>
      </c>
      <c r="B673" s="8" t="s">
        <v>5381</v>
      </c>
      <c r="C673" s="255">
        <v>3.1174495214428428</v>
      </c>
      <c r="D673" s="255">
        <v>10.980707077247125</v>
      </c>
    </row>
    <row r="674" spans="1:4" ht="27.75" customHeight="1">
      <c r="A674" s="7" t="s">
        <v>5384</v>
      </c>
      <c r="B674" s="8" t="s">
        <v>5381</v>
      </c>
      <c r="C674" s="255">
        <v>3.1174495214428428</v>
      </c>
      <c r="D674" s="255">
        <v>10.980707077247125</v>
      </c>
    </row>
    <row r="675" spans="1:4" ht="27.75" customHeight="1">
      <c r="A675" s="7" t="s">
        <v>5385</v>
      </c>
      <c r="B675" s="8" t="s">
        <v>5386</v>
      </c>
      <c r="C675" s="255">
        <v>2.7424985480734283</v>
      </c>
      <c r="D675" s="255">
        <v>3.7816483885543759</v>
      </c>
    </row>
    <row r="676" spans="1:4" ht="27.75" customHeight="1">
      <c r="A676" s="7" t="s">
        <v>5387</v>
      </c>
      <c r="B676" s="8" t="s">
        <v>5386</v>
      </c>
      <c r="C676" s="255">
        <v>2.7424985480734283</v>
      </c>
      <c r="D676" s="255">
        <v>3.7816483885543759</v>
      </c>
    </row>
    <row r="677" spans="1:4" ht="27.75" customHeight="1">
      <c r="A677" s="7" t="s">
        <v>5388</v>
      </c>
      <c r="B677" s="8" t="s">
        <v>5389</v>
      </c>
      <c r="C677" s="255">
        <v>0.61063444234447428</v>
      </c>
      <c r="D677" s="255">
        <v>10.71288495341183</v>
      </c>
    </row>
    <row r="678" spans="1:4" ht="27.75" customHeight="1">
      <c r="A678" s="7" t="s">
        <v>5390</v>
      </c>
      <c r="B678" s="8" t="s">
        <v>5389</v>
      </c>
      <c r="C678" s="255">
        <v>0.61063444234447428</v>
      </c>
      <c r="D678" s="255">
        <v>10.71288495341183</v>
      </c>
    </row>
    <row r="679" spans="1:4" ht="27.75" customHeight="1">
      <c r="A679" s="7" t="s">
        <v>5391</v>
      </c>
      <c r="B679" s="8" t="s">
        <v>5389</v>
      </c>
      <c r="C679" s="255">
        <v>0.61063444234447428</v>
      </c>
      <c r="D679" s="255">
        <v>10.71288495341183</v>
      </c>
    </row>
    <row r="680" spans="1:4" ht="27.75" customHeight="1">
      <c r="A680" s="7" t="s">
        <v>5392</v>
      </c>
      <c r="B680" s="8" t="s">
        <v>5393</v>
      </c>
      <c r="C680" s="255">
        <v>9.6415964580706462E-2</v>
      </c>
      <c r="D680" s="255">
        <v>0</v>
      </c>
    </row>
    <row r="681" spans="1:4" ht="27.75" customHeight="1">
      <c r="A681" s="7" t="s">
        <v>5394</v>
      </c>
      <c r="B681" s="8" t="s">
        <v>5393</v>
      </c>
      <c r="C681" s="255">
        <v>9.6415964580706462E-2</v>
      </c>
      <c r="D681" s="255">
        <v>0</v>
      </c>
    </row>
    <row r="682" spans="1:4" ht="27.75" customHeight="1">
      <c r="A682" s="7" t="s">
        <v>5395</v>
      </c>
      <c r="B682" s="8" t="s">
        <v>5393</v>
      </c>
      <c r="C682" s="255">
        <v>9.6415964580706462E-2</v>
      </c>
      <c r="D682" s="255">
        <v>0</v>
      </c>
    </row>
    <row r="683" spans="1:4" ht="27.75" customHeight="1">
      <c r="A683" s="7" t="s">
        <v>5396</v>
      </c>
      <c r="B683" s="8" t="s">
        <v>5393</v>
      </c>
      <c r="C683" s="255">
        <v>9.6415964580706462E-2</v>
      </c>
      <c r="D683" s="255">
        <v>0</v>
      </c>
    </row>
    <row r="684" spans="1:4" ht="27.75" customHeight="1">
      <c r="A684" s="7" t="s">
        <v>5397</v>
      </c>
      <c r="B684" s="8" t="s">
        <v>5398</v>
      </c>
      <c r="C684" s="255">
        <v>2.2711316101233079</v>
      </c>
      <c r="D684" s="255">
        <v>6.6098500162550993</v>
      </c>
    </row>
    <row r="685" spans="1:4" ht="27.75" customHeight="1">
      <c r="A685" s="7" t="s">
        <v>5397</v>
      </c>
      <c r="B685" s="8" t="s">
        <v>5398</v>
      </c>
      <c r="C685" s="255">
        <v>2.2711316101233079</v>
      </c>
      <c r="D685" s="255">
        <v>6.6098500162550993</v>
      </c>
    </row>
    <row r="686" spans="1:4" ht="27.75" customHeight="1">
      <c r="A686" s="7" t="s">
        <v>5399</v>
      </c>
      <c r="B686" s="8" t="s">
        <v>5398</v>
      </c>
      <c r="C686" s="255">
        <v>5.3564424767059152E-2</v>
      </c>
      <c r="D686" s="255">
        <v>9.4809031837694686</v>
      </c>
    </row>
    <row r="687" spans="1:4" ht="27.75" customHeight="1">
      <c r="A687" s="7" t="s">
        <v>5400</v>
      </c>
      <c r="B687" s="8" t="s">
        <v>5401</v>
      </c>
      <c r="C687" s="255">
        <v>0.61063444234447428</v>
      </c>
      <c r="D687" s="255">
        <v>10.71288495341183</v>
      </c>
    </row>
    <row r="688" spans="1:4" ht="27.75" customHeight="1">
      <c r="A688" s="7" t="s">
        <v>5402</v>
      </c>
      <c r="B688" s="8" t="s">
        <v>5401</v>
      </c>
      <c r="C688" s="255">
        <v>0.61063444234447428</v>
      </c>
      <c r="D688" s="255">
        <v>10.71288495341183</v>
      </c>
    </row>
    <row r="689" spans="1:4" ht="27.75" customHeight="1">
      <c r="A689" s="7" t="s">
        <v>5403</v>
      </c>
      <c r="B689" s="8" t="s">
        <v>5404</v>
      </c>
      <c r="C689" s="255">
        <v>0.12855461944094196</v>
      </c>
      <c r="D689" s="255">
        <v>18.704697128657056</v>
      </c>
    </row>
    <row r="690" spans="1:4" ht="27.75" customHeight="1">
      <c r="A690" s="7" t="s">
        <v>5405</v>
      </c>
      <c r="B690" s="8" t="s">
        <v>5404</v>
      </c>
      <c r="C690" s="255">
        <v>16.787090721996336</v>
      </c>
      <c r="D690" s="255">
        <v>3.6638066540668457</v>
      </c>
    </row>
    <row r="691" spans="1:4" ht="27.75" customHeight="1">
      <c r="A691" s="7" t="s">
        <v>5405</v>
      </c>
      <c r="B691" s="8" t="s">
        <v>5404</v>
      </c>
      <c r="C691" s="255">
        <v>16.787090721996336</v>
      </c>
      <c r="D691" s="255">
        <v>3.6638066540668457</v>
      </c>
    </row>
    <row r="692" spans="1:4" ht="27.75" customHeight="1">
      <c r="A692" s="7" t="s">
        <v>5406</v>
      </c>
      <c r="B692" s="8" t="s">
        <v>5404</v>
      </c>
      <c r="C692" s="255">
        <v>16.787090721996336</v>
      </c>
      <c r="D692" s="255">
        <v>3.6638066540668457</v>
      </c>
    </row>
    <row r="693" spans="1:4" ht="27.75" customHeight="1">
      <c r="A693" s="7" t="s">
        <v>5406</v>
      </c>
      <c r="B693" s="8" t="s">
        <v>5404</v>
      </c>
      <c r="C693" s="255">
        <v>16.787090721996336</v>
      </c>
      <c r="D693" s="255">
        <v>3.6638066540668457</v>
      </c>
    </row>
    <row r="694" spans="1:4" ht="27.75" customHeight="1">
      <c r="A694" s="7" t="s">
        <v>5407</v>
      </c>
      <c r="B694" s="8" t="s">
        <v>5408</v>
      </c>
      <c r="C694" s="255">
        <v>1.8854677518004821</v>
      </c>
      <c r="D694" s="255">
        <v>0.56778290253082697</v>
      </c>
    </row>
    <row r="695" spans="1:4" ht="27.75" customHeight="1">
      <c r="A695" s="7" t="s">
        <v>5409</v>
      </c>
      <c r="B695" s="8" t="s">
        <v>5410</v>
      </c>
      <c r="C695" s="255">
        <v>2.014022371241424</v>
      </c>
      <c r="D695" s="255">
        <v>0.62134732729788611</v>
      </c>
    </row>
    <row r="696" spans="1:4" ht="27.75" customHeight="1">
      <c r="A696" s="7" t="s">
        <v>5411</v>
      </c>
      <c r="B696" s="8" t="s">
        <v>5412</v>
      </c>
      <c r="C696" s="255">
        <v>2.3139831499369552</v>
      </c>
      <c r="D696" s="255">
        <v>15.244435288705034</v>
      </c>
    </row>
    <row r="697" spans="1:4" ht="27.75" customHeight="1">
      <c r="A697" s="7" t="s">
        <v>5413</v>
      </c>
      <c r="B697" s="8" t="s">
        <v>5414</v>
      </c>
      <c r="C697" s="255">
        <v>5.9456511491435657</v>
      </c>
      <c r="D697" s="255">
        <v>0.43922828308988499</v>
      </c>
    </row>
    <row r="698" spans="1:4" ht="27.75" customHeight="1">
      <c r="A698" s="7" t="s">
        <v>5413</v>
      </c>
      <c r="B698" s="8" t="s">
        <v>5414</v>
      </c>
      <c r="C698" s="255">
        <v>5.9456511491435657</v>
      </c>
      <c r="D698" s="255">
        <v>0.43922828308988499</v>
      </c>
    </row>
    <row r="699" spans="1:4" ht="27.75" customHeight="1">
      <c r="A699" s="7" t="s">
        <v>5415</v>
      </c>
      <c r="B699" s="8" t="s">
        <v>5414</v>
      </c>
      <c r="C699" s="255">
        <v>5.9456511491435657</v>
      </c>
      <c r="D699" s="255">
        <v>0.43922828308988499</v>
      </c>
    </row>
    <row r="700" spans="1:4" ht="27.75" customHeight="1">
      <c r="A700" s="7" t="s">
        <v>5415</v>
      </c>
      <c r="B700" s="8" t="s">
        <v>5414</v>
      </c>
      <c r="C700" s="255">
        <v>5.9456511491435657</v>
      </c>
      <c r="D700" s="255">
        <v>0.43922828308988499</v>
      </c>
    </row>
    <row r="701" spans="1:4" ht="27.75" customHeight="1">
      <c r="A701" s="7" t="s">
        <v>5416</v>
      </c>
      <c r="B701" s="8" t="s">
        <v>5414</v>
      </c>
      <c r="C701" s="255">
        <v>5.9456511491435657</v>
      </c>
      <c r="D701" s="255">
        <v>0.43922828308988499</v>
      </c>
    </row>
    <row r="702" spans="1:4" ht="27.75" customHeight="1">
      <c r="A702" s="7" t="s">
        <v>5416</v>
      </c>
      <c r="B702" s="8" t="s">
        <v>5414</v>
      </c>
      <c r="C702" s="255">
        <v>5.9456511491435657</v>
      </c>
      <c r="D702" s="255">
        <v>0.43922828308988499</v>
      </c>
    </row>
    <row r="703" spans="1:4" ht="27.75" customHeight="1">
      <c r="A703" s="7" t="s">
        <v>5417</v>
      </c>
      <c r="B703" s="8" t="s">
        <v>5418</v>
      </c>
      <c r="C703" s="255">
        <v>2.6246568135858985</v>
      </c>
      <c r="D703" s="255">
        <v>2.9888949020019004</v>
      </c>
    </row>
    <row r="704" spans="1:4" ht="27.75" customHeight="1">
      <c r="A704" s="7" t="s">
        <v>5419</v>
      </c>
      <c r="B704" s="8" t="s">
        <v>5418</v>
      </c>
      <c r="C704" s="255">
        <v>2.6246568135858985</v>
      </c>
      <c r="D704" s="255">
        <v>2.9888949020019004</v>
      </c>
    </row>
    <row r="705" spans="1:4" ht="27.75" customHeight="1">
      <c r="A705" s="7" t="s">
        <v>5420</v>
      </c>
      <c r="B705" s="8" t="s">
        <v>5421</v>
      </c>
      <c r="C705" s="255">
        <v>3.0317464418155478</v>
      </c>
      <c r="D705" s="255">
        <v>9.7594381925581768</v>
      </c>
    </row>
    <row r="706" spans="1:4" ht="27.75" customHeight="1">
      <c r="A706" s="7" t="s">
        <v>5422</v>
      </c>
      <c r="B706" s="8" t="s">
        <v>5421</v>
      </c>
      <c r="C706" s="255">
        <v>3.0317464418155478</v>
      </c>
      <c r="D706" s="255">
        <v>9.7594381925581768</v>
      </c>
    </row>
    <row r="707" spans="1:4" ht="27.75" customHeight="1">
      <c r="A707" s="7" t="s">
        <v>5423</v>
      </c>
      <c r="B707" s="8" t="s">
        <v>5424</v>
      </c>
      <c r="C707" s="255">
        <v>8.49531776805558</v>
      </c>
      <c r="D707" s="255">
        <v>1.1248529201082422</v>
      </c>
    </row>
    <row r="708" spans="1:4" ht="27.75" customHeight="1">
      <c r="A708" s="7" t="s">
        <v>5423</v>
      </c>
      <c r="B708" s="8" t="s">
        <v>5424</v>
      </c>
      <c r="C708" s="255">
        <v>8.49531776805558</v>
      </c>
      <c r="D708" s="255">
        <v>1.1248529201082422</v>
      </c>
    </row>
    <row r="709" spans="1:4" ht="27.75" customHeight="1">
      <c r="A709" s="7" t="s">
        <v>5425</v>
      </c>
      <c r="B709" s="8" t="s">
        <v>5424</v>
      </c>
      <c r="C709" s="255">
        <v>8.49531776805558</v>
      </c>
      <c r="D709" s="255">
        <v>1.1248529201082422</v>
      </c>
    </row>
    <row r="710" spans="1:4" ht="27.75" customHeight="1">
      <c r="A710" s="7" t="s">
        <v>5425</v>
      </c>
      <c r="B710" s="8" t="s">
        <v>5424</v>
      </c>
      <c r="C710" s="255">
        <v>8.49531776805558</v>
      </c>
      <c r="D710" s="255">
        <v>1.1248529201082422</v>
      </c>
    </row>
    <row r="711" spans="1:4" ht="27.75" customHeight="1">
      <c r="A711" s="7" t="s">
        <v>5426</v>
      </c>
      <c r="B711" s="8" t="s">
        <v>5427</v>
      </c>
      <c r="C711" s="255">
        <v>2.8710531675143707</v>
      </c>
      <c r="D711" s="255">
        <v>1.3498235041298905</v>
      </c>
    </row>
    <row r="712" spans="1:4" ht="27.75" customHeight="1">
      <c r="A712" s="7" t="s">
        <v>5426</v>
      </c>
      <c r="B712" s="8" t="s">
        <v>5427</v>
      </c>
      <c r="C712" s="255">
        <v>2.8710531675143707</v>
      </c>
      <c r="D712" s="255">
        <v>1.3498235041298905</v>
      </c>
    </row>
    <row r="713" spans="1:4" ht="27.75" customHeight="1">
      <c r="A713" s="7" t="s">
        <v>5428</v>
      </c>
      <c r="B713" s="8" t="s">
        <v>5427</v>
      </c>
      <c r="C713" s="255">
        <v>2.8710531675143707</v>
      </c>
      <c r="D713" s="255">
        <v>1.3498235041298905</v>
      </c>
    </row>
    <row r="714" spans="1:4" ht="27.75" customHeight="1">
      <c r="A714" s="7" t="s">
        <v>5428</v>
      </c>
      <c r="B714" s="8" t="s">
        <v>5427</v>
      </c>
      <c r="C714" s="255">
        <v>2.8710531675143707</v>
      </c>
      <c r="D714" s="255">
        <v>1.3498235041298905</v>
      </c>
    </row>
    <row r="715" spans="1:4" ht="27.75" customHeight="1">
      <c r="A715" s="7" t="s">
        <v>5429</v>
      </c>
      <c r="B715" s="8" t="s">
        <v>5427</v>
      </c>
      <c r="C715" s="255">
        <v>0.71776329187859267</v>
      </c>
      <c r="D715" s="255">
        <v>3.6423808841600218</v>
      </c>
    </row>
    <row r="716" spans="1:4" ht="27.75" customHeight="1">
      <c r="A716" s="7" t="s">
        <v>5430</v>
      </c>
      <c r="B716" s="8" t="s">
        <v>5427</v>
      </c>
      <c r="C716" s="255">
        <v>0.71776329187859267</v>
      </c>
      <c r="D716" s="255">
        <v>3.6423808841600218</v>
      </c>
    </row>
    <row r="717" spans="1:4" ht="27.75" customHeight="1">
      <c r="A717" s="7" t="s">
        <v>5431</v>
      </c>
      <c r="B717" s="8" t="s">
        <v>5427</v>
      </c>
      <c r="C717" s="255">
        <v>0</v>
      </c>
      <c r="D717" s="255">
        <v>5.0671945829637961</v>
      </c>
    </row>
    <row r="718" spans="1:4" ht="27.75" customHeight="1">
      <c r="A718" s="7" t="s">
        <v>5431</v>
      </c>
      <c r="B718" s="8" t="s">
        <v>5427</v>
      </c>
      <c r="C718" s="255">
        <v>0</v>
      </c>
      <c r="D718" s="255">
        <v>5.0671945829637961</v>
      </c>
    </row>
    <row r="719" spans="1:4" ht="27.75" customHeight="1">
      <c r="A719" s="7" t="s">
        <v>5432</v>
      </c>
      <c r="B719" s="8" t="s">
        <v>5427</v>
      </c>
      <c r="C719" s="255">
        <v>0</v>
      </c>
      <c r="D719" s="255">
        <v>5.0671945829637961</v>
      </c>
    </row>
    <row r="720" spans="1:4" ht="27.75" customHeight="1">
      <c r="A720" s="7" t="s">
        <v>5432</v>
      </c>
      <c r="B720" s="8" t="s">
        <v>5427</v>
      </c>
      <c r="C720" s="255">
        <v>0</v>
      </c>
      <c r="D720" s="255">
        <v>5.0671945829637961</v>
      </c>
    </row>
    <row r="721" spans="1:4" ht="27.75" customHeight="1">
      <c r="A721" s="7" t="s">
        <v>5433</v>
      </c>
      <c r="B721" s="8" t="s">
        <v>5427</v>
      </c>
      <c r="C721" s="255">
        <v>2.2175671853562484</v>
      </c>
      <c r="D721" s="255">
        <v>2.7210727781666049</v>
      </c>
    </row>
    <row r="722" spans="1:4" ht="27.75" customHeight="1">
      <c r="A722" s="7" t="s">
        <v>5434</v>
      </c>
      <c r="B722" s="8" t="s">
        <v>5427</v>
      </c>
      <c r="C722" s="255">
        <v>2.2175671853562484</v>
      </c>
      <c r="D722" s="255">
        <v>2.7210727781666049</v>
      </c>
    </row>
    <row r="723" spans="1:4" ht="27.75" customHeight="1">
      <c r="A723" s="7" t="s">
        <v>5435</v>
      </c>
      <c r="B723" s="8" t="s">
        <v>5436</v>
      </c>
      <c r="C723" s="255">
        <v>2.1211512207755421</v>
      </c>
      <c r="D723" s="255">
        <v>13.541086581112554</v>
      </c>
    </row>
    <row r="724" spans="1:4" ht="27.75" customHeight="1">
      <c r="A724" s="7" t="s">
        <v>5437</v>
      </c>
      <c r="B724" s="8" t="s">
        <v>5436</v>
      </c>
      <c r="C724" s="255">
        <v>2.1211512207755421</v>
      </c>
      <c r="D724" s="255">
        <v>13.541086581112554</v>
      </c>
    </row>
    <row r="725" spans="1:4" ht="27.75" customHeight="1">
      <c r="A725" s="7" t="s">
        <v>5438</v>
      </c>
      <c r="B725" s="8" t="s">
        <v>5439</v>
      </c>
      <c r="C725" s="255">
        <v>2.0033094862880123</v>
      </c>
      <c r="D725" s="255">
        <v>13.037580988302198</v>
      </c>
    </row>
    <row r="726" spans="1:4" ht="27.75" customHeight="1">
      <c r="A726" s="7" t="s">
        <v>5438</v>
      </c>
      <c r="B726" s="8" t="s">
        <v>5439</v>
      </c>
      <c r="C726" s="255">
        <v>2.0033094862880123</v>
      </c>
      <c r="D726" s="255">
        <v>13.037580988302198</v>
      </c>
    </row>
    <row r="727" spans="1:4" ht="27.75" customHeight="1">
      <c r="A727" s="7" t="s">
        <v>5440</v>
      </c>
      <c r="B727" s="8" t="s">
        <v>5441</v>
      </c>
      <c r="C727" s="255">
        <v>3.2995685656508438</v>
      </c>
      <c r="D727" s="255">
        <v>0.58920867243765074</v>
      </c>
    </row>
    <row r="728" spans="1:4" ht="27.75" customHeight="1">
      <c r="A728" s="7" t="s">
        <v>5442</v>
      </c>
      <c r="B728" s="8" t="s">
        <v>5443</v>
      </c>
      <c r="C728" s="255">
        <v>3.6638066540668457</v>
      </c>
      <c r="D728" s="255">
        <v>1.8104775571265992</v>
      </c>
    </row>
    <row r="729" spans="1:4" ht="27.75" customHeight="1">
      <c r="A729" s="7" t="s">
        <v>5442</v>
      </c>
      <c r="B729" s="8" t="s">
        <v>5443</v>
      </c>
      <c r="C729" s="255">
        <v>3.6638066540668457</v>
      </c>
      <c r="D729" s="255">
        <v>1.8104775571265992</v>
      </c>
    </row>
    <row r="730" spans="1:4" ht="27.75" customHeight="1">
      <c r="A730" s="7" t="s">
        <v>5444</v>
      </c>
      <c r="B730" s="8" t="s">
        <v>5443</v>
      </c>
      <c r="C730" s="255">
        <v>3.6638066540668457</v>
      </c>
      <c r="D730" s="255">
        <v>1.8104775571265992</v>
      </c>
    </row>
    <row r="731" spans="1:4" ht="27.75" customHeight="1">
      <c r="A731" s="7" t="s">
        <v>5444</v>
      </c>
      <c r="B731" s="8" t="s">
        <v>5443</v>
      </c>
      <c r="C731" s="255">
        <v>3.6638066540668457</v>
      </c>
      <c r="D731" s="255">
        <v>1.8104775571265992</v>
      </c>
    </row>
    <row r="732" spans="1:4" ht="27.75" customHeight="1">
      <c r="A732" s="7" t="s">
        <v>5445</v>
      </c>
      <c r="B732" s="8" t="s">
        <v>5443</v>
      </c>
      <c r="C732" s="255">
        <v>0.42851539813647321</v>
      </c>
      <c r="D732" s="255">
        <v>5.6992547952150936</v>
      </c>
    </row>
    <row r="733" spans="1:4" ht="27.75" customHeight="1">
      <c r="A733" s="7" t="s">
        <v>5446</v>
      </c>
      <c r="B733" s="8" t="s">
        <v>5447</v>
      </c>
      <c r="C733" s="255">
        <v>0.52493136271717966</v>
      </c>
      <c r="D733" s="255">
        <v>6.2777505826993325</v>
      </c>
    </row>
    <row r="734" spans="1:4" ht="27.75" customHeight="1">
      <c r="A734" s="7" t="s">
        <v>5448</v>
      </c>
      <c r="B734" s="8" t="s">
        <v>5447</v>
      </c>
      <c r="C734" s="255">
        <v>0.52493136271717966</v>
      </c>
      <c r="D734" s="255">
        <v>6.2777505826993325</v>
      </c>
    </row>
    <row r="735" spans="1:4" ht="27.75" customHeight="1">
      <c r="A735" s="7" t="s">
        <v>5449</v>
      </c>
      <c r="B735" s="8" t="s">
        <v>5447</v>
      </c>
      <c r="C735" s="255">
        <v>0.52493136271717966</v>
      </c>
      <c r="D735" s="255">
        <v>6.2777505826993325</v>
      </c>
    </row>
    <row r="736" spans="1:4" ht="27.75" customHeight="1">
      <c r="A736" s="7" t="s">
        <v>5450</v>
      </c>
      <c r="B736" s="8" t="s">
        <v>5447</v>
      </c>
      <c r="C736" s="255">
        <v>0.52493136271717966</v>
      </c>
      <c r="D736" s="255">
        <v>6.2777505826993325</v>
      </c>
    </row>
    <row r="737" spans="1:4" ht="27.75" customHeight="1">
      <c r="A737" s="7" t="s">
        <v>5451</v>
      </c>
      <c r="B737" s="8" t="s">
        <v>5447</v>
      </c>
      <c r="C737" s="255">
        <v>0.52493136271717966</v>
      </c>
      <c r="D737" s="255">
        <v>6.2777505826993325</v>
      </c>
    </row>
    <row r="738" spans="1:4" ht="27.75" customHeight="1">
      <c r="A738" s="7" t="s">
        <v>5452</v>
      </c>
      <c r="B738" s="8" t="s">
        <v>5447</v>
      </c>
      <c r="C738" s="255">
        <v>0.52493136271717966</v>
      </c>
      <c r="D738" s="255">
        <v>6.2777505826993325</v>
      </c>
    </row>
    <row r="739" spans="1:4" ht="27.75" customHeight="1">
      <c r="A739" s="7" t="s">
        <v>5453</v>
      </c>
      <c r="B739" s="8" t="s">
        <v>5454</v>
      </c>
      <c r="C739" s="255">
        <v>3.0103206719087243</v>
      </c>
      <c r="D739" s="255">
        <v>2.646082583492722</v>
      </c>
    </row>
    <row r="740" spans="1:4" ht="27.75" customHeight="1">
      <c r="A740" s="7" t="s">
        <v>5455</v>
      </c>
      <c r="B740" s="8" t="s">
        <v>5454</v>
      </c>
      <c r="C740" s="255">
        <v>3.0103206719087243</v>
      </c>
      <c r="D740" s="255">
        <v>2.646082583492722</v>
      </c>
    </row>
    <row r="741" spans="1:4" ht="27.75" customHeight="1">
      <c r="A741" s="7" t="s">
        <v>5456</v>
      </c>
      <c r="B741" s="8" t="s">
        <v>5457</v>
      </c>
      <c r="C741" s="255">
        <v>0.26782212383529574</v>
      </c>
      <c r="D741" s="255">
        <v>15.726515111608565</v>
      </c>
    </row>
    <row r="742" spans="1:4" ht="27.75" customHeight="1">
      <c r="A742" s="7" t="s">
        <v>5458</v>
      </c>
      <c r="B742" s="8" t="s">
        <v>5459</v>
      </c>
      <c r="C742" s="255">
        <v>0.16069327430117744</v>
      </c>
      <c r="D742" s="255">
        <v>0.20354481411482478</v>
      </c>
    </row>
    <row r="743" spans="1:4" ht="27.75" customHeight="1">
      <c r="A743" s="7" t="s">
        <v>5460</v>
      </c>
      <c r="B743" s="8" t="s">
        <v>5459</v>
      </c>
      <c r="C743" s="255">
        <v>0.16069327430117744</v>
      </c>
      <c r="D743" s="255">
        <v>0.20354481411482478</v>
      </c>
    </row>
    <row r="744" spans="1:4" ht="27.75" customHeight="1">
      <c r="A744" s="7" t="s">
        <v>5461</v>
      </c>
      <c r="B744" s="8" t="s">
        <v>5462</v>
      </c>
      <c r="C744" s="255">
        <v>0.16069327430117744</v>
      </c>
      <c r="D744" s="255">
        <v>0.20354481411482478</v>
      </c>
    </row>
    <row r="745" spans="1:4" ht="27.75" customHeight="1">
      <c r="A745" s="7" t="s">
        <v>5463</v>
      </c>
      <c r="B745" s="8" t="s">
        <v>5462</v>
      </c>
      <c r="C745" s="255">
        <v>0.16069327430117744</v>
      </c>
      <c r="D745" s="255">
        <v>0.20354481411482478</v>
      </c>
    </row>
    <row r="746" spans="1:4" ht="27.75" customHeight="1">
      <c r="A746" s="7" t="s">
        <v>5464</v>
      </c>
      <c r="B746" s="8" t="s">
        <v>5465</v>
      </c>
      <c r="C746" s="255">
        <v>0.61063444234447428</v>
      </c>
      <c r="D746" s="255">
        <v>0.23568346897506026</v>
      </c>
    </row>
    <row r="747" spans="1:4" ht="27.75" customHeight="1">
      <c r="A747" s="7" t="s">
        <v>5466</v>
      </c>
      <c r="B747" s="8" t="s">
        <v>5467</v>
      </c>
      <c r="C747" s="255">
        <v>0.64277309720470976</v>
      </c>
      <c r="D747" s="255">
        <v>0.24639635392847209</v>
      </c>
    </row>
    <row r="748" spans="1:4" ht="27.75" customHeight="1">
      <c r="A748" s="7" t="s">
        <v>5468</v>
      </c>
      <c r="B748" s="8" t="s">
        <v>5469</v>
      </c>
      <c r="C748" s="255">
        <v>2.4425377693778971</v>
      </c>
      <c r="D748" s="255">
        <v>6.5562855914880398</v>
      </c>
    </row>
    <row r="749" spans="1:4" ht="27.75" customHeight="1">
      <c r="A749" s="7" t="s">
        <v>5470</v>
      </c>
      <c r="B749" s="8" t="s">
        <v>5469</v>
      </c>
      <c r="C749" s="255">
        <v>2.4425377693778971</v>
      </c>
      <c r="D749" s="255">
        <v>6.5562855914880398</v>
      </c>
    </row>
    <row r="750" spans="1:4" ht="27.75" customHeight="1">
      <c r="A750" s="7" t="s">
        <v>5471</v>
      </c>
      <c r="B750" s="8" t="s">
        <v>5472</v>
      </c>
      <c r="C750" s="255">
        <v>3.1710139462099014</v>
      </c>
      <c r="D750" s="255">
        <v>8.2167827592668736</v>
      </c>
    </row>
    <row r="751" spans="1:4" ht="27.75" customHeight="1">
      <c r="A751" s="7" t="s">
        <v>5473</v>
      </c>
      <c r="B751" s="8" t="s">
        <v>5472</v>
      </c>
      <c r="C751" s="255">
        <v>3.1710139462099014</v>
      </c>
      <c r="D751" s="255">
        <v>8.2167827592668736</v>
      </c>
    </row>
    <row r="752" spans="1:4" ht="27.75" customHeight="1">
      <c r="A752" s="7" t="s">
        <v>5474</v>
      </c>
      <c r="B752" s="8" t="s">
        <v>5472</v>
      </c>
      <c r="C752" s="255">
        <v>2.1211512207755421</v>
      </c>
      <c r="D752" s="255">
        <v>5.2386007422183845</v>
      </c>
    </row>
    <row r="753" spans="1:4" ht="27.75" customHeight="1">
      <c r="A753" s="7" t="s">
        <v>5474</v>
      </c>
      <c r="B753" s="8" t="s">
        <v>5472</v>
      </c>
      <c r="C753" s="255">
        <v>2.1211512207755421</v>
      </c>
      <c r="D753" s="255">
        <v>5.2386007422183845</v>
      </c>
    </row>
    <row r="754" spans="1:4" ht="27.75" customHeight="1">
      <c r="A754" s="7" t="s">
        <v>5475</v>
      </c>
      <c r="B754" s="8" t="s">
        <v>5472</v>
      </c>
      <c r="C754" s="255">
        <v>2.1211512207755421</v>
      </c>
      <c r="D754" s="255">
        <v>5.2386007422183845</v>
      </c>
    </row>
    <row r="755" spans="1:4" ht="27.75" customHeight="1">
      <c r="A755" s="7" t="s">
        <v>5475</v>
      </c>
      <c r="B755" s="8" t="s">
        <v>5472</v>
      </c>
      <c r="C755" s="255">
        <v>2.1211512207755421</v>
      </c>
      <c r="D755" s="255">
        <v>5.2386007422183845</v>
      </c>
    </row>
    <row r="756" spans="1:4" ht="27.75" customHeight="1">
      <c r="A756" s="7" t="s">
        <v>5476</v>
      </c>
      <c r="B756" s="8" t="s">
        <v>5477</v>
      </c>
      <c r="C756" s="255">
        <v>2.2068543004028371</v>
      </c>
      <c r="D756" s="255">
        <v>6.6205629012085101</v>
      </c>
    </row>
    <row r="757" spans="1:4" ht="27.75" customHeight="1">
      <c r="A757" s="7" t="s">
        <v>5478</v>
      </c>
      <c r="B757" s="8" t="s">
        <v>5479</v>
      </c>
      <c r="C757" s="255">
        <v>2.2068543004028371</v>
      </c>
      <c r="D757" s="255">
        <v>6.6098500162550993</v>
      </c>
    </row>
    <row r="758" spans="1:4" ht="27.75" customHeight="1">
      <c r="A758" s="7" t="s">
        <v>5478</v>
      </c>
      <c r="B758" s="8" t="s">
        <v>5479</v>
      </c>
      <c r="C758" s="255">
        <v>2.2068543004028371</v>
      </c>
      <c r="D758" s="255">
        <v>6.6098500162550993</v>
      </c>
    </row>
    <row r="759" spans="1:4" ht="27.75" customHeight="1">
      <c r="A759" s="7" t="s">
        <v>5480</v>
      </c>
      <c r="B759" s="8" t="s">
        <v>5479</v>
      </c>
      <c r="C759" s="255">
        <v>2.2925573800301318</v>
      </c>
      <c r="D759" s="255">
        <v>6.8776721400903948</v>
      </c>
    </row>
    <row r="760" spans="1:4" ht="27.75" customHeight="1">
      <c r="A760" s="7" t="s">
        <v>5481</v>
      </c>
      <c r="B760" s="8" t="s">
        <v>5482</v>
      </c>
      <c r="C760" s="255">
        <v>3.1281624063962541</v>
      </c>
      <c r="D760" s="255">
        <v>10.552191679110653</v>
      </c>
    </row>
    <row r="761" spans="1:4" ht="27.75" customHeight="1">
      <c r="A761" s="7" t="s">
        <v>5483</v>
      </c>
      <c r="B761" s="8" t="s">
        <v>5482</v>
      </c>
      <c r="C761" s="255">
        <v>3.1281624063962541</v>
      </c>
      <c r="D761" s="255">
        <v>10.552191679110653</v>
      </c>
    </row>
    <row r="762" spans="1:4" ht="27.75" customHeight="1">
      <c r="A762" s="7" t="s">
        <v>5484</v>
      </c>
      <c r="B762" s="8" t="s">
        <v>5485</v>
      </c>
      <c r="C762" s="255">
        <v>3.974480317715789</v>
      </c>
      <c r="D762" s="255">
        <v>18.21190442080011</v>
      </c>
    </row>
    <row r="763" spans="1:4" ht="27.75" customHeight="1">
      <c r="A763" s="7" t="s">
        <v>5486</v>
      </c>
      <c r="B763" s="8" t="s">
        <v>5485</v>
      </c>
      <c r="C763" s="255">
        <v>3.974480317715789</v>
      </c>
      <c r="D763" s="255">
        <v>18.21190442080011</v>
      </c>
    </row>
    <row r="764" spans="1:4" ht="27.75" customHeight="1">
      <c r="A764" s="7" t="s">
        <v>5487</v>
      </c>
      <c r="B764" s="8" t="s">
        <v>5485</v>
      </c>
      <c r="C764" s="255">
        <v>18.501152314542228</v>
      </c>
      <c r="D764" s="255">
        <v>-0.23568346897506026</v>
      </c>
    </row>
    <row r="765" spans="1:4" ht="27.75" customHeight="1">
      <c r="A765" s="7" t="s">
        <v>5487</v>
      </c>
      <c r="B765" s="8" t="s">
        <v>5485</v>
      </c>
      <c r="C765" s="255">
        <v>18.501152314542228</v>
      </c>
      <c r="D765" s="255">
        <v>-0.23568346897506026</v>
      </c>
    </row>
    <row r="766" spans="1:4" ht="27.75" customHeight="1">
      <c r="A766" s="7" t="s">
        <v>5488</v>
      </c>
      <c r="B766" s="8" t="s">
        <v>5485</v>
      </c>
      <c r="C766" s="255">
        <v>18.501152314542228</v>
      </c>
      <c r="D766" s="255">
        <v>-0.23568346897506026</v>
      </c>
    </row>
    <row r="767" spans="1:4" ht="27.75" customHeight="1">
      <c r="A767" s="7" t="s">
        <v>5488</v>
      </c>
      <c r="B767" s="8" t="s">
        <v>5485</v>
      </c>
      <c r="C767" s="255">
        <v>18.501152314542228</v>
      </c>
      <c r="D767" s="255">
        <v>-0.23568346897506026</v>
      </c>
    </row>
    <row r="768" spans="1:4" ht="27.75" customHeight="1">
      <c r="A768" s="7" t="s">
        <v>5489</v>
      </c>
      <c r="B768" s="8" t="s">
        <v>5490</v>
      </c>
      <c r="C768" s="255">
        <v>7.627574086829223</v>
      </c>
      <c r="D768" s="255">
        <v>2.8174887427473112</v>
      </c>
    </row>
    <row r="769" spans="1:4" ht="27.75" customHeight="1">
      <c r="A769" s="7" t="s">
        <v>5489</v>
      </c>
      <c r="B769" s="8" t="s">
        <v>5490</v>
      </c>
      <c r="C769" s="255">
        <v>7.627574086829223</v>
      </c>
      <c r="D769" s="255">
        <v>2.8174887427473112</v>
      </c>
    </row>
    <row r="770" spans="1:4" ht="27.75" customHeight="1">
      <c r="A770" s="7" t="s">
        <v>5491</v>
      </c>
      <c r="B770" s="8" t="s">
        <v>5490</v>
      </c>
      <c r="C770" s="255">
        <v>7.627574086829223</v>
      </c>
      <c r="D770" s="255">
        <v>2.8174887427473112</v>
      </c>
    </row>
    <row r="771" spans="1:4" ht="27.75" customHeight="1">
      <c r="A771" s="7" t="s">
        <v>5491</v>
      </c>
      <c r="B771" s="8" t="s">
        <v>5490</v>
      </c>
      <c r="C771" s="255">
        <v>7.627574086829223</v>
      </c>
      <c r="D771" s="255">
        <v>2.8174887427473112</v>
      </c>
    </row>
    <row r="772" spans="1:4" ht="27.75" customHeight="1">
      <c r="A772" s="7" t="s">
        <v>5492</v>
      </c>
      <c r="B772" s="8" t="s">
        <v>5493</v>
      </c>
      <c r="C772" s="255">
        <v>3.0317464418155478</v>
      </c>
      <c r="D772" s="255">
        <v>8.3881889185214629</v>
      </c>
    </row>
    <row r="773" spans="1:4" ht="27.75" customHeight="1">
      <c r="A773" s="7" t="s">
        <v>5494</v>
      </c>
      <c r="B773" s="8" t="s">
        <v>5493</v>
      </c>
      <c r="C773" s="255">
        <v>3.0317464418155478</v>
      </c>
      <c r="D773" s="255">
        <v>8.3881889185214629</v>
      </c>
    </row>
    <row r="774" spans="1:4" ht="27.75" customHeight="1">
      <c r="A774" s="7" t="s">
        <v>5495</v>
      </c>
      <c r="B774" s="8" t="s">
        <v>5496</v>
      </c>
      <c r="C774" s="255">
        <v>0.86774368122635825</v>
      </c>
      <c r="D774" s="255">
        <v>4.0387576274362598</v>
      </c>
    </row>
    <row r="775" spans="1:4" ht="27.75" customHeight="1">
      <c r="A775" s="7" t="s">
        <v>5497</v>
      </c>
      <c r="B775" s="8" t="s">
        <v>5496</v>
      </c>
      <c r="C775" s="255">
        <v>0.86774368122635825</v>
      </c>
      <c r="D775" s="255">
        <v>4.0387576274362598</v>
      </c>
    </row>
    <row r="776" spans="1:4" ht="27.75" customHeight="1">
      <c r="A776" s="7" t="s">
        <v>5498</v>
      </c>
      <c r="B776" s="8" t="s">
        <v>5499</v>
      </c>
      <c r="C776" s="255">
        <v>1.7783389022663636</v>
      </c>
      <c r="D776" s="255">
        <v>4.9279270785694411</v>
      </c>
    </row>
    <row r="777" spans="1:4" ht="27.75" customHeight="1">
      <c r="A777" s="7" t="s">
        <v>5498</v>
      </c>
      <c r="B777" s="8" t="s">
        <v>5499</v>
      </c>
      <c r="C777" s="255">
        <v>1.7783389022663636</v>
      </c>
      <c r="D777" s="255">
        <v>4.9279270785694411</v>
      </c>
    </row>
    <row r="778" spans="1:4" ht="27.75" customHeight="1">
      <c r="A778" s="7" t="s">
        <v>5500</v>
      </c>
      <c r="B778" s="8" t="s">
        <v>5499</v>
      </c>
      <c r="C778" s="255">
        <v>1.7783389022663636</v>
      </c>
      <c r="D778" s="255">
        <v>4.9279270785694411</v>
      </c>
    </row>
    <row r="779" spans="1:4" ht="27.75" customHeight="1">
      <c r="A779" s="7" t="s">
        <v>5500</v>
      </c>
      <c r="B779" s="8" t="s">
        <v>5499</v>
      </c>
      <c r="C779" s="255">
        <v>1.7783389022663636</v>
      </c>
      <c r="D779" s="255">
        <v>4.9279270785694411</v>
      </c>
    </row>
    <row r="780" spans="1:4" ht="27.75" customHeight="1">
      <c r="A780" s="7" t="s">
        <v>5501</v>
      </c>
      <c r="B780" s="8" t="s">
        <v>5499</v>
      </c>
      <c r="C780" s="255">
        <v>2.0997254508687186</v>
      </c>
      <c r="D780" s="255">
        <v>7.4775936974814581</v>
      </c>
    </row>
    <row r="781" spans="1:4" ht="27.75" customHeight="1">
      <c r="A781" s="7" t="s">
        <v>5502</v>
      </c>
      <c r="B781" s="8" t="s">
        <v>5499</v>
      </c>
      <c r="C781" s="255">
        <v>2.0997254508687186</v>
      </c>
      <c r="D781" s="255">
        <v>7.4775936974814581</v>
      </c>
    </row>
    <row r="782" spans="1:4" ht="27.75" customHeight="1">
      <c r="A782" s="7" t="s">
        <v>5503</v>
      </c>
      <c r="B782" s="8" t="s">
        <v>5499</v>
      </c>
      <c r="C782" s="255">
        <v>2.0997254508687186</v>
      </c>
      <c r="D782" s="255">
        <v>7.4775936974814581</v>
      </c>
    </row>
    <row r="783" spans="1:4" ht="27.75" customHeight="1">
      <c r="A783" s="7" t="s">
        <v>5504</v>
      </c>
      <c r="B783" s="8" t="s">
        <v>5505</v>
      </c>
      <c r="C783" s="255">
        <v>2.3675475747040142</v>
      </c>
      <c r="D783" s="255">
        <v>4.5101245653863806</v>
      </c>
    </row>
    <row r="784" spans="1:4" ht="27.75" customHeight="1">
      <c r="A784" s="7" t="s">
        <v>5506</v>
      </c>
      <c r="B784" s="8" t="s">
        <v>5505</v>
      </c>
      <c r="C784" s="255">
        <v>2.3675475747040142</v>
      </c>
      <c r="D784" s="255">
        <v>4.5101245653863806</v>
      </c>
    </row>
    <row r="785" spans="1:4" ht="27.75" customHeight="1">
      <c r="A785" s="7" t="s">
        <v>5507</v>
      </c>
      <c r="B785" s="8" t="s">
        <v>5508</v>
      </c>
      <c r="C785" s="255">
        <v>0.50350559281035601</v>
      </c>
      <c r="D785" s="255">
        <v>2.2711316101233079</v>
      </c>
    </row>
    <row r="786" spans="1:4" ht="27.75" customHeight="1">
      <c r="A786" s="7" t="s">
        <v>5509</v>
      </c>
      <c r="B786" s="8" t="s">
        <v>5510</v>
      </c>
      <c r="C786" s="255">
        <v>3.1388752913496663</v>
      </c>
      <c r="D786" s="255">
        <v>2.3461218047971908</v>
      </c>
    </row>
    <row r="787" spans="1:4" ht="27.75" customHeight="1">
      <c r="A787" s="7" t="s">
        <v>5511</v>
      </c>
      <c r="B787" s="8" t="s">
        <v>5510</v>
      </c>
      <c r="C787" s="255">
        <v>3.1388752913496663</v>
      </c>
      <c r="D787" s="255">
        <v>2.3461218047971908</v>
      </c>
    </row>
    <row r="788" spans="1:4" ht="27.75" customHeight="1">
      <c r="A788" s="7" t="s">
        <v>5512</v>
      </c>
      <c r="B788" s="8" t="s">
        <v>5513</v>
      </c>
      <c r="C788" s="255">
        <v>0.69633752197176901</v>
      </c>
      <c r="D788" s="255">
        <v>5.1100461227774421</v>
      </c>
    </row>
    <row r="789" spans="1:4" ht="27.75" customHeight="1">
      <c r="A789" s="7" t="s">
        <v>5514</v>
      </c>
      <c r="B789" s="8" t="s">
        <v>5513</v>
      </c>
      <c r="C789" s="255">
        <v>0.69633752197176901</v>
      </c>
      <c r="D789" s="255">
        <v>5.1100461227774421</v>
      </c>
    </row>
    <row r="790" spans="1:4" ht="27.75" customHeight="1">
      <c r="A790" s="7" t="s">
        <v>5515</v>
      </c>
      <c r="B790" s="8" t="s">
        <v>5516</v>
      </c>
      <c r="C790" s="255">
        <v>7.5632967771087518</v>
      </c>
      <c r="D790" s="255">
        <v>6.5991371313016876</v>
      </c>
    </row>
    <row r="791" spans="1:4" ht="27.75" customHeight="1">
      <c r="A791" s="7" t="s">
        <v>5515</v>
      </c>
      <c r="B791" s="8" t="s">
        <v>5516</v>
      </c>
      <c r="C791" s="255">
        <v>7.5632967771087518</v>
      </c>
      <c r="D791" s="255">
        <v>6.5991371313016876</v>
      </c>
    </row>
    <row r="792" spans="1:4" ht="27.75" customHeight="1">
      <c r="A792" s="7" t="s">
        <v>5517</v>
      </c>
      <c r="B792" s="8" t="s">
        <v>5516</v>
      </c>
      <c r="C792" s="255">
        <v>7.5632967771087518</v>
      </c>
      <c r="D792" s="255">
        <v>6.5991371313016876</v>
      </c>
    </row>
    <row r="793" spans="1:4" ht="27.75" customHeight="1">
      <c r="A793" s="7" t="s">
        <v>5517</v>
      </c>
      <c r="B793" s="8" t="s">
        <v>5516</v>
      </c>
      <c r="C793" s="255">
        <v>7.5632967771087518</v>
      </c>
      <c r="D793" s="255">
        <v>6.5991371313016876</v>
      </c>
    </row>
    <row r="794" spans="1:4" ht="27.75" customHeight="1">
      <c r="A794" s="7" t="s">
        <v>5518</v>
      </c>
      <c r="B794" s="8" t="s">
        <v>5516</v>
      </c>
      <c r="C794" s="255">
        <v>4.0708962822964949</v>
      </c>
      <c r="D794" s="255">
        <v>15.201583748891386</v>
      </c>
    </row>
    <row r="795" spans="1:4" ht="27.75" customHeight="1">
      <c r="A795" s="7" t="s">
        <v>5519</v>
      </c>
      <c r="B795" s="8" t="s">
        <v>5516</v>
      </c>
      <c r="C795" s="255">
        <v>4.0708962822964949</v>
      </c>
      <c r="D795" s="255">
        <v>15.201583748891386</v>
      </c>
    </row>
    <row r="796" spans="1:4" ht="27.75" customHeight="1">
      <c r="A796" s="7" t="s">
        <v>5520</v>
      </c>
      <c r="B796" s="8" t="s">
        <v>5521</v>
      </c>
      <c r="C796" s="255">
        <v>3.888777238088494</v>
      </c>
      <c r="D796" s="255">
        <v>9.7272995376979416</v>
      </c>
    </row>
    <row r="797" spans="1:4" ht="27.75" customHeight="1">
      <c r="A797" s="7" t="s">
        <v>5522</v>
      </c>
      <c r="B797" s="8" t="s">
        <v>5521</v>
      </c>
      <c r="C797" s="255">
        <v>3.888777238088494</v>
      </c>
      <c r="D797" s="255">
        <v>9.7272995376979416</v>
      </c>
    </row>
    <row r="798" spans="1:4" ht="27.75" customHeight="1">
      <c r="A798" s="7" t="s">
        <v>5523</v>
      </c>
      <c r="B798" s="8" t="s">
        <v>5524</v>
      </c>
      <c r="C798" s="255">
        <v>1.4998038934776561</v>
      </c>
      <c r="D798" s="255">
        <v>0.56778290253082697</v>
      </c>
    </row>
    <row r="799" spans="1:4" ht="27.75" customHeight="1">
      <c r="A799" s="7" t="s">
        <v>5525</v>
      </c>
      <c r="B799" s="8" t="s">
        <v>5526</v>
      </c>
      <c r="C799" s="255">
        <v>1.6283585129185982</v>
      </c>
      <c r="D799" s="255">
        <v>0.62134732729788611</v>
      </c>
    </row>
    <row r="800" spans="1:4" ht="27.75" customHeight="1">
      <c r="A800" s="7" t="s">
        <v>5527</v>
      </c>
      <c r="B800" s="8" t="s">
        <v>5528</v>
      </c>
      <c r="C800" s="255">
        <v>1.3069719643162432</v>
      </c>
      <c r="D800" s="255">
        <v>4.4029957158522626</v>
      </c>
    </row>
    <row r="801" spans="1:4" ht="27.75" customHeight="1">
      <c r="A801" s="7" t="s">
        <v>5529</v>
      </c>
      <c r="B801" s="8" t="s">
        <v>5528</v>
      </c>
      <c r="C801" s="255">
        <v>1.3069719643162432</v>
      </c>
      <c r="D801" s="255">
        <v>4.4029957158522626</v>
      </c>
    </row>
    <row r="802" spans="1:4" ht="27.75" customHeight="1">
      <c r="A802" s="7" t="s">
        <v>5530</v>
      </c>
      <c r="B802" s="8" t="s">
        <v>5528</v>
      </c>
      <c r="C802" s="255">
        <v>3.6209551142531984</v>
      </c>
      <c r="D802" s="255">
        <v>0.22497058402164841</v>
      </c>
    </row>
    <row r="803" spans="1:4" ht="27.75" customHeight="1">
      <c r="A803" s="7" t="s">
        <v>5530</v>
      </c>
      <c r="B803" s="8" t="s">
        <v>5528</v>
      </c>
      <c r="C803" s="255">
        <v>3.6209551142531984</v>
      </c>
      <c r="D803" s="255">
        <v>0.22497058402164841</v>
      </c>
    </row>
    <row r="804" spans="1:4" ht="27.75" customHeight="1">
      <c r="A804" s="7" t="s">
        <v>5531</v>
      </c>
      <c r="B804" s="8" t="s">
        <v>5528</v>
      </c>
      <c r="C804" s="255">
        <v>3.6209551142531984</v>
      </c>
      <c r="D804" s="255">
        <v>0.22497058402164841</v>
      </c>
    </row>
    <row r="805" spans="1:4" ht="27.75" customHeight="1">
      <c r="A805" s="7" t="s">
        <v>5531</v>
      </c>
      <c r="B805" s="8" t="s">
        <v>5528</v>
      </c>
      <c r="C805" s="255">
        <v>3.6209551142531984</v>
      </c>
      <c r="D805" s="255">
        <v>0.22497058402164841</v>
      </c>
    </row>
    <row r="806" spans="1:4" ht="27.75" customHeight="1">
      <c r="A806" s="7" t="s">
        <v>5532</v>
      </c>
      <c r="B806" s="8" t="s">
        <v>5533</v>
      </c>
      <c r="C806" s="255">
        <v>3.7709355036009642</v>
      </c>
      <c r="D806" s="255">
        <v>1.1891302298287132</v>
      </c>
    </row>
    <row r="807" spans="1:4" ht="27.75" customHeight="1">
      <c r="A807" s="7" t="s">
        <v>5534</v>
      </c>
      <c r="B807" s="8" t="s">
        <v>5535</v>
      </c>
      <c r="C807" s="255">
        <v>3.7709355036009642</v>
      </c>
      <c r="D807" s="255">
        <v>1.1891302298287132</v>
      </c>
    </row>
    <row r="808" spans="1:4" ht="27.75" customHeight="1">
      <c r="A808" s="7" t="s">
        <v>5534</v>
      </c>
      <c r="B808" s="8" t="s">
        <v>5535</v>
      </c>
      <c r="C808" s="255">
        <v>3.7709355036009642</v>
      </c>
      <c r="D808" s="255">
        <v>1.1891302298287132</v>
      </c>
    </row>
    <row r="809" spans="1:4" ht="27.75" customHeight="1">
      <c r="A809" s="7" t="s">
        <v>5536</v>
      </c>
      <c r="B809" s="8" t="s">
        <v>5535</v>
      </c>
      <c r="C809" s="255">
        <v>3.4174103001383735</v>
      </c>
      <c r="D809" s="255">
        <v>1.2641204245025959</v>
      </c>
    </row>
    <row r="810" spans="1:4" ht="27.75" customHeight="1">
      <c r="A810" s="7" t="s">
        <v>5537</v>
      </c>
      <c r="B810" s="8" t="s">
        <v>5538</v>
      </c>
      <c r="C810" s="255">
        <v>8.5488821928226404</v>
      </c>
      <c r="D810" s="255">
        <v>1.3176848492696551</v>
      </c>
    </row>
    <row r="811" spans="1:4" ht="27.75" customHeight="1">
      <c r="A811" s="7" t="s">
        <v>5537</v>
      </c>
      <c r="B811" s="8" t="s">
        <v>5538</v>
      </c>
      <c r="C811" s="255">
        <v>8.5488821928226404</v>
      </c>
      <c r="D811" s="255">
        <v>1.3176848492696551</v>
      </c>
    </row>
    <row r="812" spans="1:4" ht="27.75" customHeight="1">
      <c r="A812" s="7" t="s">
        <v>5539</v>
      </c>
      <c r="B812" s="8" t="s">
        <v>5538</v>
      </c>
      <c r="C812" s="255">
        <v>8.5488821928226404</v>
      </c>
      <c r="D812" s="255">
        <v>1.3176848492696551</v>
      </c>
    </row>
    <row r="813" spans="1:4" ht="27.75" customHeight="1">
      <c r="A813" s="7" t="s">
        <v>5539</v>
      </c>
      <c r="B813" s="8" t="s">
        <v>5538</v>
      </c>
      <c r="C813" s="255">
        <v>8.5488821928226404</v>
      </c>
      <c r="D813" s="255">
        <v>1.3176848492696551</v>
      </c>
    </row>
    <row r="814" spans="1:4" ht="27.75" customHeight="1">
      <c r="A814" s="7" t="s">
        <v>5540</v>
      </c>
      <c r="B814" s="8" t="s">
        <v>5538</v>
      </c>
      <c r="C814" s="255">
        <v>5.0243430431501483</v>
      </c>
      <c r="D814" s="255">
        <v>9.3416356793751163</v>
      </c>
    </row>
    <row r="815" spans="1:4" ht="27.75" customHeight="1">
      <c r="A815" s="7" t="s">
        <v>5541</v>
      </c>
      <c r="B815" s="8" t="s">
        <v>5538</v>
      </c>
      <c r="C815" s="255">
        <v>5.0243430431501483</v>
      </c>
      <c r="D815" s="255">
        <v>9.3416356793751163</v>
      </c>
    </row>
    <row r="816" spans="1:4" ht="27.75" customHeight="1">
      <c r="A816" s="7" t="s">
        <v>5542</v>
      </c>
      <c r="B816" s="8" t="s">
        <v>5543</v>
      </c>
      <c r="C816" s="255">
        <v>2.7639243179802522</v>
      </c>
      <c r="D816" s="255">
        <v>2.356834689750603</v>
      </c>
    </row>
    <row r="817" spans="1:4" ht="27.75" customHeight="1">
      <c r="A817" s="7" t="s">
        <v>5544</v>
      </c>
      <c r="B817" s="8" t="s">
        <v>5543</v>
      </c>
      <c r="C817" s="255">
        <v>2.7639243179802522</v>
      </c>
      <c r="D817" s="255">
        <v>2.356834689750603</v>
      </c>
    </row>
    <row r="818" spans="1:4" ht="27.75" customHeight="1">
      <c r="A818" s="7" t="s">
        <v>5545</v>
      </c>
      <c r="B818" s="8" t="s">
        <v>5546</v>
      </c>
      <c r="C818" s="255">
        <v>2.7639243179802522</v>
      </c>
      <c r="D818" s="255">
        <v>2.356834689750603</v>
      </c>
    </row>
    <row r="819" spans="1:4" ht="27.75" customHeight="1">
      <c r="A819" s="7" t="s">
        <v>5545</v>
      </c>
      <c r="B819" s="8" t="s">
        <v>5546</v>
      </c>
      <c r="C819" s="255">
        <v>2.7639243179802522</v>
      </c>
      <c r="D819" s="255">
        <v>2.356834689750603</v>
      </c>
    </row>
    <row r="820" spans="1:4" ht="27.75" customHeight="1">
      <c r="A820" s="7" t="s">
        <v>5547</v>
      </c>
      <c r="B820" s="8" t="s">
        <v>5546</v>
      </c>
      <c r="C820" s="255">
        <v>2.4853893091915444</v>
      </c>
      <c r="D820" s="255">
        <v>2.196141415449425</v>
      </c>
    </row>
    <row r="821" spans="1:4" ht="27.75" customHeight="1">
      <c r="A821" s="7" t="s">
        <v>5548</v>
      </c>
      <c r="B821" s="8" t="s">
        <v>5546</v>
      </c>
      <c r="C821" s="255">
        <v>2.4853893091915444</v>
      </c>
      <c r="D821" s="255">
        <v>2.196141415449425</v>
      </c>
    </row>
    <row r="822" spans="1:4" ht="27.75" customHeight="1">
      <c r="A822" s="7" t="s">
        <v>5549</v>
      </c>
      <c r="B822" s="8" t="s">
        <v>5546</v>
      </c>
      <c r="C822" s="255">
        <v>0</v>
      </c>
      <c r="D822" s="255">
        <v>5.1207590077308547</v>
      </c>
    </row>
    <row r="823" spans="1:4" ht="27.75" customHeight="1">
      <c r="A823" s="7" t="s">
        <v>5549</v>
      </c>
      <c r="B823" s="8" t="s">
        <v>5546</v>
      </c>
      <c r="C823" s="255">
        <v>0</v>
      </c>
      <c r="D823" s="255">
        <v>5.1207590077308547</v>
      </c>
    </row>
    <row r="824" spans="1:4" ht="27.75" customHeight="1">
      <c r="A824" s="7" t="s">
        <v>5550</v>
      </c>
      <c r="B824" s="8" t="s">
        <v>5551</v>
      </c>
      <c r="C824" s="255">
        <v>2.356834689750603</v>
      </c>
      <c r="D824" s="255">
        <v>6.5134340516743929</v>
      </c>
    </row>
    <row r="825" spans="1:4" ht="27.75" customHeight="1">
      <c r="A825" s="7" t="s">
        <v>5552</v>
      </c>
      <c r="B825" s="8" t="s">
        <v>5551</v>
      </c>
      <c r="C825" s="255">
        <v>2.356834689750603</v>
      </c>
      <c r="D825" s="255">
        <v>6.5134340516743929</v>
      </c>
    </row>
    <row r="826" spans="1:4" ht="27.75" customHeight="1">
      <c r="A826" s="7" t="s">
        <v>5553</v>
      </c>
      <c r="B826" s="8" t="s">
        <v>5551</v>
      </c>
      <c r="C826" s="255">
        <v>4.5208374503397923</v>
      </c>
      <c r="D826" s="255">
        <v>1.8104775571265992</v>
      </c>
    </row>
    <row r="827" spans="1:4" ht="27.75" customHeight="1">
      <c r="A827" s="7" t="s">
        <v>5553</v>
      </c>
      <c r="B827" s="8" t="s">
        <v>5551</v>
      </c>
      <c r="C827" s="255">
        <v>4.5208374503397923</v>
      </c>
      <c r="D827" s="255">
        <v>1.8104775571265992</v>
      </c>
    </row>
    <row r="828" spans="1:4" ht="27.75" customHeight="1">
      <c r="A828" s="7" t="s">
        <v>5554</v>
      </c>
      <c r="B828" s="8" t="s">
        <v>5551</v>
      </c>
      <c r="C828" s="255">
        <v>4.5208374503397923</v>
      </c>
      <c r="D828" s="255">
        <v>1.8104775571265992</v>
      </c>
    </row>
    <row r="829" spans="1:4" ht="27.75" customHeight="1">
      <c r="A829" s="7" t="s">
        <v>5554</v>
      </c>
      <c r="B829" s="8" t="s">
        <v>5551</v>
      </c>
      <c r="C829" s="255">
        <v>4.5208374503397923</v>
      </c>
      <c r="D829" s="255">
        <v>1.8104775571265992</v>
      </c>
    </row>
    <row r="830" spans="1:4" ht="27.75" customHeight="1">
      <c r="A830" s="7" t="s">
        <v>5555</v>
      </c>
      <c r="B830" s="8" t="s">
        <v>5556</v>
      </c>
      <c r="C830" s="255">
        <v>2.4853893091915444</v>
      </c>
      <c r="D830" s="255">
        <v>13.733918510273966</v>
      </c>
    </row>
    <row r="831" spans="1:4" ht="27.75" customHeight="1">
      <c r="A831" s="7" t="s">
        <v>5557</v>
      </c>
      <c r="B831" s="8" t="s">
        <v>5556</v>
      </c>
      <c r="C831" s="255">
        <v>5.3885811315661503</v>
      </c>
      <c r="D831" s="255">
        <v>7.7668415912235762</v>
      </c>
    </row>
    <row r="832" spans="1:4" ht="27.75" customHeight="1">
      <c r="A832" s="7" t="s">
        <v>5557</v>
      </c>
      <c r="B832" s="8" t="s">
        <v>5556</v>
      </c>
      <c r="C832" s="255">
        <v>5.3885811315661503</v>
      </c>
      <c r="D832" s="255">
        <v>7.7668415912235762</v>
      </c>
    </row>
    <row r="833" spans="1:4" ht="27.75" customHeight="1">
      <c r="A833" s="7" t="s">
        <v>5558</v>
      </c>
      <c r="B833" s="8" t="s">
        <v>5556</v>
      </c>
      <c r="C833" s="255">
        <v>5.3885811315661503</v>
      </c>
      <c r="D833" s="255">
        <v>7.7668415912235762</v>
      </c>
    </row>
    <row r="834" spans="1:4" ht="27.75" customHeight="1">
      <c r="A834" s="7" t="s">
        <v>5558</v>
      </c>
      <c r="B834" s="8" t="s">
        <v>5556</v>
      </c>
      <c r="C834" s="255">
        <v>5.3885811315661503</v>
      </c>
      <c r="D834" s="255">
        <v>7.7668415912235762</v>
      </c>
    </row>
    <row r="835" spans="1:4" ht="27.75" customHeight="1">
      <c r="A835" s="7" t="s">
        <v>5559</v>
      </c>
      <c r="B835" s="8" t="s">
        <v>5560</v>
      </c>
      <c r="C835" s="255">
        <v>1.9176064066607175</v>
      </c>
      <c r="D835" s="255">
        <v>7.2526231134598085</v>
      </c>
    </row>
    <row r="836" spans="1:4" ht="27.75" customHeight="1">
      <c r="A836" s="7" t="s">
        <v>5561</v>
      </c>
      <c r="B836" s="8" t="s">
        <v>5560</v>
      </c>
      <c r="C836" s="255">
        <v>1.9176064066607175</v>
      </c>
      <c r="D836" s="255">
        <v>7.2526231134598085</v>
      </c>
    </row>
    <row r="837" spans="1:4" ht="27.75" customHeight="1">
      <c r="A837" s="7" t="s">
        <v>5562</v>
      </c>
      <c r="B837" s="8" t="s">
        <v>5563</v>
      </c>
      <c r="C837" s="255">
        <v>0.27853500878870757</v>
      </c>
      <c r="D837" s="255">
        <v>3.213865486023549E-2</v>
      </c>
    </row>
    <row r="838" spans="1:4" ht="27.75" customHeight="1">
      <c r="A838" s="7" t="s">
        <v>5562</v>
      </c>
      <c r="B838" s="8" t="s">
        <v>5563</v>
      </c>
      <c r="C838" s="255">
        <v>0.27853500878870757</v>
      </c>
      <c r="D838" s="255">
        <v>3.213865486023549E-2</v>
      </c>
    </row>
    <row r="839" spans="1:4" ht="27.75" customHeight="1">
      <c r="A839" s="7" t="s">
        <v>5564</v>
      </c>
      <c r="B839" s="8" t="s">
        <v>5565</v>
      </c>
      <c r="C839" s="255">
        <v>6.9312365648574534</v>
      </c>
      <c r="D839" s="255">
        <v>6.4277309720470974</v>
      </c>
    </row>
    <row r="840" spans="1:4" ht="27.75" customHeight="1">
      <c r="A840" s="7" t="s">
        <v>5564</v>
      </c>
      <c r="B840" s="8" t="s">
        <v>5565</v>
      </c>
      <c r="C840" s="255">
        <v>6.9312365648574534</v>
      </c>
      <c r="D840" s="255">
        <v>6.4277309720470974</v>
      </c>
    </row>
    <row r="841" spans="1:4" ht="27.75" customHeight="1">
      <c r="A841" s="7" t="s">
        <v>5566</v>
      </c>
      <c r="B841" s="8" t="s">
        <v>5565</v>
      </c>
      <c r="C841" s="255">
        <v>6.9312365648574534</v>
      </c>
      <c r="D841" s="255">
        <v>6.4277309720470974</v>
      </c>
    </row>
    <row r="842" spans="1:4" ht="27.75" customHeight="1">
      <c r="A842" s="7" t="s">
        <v>5566</v>
      </c>
      <c r="B842" s="8" t="s">
        <v>5565</v>
      </c>
      <c r="C842" s="255">
        <v>6.9312365648574534</v>
      </c>
      <c r="D842" s="255">
        <v>6.4277309720470974</v>
      </c>
    </row>
    <row r="843" spans="1:4" ht="27.75" customHeight="1">
      <c r="A843" s="7" t="s">
        <v>5567</v>
      </c>
      <c r="B843" s="8" t="s">
        <v>5565</v>
      </c>
      <c r="C843" s="255">
        <v>0.80346637150588718</v>
      </c>
      <c r="D843" s="255">
        <v>12.866174829047607</v>
      </c>
    </row>
    <row r="844" spans="1:4" ht="27.75" customHeight="1">
      <c r="A844" s="7" t="s">
        <v>5568</v>
      </c>
      <c r="B844" s="8" t="s">
        <v>5565</v>
      </c>
      <c r="C844" s="255">
        <v>0.80346637150588718</v>
      </c>
      <c r="D844" s="255">
        <v>12.866174829047607</v>
      </c>
    </row>
    <row r="845" spans="1:4" ht="27.75" customHeight="1">
      <c r="A845" s="7" t="s">
        <v>5569</v>
      </c>
      <c r="B845" s="8" t="s">
        <v>5570</v>
      </c>
      <c r="C845" s="255">
        <v>4.4672730255727329</v>
      </c>
      <c r="D845" s="255">
        <v>5.3457295917525034</v>
      </c>
    </row>
    <row r="846" spans="1:4" ht="27.75" customHeight="1">
      <c r="A846" s="7" t="s">
        <v>5571</v>
      </c>
      <c r="B846" s="8" t="s">
        <v>5570</v>
      </c>
      <c r="C846" s="255">
        <v>4.4672730255727329</v>
      </c>
      <c r="D846" s="255">
        <v>5.3457295917525034</v>
      </c>
    </row>
    <row r="847" spans="1:4" ht="27.75" customHeight="1">
      <c r="A847" s="7" t="s">
        <v>5572</v>
      </c>
      <c r="B847" s="8" t="s">
        <v>5573</v>
      </c>
      <c r="C847" s="255">
        <v>2.7103598932131927</v>
      </c>
      <c r="D847" s="255">
        <v>2.2175671853562484</v>
      </c>
    </row>
    <row r="848" spans="1:4" ht="27.75" customHeight="1">
      <c r="A848" s="7" t="s">
        <v>5574</v>
      </c>
      <c r="B848" s="8" t="s">
        <v>5573</v>
      </c>
      <c r="C848" s="255">
        <v>2.7103598932131927</v>
      </c>
      <c r="D848" s="255">
        <v>2.2175671853562484</v>
      </c>
    </row>
    <row r="849" spans="1:4" ht="27.75" customHeight="1">
      <c r="A849" s="7" t="s">
        <v>5575</v>
      </c>
      <c r="B849" s="8" t="s">
        <v>5573</v>
      </c>
      <c r="C849" s="255">
        <v>2.4103991145176615</v>
      </c>
      <c r="D849" s="255">
        <v>0.23568346897506026</v>
      </c>
    </row>
    <row r="850" spans="1:4" ht="27.75" customHeight="1">
      <c r="A850" s="7" t="s">
        <v>5575</v>
      </c>
      <c r="B850" s="8" t="s">
        <v>5573</v>
      </c>
      <c r="C850" s="255">
        <v>2.4103991145176615</v>
      </c>
      <c r="D850" s="255">
        <v>0.23568346897506026</v>
      </c>
    </row>
    <row r="851" spans="1:4" ht="27.75" customHeight="1">
      <c r="A851" s="7" t="s">
        <v>5576</v>
      </c>
      <c r="B851" s="8" t="s">
        <v>5573</v>
      </c>
      <c r="C851" s="255">
        <v>2.4103991145176615</v>
      </c>
      <c r="D851" s="255">
        <v>0.23568346897506026</v>
      </c>
    </row>
    <row r="852" spans="1:4" ht="27.75" customHeight="1">
      <c r="A852" s="7" t="s">
        <v>5576</v>
      </c>
      <c r="B852" s="8" t="s">
        <v>5573</v>
      </c>
      <c r="C852" s="255">
        <v>2.4103991145176615</v>
      </c>
      <c r="D852" s="255">
        <v>0.23568346897506026</v>
      </c>
    </row>
    <row r="853" spans="1:4" ht="27.75" customHeight="1">
      <c r="A853" s="7" t="s">
        <v>5577</v>
      </c>
      <c r="B853" s="8" t="s">
        <v>5578</v>
      </c>
      <c r="C853" s="255">
        <v>2.75321143302684</v>
      </c>
      <c r="D853" s="255">
        <v>12.501936740631605</v>
      </c>
    </row>
    <row r="854" spans="1:4" ht="27.75" customHeight="1">
      <c r="A854" s="7" t="s">
        <v>5579</v>
      </c>
      <c r="B854" s="8" t="s">
        <v>5578</v>
      </c>
      <c r="C854" s="255">
        <v>2.75321143302684</v>
      </c>
      <c r="D854" s="255">
        <v>12.501936740631605</v>
      </c>
    </row>
    <row r="855" spans="1:4" ht="27.75" customHeight="1">
      <c r="A855" s="7" t="s">
        <v>5580</v>
      </c>
      <c r="B855" s="8" t="s">
        <v>5578</v>
      </c>
      <c r="C855" s="255">
        <v>12.81261040428055</v>
      </c>
      <c r="D855" s="255">
        <v>-0.23568346897506026</v>
      </c>
    </row>
    <row r="856" spans="1:4" ht="27.75" customHeight="1">
      <c r="A856" s="7" t="s">
        <v>5580</v>
      </c>
      <c r="B856" s="8" t="s">
        <v>5578</v>
      </c>
      <c r="C856" s="255">
        <v>12.81261040428055</v>
      </c>
      <c r="D856" s="255">
        <v>-0.23568346897506026</v>
      </c>
    </row>
    <row r="857" spans="1:4" ht="27.75" customHeight="1">
      <c r="A857" s="7" t="s">
        <v>5581</v>
      </c>
      <c r="B857" s="8" t="s">
        <v>5578</v>
      </c>
      <c r="C857" s="255">
        <v>12.81261040428055</v>
      </c>
      <c r="D857" s="255">
        <v>-0.23568346897506026</v>
      </c>
    </row>
    <row r="858" spans="1:4" ht="27.75" customHeight="1">
      <c r="A858" s="7" t="s">
        <v>5581</v>
      </c>
      <c r="B858" s="8" t="s">
        <v>5578</v>
      </c>
      <c r="C858" s="255">
        <v>12.81261040428055</v>
      </c>
      <c r="D858" s="255">
        <v>-0.23568346897506026</v>
      </c>
    </row>
    <row r="859" spans="1:4" ht="27.75" customHeight="1">
      <c r="A859" s="7" t="s">
        <v>5582</v>
      </c>
      <c r="B859" s="8" t="s">
        <v>5583</v>
      </c>
      <c r="C859" s="255">
        <v>0</v>
      </c>
      <c r="D859" s="255">
        <v>3.738796848740729</v>
      </c>
    </row>
    <row r="860" spans="1:4" ht="27.75" customHeight="1">
      <c r="A860" s="7" t="s">
        <v>5582</v>
      </c>
      <c r="B860" s="8" t="s">
        <v>5583</v>
      </c>
      <c r="C860" s="255">
        <v>0</v>
      </c>
      <c r="D860" s="255">
        <v>3.738796848740729</v>
      </c>
    </row>
    <row r="861" spans="1:4" ht="27.75" customHeight="1">
      <c r="A861" s="7" t="s">
        <v>5584</v>
      </c>
      <c r="B861" s="8" t="s">
        <v>5583</v>
      </c>
      <c r="C861" s="255">
        <v>0</v>
      </c>
      <c r="D861" s="255">
        <v>3.738796848740729</v>
      </c>
    </row>
    <row r="862" spans="1:4" ht="27.75" customHeight="1">
      <c r="A862" s="7" t="s">
        <v>5584</v>
      </c>
      <c r="B862" s="8" t="s">
        <v>5583</v>
      </c>
      <c r="C862" s="255">
        <v>0</v>
      </c>
      <c r="D862" s="255">
        <v>3.738796848740729</v>
      </c>
    </row>
    <row r="863" spans="1:4" ht="27.75" customHeight="1">
      <c r="A863" s="7" t="s">
        <v>5585</v>
      </c>
      <c r="B863" s="8" t="s">
        <v>5586</v>
      </c>
      <c r="C863" s="255">
        <v>1.6069327430117744</v>
      </c>
      <c r="D863" s="255">
        <v>2.1211512207755421</v>
      </c>
    </row>
    <row r="864" spans="1:4" ht="27.75" customHeight="1">
      <c r="A864" s="7" t="s">
        <v>5585</v>
      </c>
      <c r="B864" s="8" t="s">
        <v>5586</v>
      </c>
      <c r="C864" s="255">
        <v>1.6069327430117744</v>
      </c>
      <c r="D864" s="255">
        <v>2.1211512207755421</v>
      </c>
    </row>
    <row r="865" spans="1:4" ht="27.75" customHeight="1">
      <c r="A865" s="7" t="s">
        <v>5587</v>
      </c>
      <c r="B865" s="8" t="s">
        <v>5583</v>
      </c>
      <c r="C865" s="255">
        <v>0.33209943355576671</v>
      </c>
      <c r="D865" s="255">
        <v>1.8211904420800109</v>
      </c>
    </row>
    <row r="866" spans="1:4" ht="27.75" customHeight="1">
      <c r="A866" s="7" t="s">
        <v>5588</v>
      </c>
      <c r="B866" s="8" t="s">
        <v>5583</v>
      </c>
      <c r="C866" s="255">
        <v>0.33209943355576671</v>
      </c>
      <c r="D866" s="255">
        <v>1.8211904420800109</v>
      </c>
    </row>
    <row r="867" spans="1:4" ht="27.75" customHeight="1">
      <c r="A867" s="7" t="s">
        <v>5589</v>
      </c>
      <c r="B867" s="8" t="s">
        <v>5590</v>
      </c>
      <c r="C867" s="255">
        <v>1.8854677518004821</v>
      </c>
      <c r="D867" s="255">
        <v>14.68736527112762</v>
      </c>
    </row>
    <row r="868" spans="1:4" ht="27.75" customHeight="1">
      <c r="A868" s="7" t="s">
        <v>5591</v>
      </c>
      <c r="B868" s="8" t="s">
        <v>5590</v>
      </c>
      <c r="C868" s="255">
        <v>1.8854677518004821</v>
      </c>
      <c r="D868" s="255">
        <v>14.68736527112762</v>
      </c>
    </row>
    <row r="869" spans="1:4" ht="27.75" customHeight="1">
      <c r="A869" s="7" t="s">
        <v>5592</v>
      </c>
      <c r="B869" s="8" t="s">
        <v>5590</v>
      </c>
      <c r="C869" s="255">
        <v>6.7705432905562768</v>
      </c>
      <c r="D869" s="255">
        <v>6.8241077153233354</v>
      </c>
    </row>
    <row r="870" spans="1:4" ht="27.75" customHeight="1">
      <c r="A870" s="7" t="s">
        <v>5592</v>
      </c>
      <c r="B870" s="8" t="s">
        <v>5590</v>
      </c>
      <c r="C870" s="255">
        <v>6.7705432905562768</v>
      </c>
      <c r="D870" s="255">
        <v>6.8241077153233354</v>
      </c>
    </row>
    <row r="871" spans="1:4" ht="27.75" customHeight="1">
      <c r="A871" s="7" t="s">
        <v>5593</v>
      </c>
      <c r="B871" s="8" t="s">
        <v>5590</v>
      </c>
      <c r="C871" s="255">
        <v>6.7705432905562768</v>
      </c>
      <c r="D871" s="255">
        <v>6.8241077153233354</v>
      </c>
    </row>
    <row r="872" spans="1:4" ht="27.75" customHeight="1">
      <c r="A872" s="7" t="s">
        <v>5593</v>
      </c>
      <c r="B872" s="8" t="s">
        <v>5590</v>
      </c>
      <c r="C872" s="255">
        <v>6.7705432905562768</v>
      </c>
      <c r="D872" s="255">
        <v>6.8241077153233354</v>
      </c>
    </row>
    <row r="873" spans="1:4" ht="27.75" customHeight="1">
      <c r="A873" s="7" t="s">
        <v>5594</v>
      </c>
      <c r="B873" s="8" t="s">
        <v>5595</v>
      </c>
      <c r="C873" s="255">
        <v>0.62134732729788611</v>
      </c>
      <c r="D873" s="255">
        <v>9.8558541571388822</v>
      </c>
    </row>
    <row r="874" spans="1:4" ht="27.75" customHeight="1">
      <c r="A874" s="7" t="s">
        <v>5596</v>
      </c>
      <c r="B874" s="8" t="s">
        <v>5595</v>
      </c>
      <c r="C874" s="255">
        <v>0.62134732729788611</v>
      </c>
      <c r="D874" s="255">
        <v>9.8558541571388822</v>
      </c>
    </row>
    <row r="875" spans="1:4" ht="27.75" customHeight="1">
      <c r="A875" s="7" t="s">
        <v>5597</v>
      </c>
      <c r="B875" s="8" t="s">
        <v>5595</v>
      </c>
      <c r="C875" s="255">
        <v>3.9423416628555534</v>
      </c>
      <c r="D875" s="255">
        <v>5.2707393970786205</v>
      </c>
    </row>
    <row r="876" spans="1:4" ht="27.75" customHeight="1">
      <c r="A876" s="7" t="s">
        <v>5597</v>
      </c>
      <c r="B876" s="8" t="s">
        <v>5595</v>
      </c>
      <c r="C876" s="255">
        <v>3.9423416628555534</v>
      </c>
      <c r="D876" s="255">
        <v>5.2707393970786205</v>
      </c>
    </row>
    <row r="877" spans="1:4" ht="27.75" customHeight="1">
      <c r="A877" s="7" t="s">
        <v>5598</v>
      </c>
      <c r="B877" s="8" t="s">
        <v>5595</v>
      </c>
      <c r="C877" s="255">
        <v>3.9423416628555534</v>
      </c>
      <c r="D877" s="255">
        <v>5.2707393970786205</v>
      </c>
    </row>
    <row r="878" spans="1:4" ht="27.75" customHeight="1">
      <c r="A878" s="7" t="s">
        <v>5598</v>
      </c>
      <c r="B878" s="8" t="s">
        <v>5595</v>
      </c>
      <c r="C878" s="255">
        <v>3.9423416628555534</v>
      </c>
      <c r="D878" s="255">
        <v>5.2707393970786205</v>
      </c>
    </row>
    <row r="879" spans="1:4" ht="27.75" customHeight="1">
      <c r="A879" s="7" t="s">
        <v>5599</v>
      </c>
      <c r="B879" s="8" t="s">
        <v>5600</v>
      </c>
      <c r="C879" s="255">
        <v>1.456952353664009</v>
      </c>
      <c r="D879" s="255">
        <v>6.7384046356960408</v>
      </c>
    </row>
    <row r="880" spans="1:4" ht="27.75" customHeight="1">
      <c r="A880" s="7" t="s">
        <v>5599</v>
      </c>
      <c r="B880" s="8" t="s">
        <v>5600</v>
      </c>
      <c r="C880" s="255">
        <v>1.456952353664009</v>
      </c>
      <c r="D880" s="255">
        <v>6.7384046356960408</v>
      </c>
    </row>
    <row r="881" spans="1:4" ht="27.75" customHeight="1">
      <c r="A881" s="7" t="s">
        <v>5601</v>
      </c>
      <c r="B881" s="8" t="s">
        <v>5600</v>
      </c>
      <c r="C881" s="255">
        <v>1.456952353664009</v>
      </c>
      <c r="D881" s="255">
        <v>6.7384046356960408</v>
      </c>
    </row>
    <row r="882" spans="1:4" ht="27.75" customHeight="1">
      <c r="A882" s="7" t="s">
        <v>5601</v>
      </c>
      <c r="B882" s="8" t="s">
        <v>5600</v>
      </c>
      <c r="C882" s="255">
        <v>1.456952353664009</v>
      </c>
      <c r="D882" s="255">
        <v>6.7384046356960408</v>
      </c>
    </row>
    <row r="883" spans="1:4" ht="27.75" customHeight="1">
      <c r="A883" s="7" t="s">
        <v>5602</v>
      </c>
      <c r="B883" s="8" t="s">
        <v>5603</v>
      </c>
      <c r="C883" s="255">
        <v>0.24639635392847209</v>
      </c>
      <c r="D883" s="255">
        <v>2.8817660524677819</v>
      </c>
    </row>
    <row r="884" spans="1:4" ht="27.75" customHeight="1">
      <c r="A884" s="7" t="s">
        <v>5604</v>
      </c>
      <c r="B884" s="8" t="s">
        <v>5603</v>
      </c>
      <c r="C884" s="255">
        <v>0.23568346897506026</v>
      </c>
      <c r="D884" s="255">
        <v>2.6567954684461337</v>
      </c>
    </row>
    <row r="885" spans="1:4" ht="27.75" customHeight="1">
      <c r="A885" s="7" t="s">
        <v>5604</v>
      </c>
      <c r="B885" s="8" t="s">
        <v>5603</v>
      </c>
      <c r="C885" s="255">
        <v>0.23568346897506026</v>
      </c>
      <c r="D885" s="255">
        <v>2.6567954684461337</v>
      </c>
    </row>
    <row r="886" spans="1:4" ht="27.75" customHeight="1">
      <c r="A886" s="7" t="s">
        <v>5605</v>
      </c>
      <c r="B886" s="8" t="s">
        <v>5606</v>
      </c>
      <c r="C886" s="255">
        <v>0.24639635392847209</v>
      </c>
      <c r="D886" s="255">
        <v>2.8924789374211941</v>
      </c>
    </row>
    <row r="887" spans="1:4" ht="27.75" customHeight="1">
      <c r="A887" s="7" t="s">
        <v>5607</v>
      </c>
      <c r="B887" s="8" t="s">
        <v>5608</v>
      </c>
      <c r="C887" s="255">
        <v>6.7812561755096885</v>
      </c>
      <c r="D887" s="255">
        <v>1.3712492740367141</v>
      </c>
    </row>
    <row r="888" spans="1:4" ht="27.75" customHeight="1">
      <c r="A888" s="7" t="s">
        <v>5607</v>
      </c>
      <c r="B888" s="8" t="s">
        <v>5608</v>
      </c>
      <c r="C888" s="255">
        <v>6.7812561755096885</v>
      </c>
      <c r="D888" s="255">
        <v>1.3712492740367141</v>
      </c>
    </row>
    <row r="889" spans="1:4" ht="27.75" customHeight="1">
      <c r="A889" s="7" t="s">
        <v>5609</v>
      </c>
      <c r="B889" s="8" t="s">
        <v>5608</v>
      </c>
      <c r="C889" s="255">
        <v>6.7812561755096885</v>
      </c>
      <c r="D889" s="255">
        <v>1.3712492740367141</v>
      </c>
    </row>
    <row r="890" spans="1:4" ht="27.75" customHeight="1">
      <c r="A890" s="7" t="s">
        <v>5609</v>
      </c>
      <c r="B890" s="8" t="s">
        <v>5608</v>
      </c>
      <c r="C890" s="255">
        <v>6.7812561755096885</v>
      </c>
      <c r="D890" s="255">
        <v>1.3712492740367141</v>
      </c>
    </row>
    <row r="891" spans="1:4" ht="27.75" customHeight="1">
      <c r="A891" s="7" t="s">
        <v>5610</v>
      </c>
      <c r="B891" s="8" t="s">
        <v>5608</v>
      </c>
      <c r="C891" s="255">
        <v>0.89988233608659363</v>
      </c>
      <c r="D891" s="255">
        <v>6.331315007466392</v>
      </c>
    </row>
    <row r="892" spans="1:4" ht="27.75" customHeight="1">
      <c r="A892" s="7" t="s">
        <v>5611</v>
      </c>
      <c r="B892" s="8" t="s">
        <v>5608</v>
      </c>
      <c r="C892" s="255">
        <v>0.89988233608659363</v>
      </c>
      <c r="D892" s="255">
        <v>6.331315007466392</v>
      </c>
    </row>
    <row r="893" spans="1:4" ht="27.75" customHeight="1">
      <c r="A893" s="7" t="s">
        <v>5612</v>
      </c>
      <c r="B893" s="8" t="s">
        <v>5613</v>
      </c>
      <c r="C893" s="255">
        <v>0.87845656617976997</v>
      </c>
      <c r="D893" s="255">
        <v>2.356834689750603</v>
      </c>
    </row>
    <row r="894" spans="1:4" ht="27.75" customHeight="1">
      <c r="A894" s="7" t="s">
        <v>5612</v>
      </c>
      <c r="B894" s="8" t="s">
        <v>5613</v>
      </c>
      <c r="C894" s="255">
        <v>0.87845656617976997</v>
      </c>
      <c r="D894" s="255">
        <v>2.356834689750603</v>
      </c>
    </row>
    <row r="895" spans="1:4" ht="27.75" customHeight="1">
      <c r="A895" s="7" t="s">
        <v>5614</v>
      </c>
      <c r="B895" s="8" t="s">
        <v>5613</v>
      </c>
      <c r="C895" s="255">
        <v>0.87845656617976997</v>
      </c>
      <c r="D895" s="255">
        <v>2.356834689750603</v>
      </c>
    </row>
    <row r="896" spans="1:4" ht="27.75" customHeight="1">
      <c r="A896" s="7" t="s">
        <v>5614</v>
      </c>
      <c r="B896" s="8" t="s">
        <v>5613</v>
      </c>
      <c r="C896" s="255">
        <v>0.87845656617976997</v>
      </c>
      <c r="D896" s="255">
        <v>2.356834689750603</v>
      </c>
    </row>
    <row r="897" spans="1:4" ht="27.75" customHeight="1">
      <c r="A897" s="7" t="s">
        <v>5615</v>
      </c>
      <c r="B897" s="8" t="s">
        <v>5613</v>
      </c>
      <c r="C897" s="255">
        <v>3.2888556806974316</v>
      </c>
      <c r="D897" s="255">
        <v>2.7960629728404873</v>
      </c>
    </row>
    <row r="898" spans="1:4" ht="27.75" customHeight="1">
      <c r="A898" s="7" t="s">
        <v>5616</v>
      </c>
      <c r="B898" s="8" t="s">
        <v>5613</v>
      </c>
      <c r="C898" s="255">
        <v>3.2888556806974316</v>
      </c>
      <c r="D898" s="255">
        <v>2.7960629728404873</v>
      </c>
    </row>
    <row r="899" spans="1:4" ht="27.75" customHeight="1">
      <c r="A899" s="7" t="s">
        <v>5617</v>
      </c>
      <c r="B899" s="8" t="s">
        <v>5618</v>
      </c>
      <c r="C899" s="255">
        <v>3.2567170258371965</v>
      </c>
      <c r="D899" s="255">
        <v>4.606540529967087</v>
      </c>
    </row>
    <row r="900" spans="1:4" ht="27.75" customHeight="1">
      <c r="A900" s="7" t="s">
        <v>5617</v>
      </c>
      <c r="B900" s="8" t="s">
        <v>5618</v>
      </c>
      <c r="C900" s="255">
        <v>3.2567170258371965</v>
      </c>
      <c r="D900" s="255">
        <v>4.606540529967087</v>
      </c>
    </row>
    <row r="901" spans="1:4" ht="27.75" customHeight="1">
      <c r="A901" s="7" t="s">
        <v>5619</v>
      </c>
      <c r="B901" s="8" t="s">
        <v>5618</v>
      </c>
      <c r="C901" s="255">
        <v>3.2674299107906077</v>
      </c>
      <c r="D901" s="255">
        <v>4.606540529967087</v>
      </c>
    </row>
    <row r="902" spans="1:4" ht="27.75" customHeight="1">
      <c r="A902" s="7" t="s">
        <v>5619</v>
      </c>
      <c r="B902" s="8" t="s">
        <v>5618</v>
      </c>
      <c r="C902" s="255">
        <v>3.2674299107906077</v>
      </c>
      <c r="D902" s="255">
        <v>4.606540529967087</v>
      </c>
    </row>
    <row r="903" spans="1:4" ht="27.75" customHeight="1">
      <c r="A903" s="7" t="s">
        <v>5620</v>
      </c>
      <c r="B903" s="8" t="s">
        <v>5618</v>
      </c>
      <c r="C903" s="255">
        <v>0.66419886711153342</v>
      </c>
      <c r="D903" s="255">
        <v>6.5134340516743929</v>
      </c>
    </row>
    <row r="904" spans="1:4" ht="27.75" customHeight="1">
      <c r="A904" s="7" t="s">
        <v>5621</v>
      </c>
      <c r="B904" s="8" t="s">
        <v>5618</v>
      </c>
      <c r="C904" s="255">
        <v>0.66419886711153342</v>
      </c>
      <c r="D904" s="255">
        <v>6.5134340516743929</v>
      </c>
    </row>
    <row r="905" spans="1:4" ht="27.75" customHeight="1">
      <c r="A905" s="7" t="s">
        <v>5622</v>
      </c>
      <c r="B905" s="8" t="s">
        <v>5623</v>
      </c>
      <c r="C905" s="255">
        <v>4.4029957158522626</v>
      </c>
      <c r="D905" s="255">
        <v>2.7853500878870761</v>
      </c>
    </row>
    <row r="906" spans="1:4" ht="27.75" customHeight="1">
      <c r="A906" s="7" t="s">
        <v>5622</v>
      </c>
      <c r="B906" s="8" t="s">
        <v>5623</v>
      </c>
      <c r="C906" s="255">
        <v>4.4029957158522626</v>
      </c>
      <c r="D906" s="255">
        <v>2.7853500878870761</v>
      </c>
    </row>
    <row r="907" spans="1:4" ht="27.75" customHeight="1">
      <c r="A907" s="7" t="s">
        <v>5624</v>
      </c>
      <c r="B907" s="8" t="s">
        <v>5623</v>
      </c>
      <c r="C907" s="255">
        <v>6.4598696269073335</v>
      </c>
      <c r="D907" s="255">
        <v>0.18211904420800112</v>
      </c>
    </row>
    <row r="908" spans="1:4" ht="27.75" customHeight="1">
      <c r="A908" s="7" t="s">
        <v>5624</v>
      </c>
      <c r="B908" s="8" t="s">
        <v>5623</v>
      </c>
      <c r="C908" s="255">
        <v>6.4598696269073335</v>
      </c>
      <c r="D908" s="255">
        <v>0.18211904420800112</v>
      </c>
    </row>
    <row r="909" spans="1:4" ht="27.75" customHeight="1">
      <c r="A909" s="7" t="s">
        <v>5625</v>
      </c>
      <c r="B909" s="8" t="s">
        <v>5623</v>
      </c>
      <c r="C909" s="255">
        <v>4.424421485759086</v>
      </c>
      <c r="D909" s="255">
        <v>6.5455727065346281</v>
      </c>
    </row>
    <row r="910" spans="1:4" ht="27.75" customHeight="1">
      <c r="A910" s="7" t="s">
        <v>5626</v>
      </c>
      <c r="B910" s="8" t="s">
        <v>5623</v>
      </c>
      <c r="C910" s="255">
        <v>4.424421485759086</v>
      </c>
      <c r="D910" s="255">
        <v>6.5455727065346281</v>
      </c>
    </row>
    <row r="911" spans="1:4" ht="27.75" customHeight="1">
      <c r="A911" s="7" t="s">
        <v>5627</v>
      </c>
      <c r="B911" s="8" t="s">
        <v>5628</v>
      </c>
      <c r="C911" s="255">
        <v>5.902799609329918</v>
      </c>
      <c r="D911" s="255">
        <v>0.17140615925458927</v>
      </c>
    </row>
    <row r="912" spans="1:4" ht="27.75" customHeight="1">
      <c r="A912" s="7" t="s">
        <v>5627</v>
      </c>
      <c r="B912" s="8" t="s">
        <v>5628</v>
      </c>
      <c r="C912" s="255">
        <v>5.902799609329918</v>
      </c>
      <c r="D912" s="255">
        <v>0.17140615925458927</v>
      </c>
    </row>
    <row r="913" spans="1:4" ht="27.75" customHeight="1">
      <c r="A913" s="7" t="s">
        <v>5629</v>
      </c>
      <c r="B913" s="8" t="s">
        <v>5628</v>
      </c>
      <c r="C913" s="255">
        <v>5.902799609329918</v>
      </c>
      <c r="D913" s="255">
        <v>0.17140615925458927</v>
      </c>
    </row>
    <row r="914" spans="1:4" ht="27.75" customHeight="1">
      <c r="A914" s="7" t="s">
        <v>5629</v>
      </c>
      <c r="B914" s="8" t="s">
        <v>5628</v>
      </c>
      <c r="C914" s="255">
        <v>5.902799609329918</v>
      </c>
      <c r="D914" s="255">
        <v>0.17140615925458927</v>
      </c>
    </row>
    <row r="915" spans="1:4" ht="27.75" customHeight="1">
      <c r="A915" s="7" t="s">
        <v>5630</v>
      </c>
      <c r="B915" s="8" t="s">
        <v>5628</v>
      </c>
      <c r="C915" s="255">
        <v>4.6708178396875581</v>
      </c>
      <c r="D915" s="255">
        <v>5.7742449898889756</v>
      </c>
    </row>
    <row r="916" spans="1:4" ht="27.75" customHeight="1">
      <c r="A916" s="7" t="s">
        <v>5631</v>
      </c>
      <c r="B916" s="8" t="s">
        <v>5628</v>
      </c>
      <c r="C916" s="255">
        <v>4.6708178396875581</v>
      </c>
      <c r="D916" s="255">
        <v>5.7742449898889756</v>
      </c>
    </row>
    <row r="917" spans="1:4" ht="27.75" customHeight="1">
      <c r="A917" s="7" t="s">
        <v>5632</v>
      </c>
      <c r="B917" s="8" t="s">
        <v>5633</v>
      </c>
      <c r="C917" s="255">
        <v>1.2962590793628315</v>
      </c>
      <c r="D917" s="255">
        <v>4.1887380167840256</v>
      </c>
    </row>
    <row r="918" spans="1:4" ht="27.75" customHeight="1">
      <c r="A918" s="7" t="s">
        <v>5634</v>
      </c>
      <c r="B918" s="8" t="s">
        <v>5633</v>
      </c>
      <c r="C918" s="255">
        <v>1.2962590793628315</v>
      </c>
      <c r="D918" s="255">
        <v>4.1887380167840256</v>
      </c>
    </row>
    <row r="919" spans="1:4" ht="27.75" customHeight="1">
      <c r="A919" s="7" t="s">
        <v>5635</v>
      </c>
      <c r="B919" s="8" t="s">
        <v>5636</v>
      </c>
      <c r="C919" s="255">
        <v>0.1071288495341183</v>
      </c>
      <c r="D919" s="255">
        <v>20.075946402693766</v>
      </c>
    </row>
    <row r="920" spans="1:4" ht="27.75" customHeight="1">
      <c r="A920" s="7" t="s">
        <v>5637</v>
      </c>
      <c r="B920" s="8" t="s">
        <v>5636</v>
      </c>
      <c r="C920" s="255">
        <v>18.061924031452346</v>
      </c>
      <c r="D920" s="255">
        <v>3.8566385832282588</v>
      </c>
    </row>
    <row r="921" spans="1:4" ht="27.75" customHeight="1">
      <c r="A921" s="7" t="s">
        <v>5637</v>
      </c>
      <c r="B921" s="8" t="s">
        <v>5636</v>
      </c>
      <c r="C921" s="255">
        <v>18.061924031452346</v>
      </c>
      <c r="D921" s="255">
        <v>3.8566385832282588</v>
      </c>
    </row>
    <row r="922" spans="1:4" ht="27.75" customHeight="1">
      <c r="A922" s="7" t="s">
        <v>5638</v>
      </c>
      <c r="B922" s="8" t="s">
        <v>5639</v>
      </c>
      <c r="C922" s="255">
        <v>3.7709355036009642</v>
      </c>
      <c r="D922" s="255">
        <v>1.2855461944094195</v>
      </c>
    </row>
    <row r="923" spans="1:4" ht="27.75" customHeight="1">
      <c r="A923" s="7" t="s">
        <v>5640</v>
      </c>
      <c r="B923" s="8" t="s">
        <v>5641</v>
      </c>
      <c r="C923" s="255">
        <v>3.4066974151849618</v>
      </c>
      <c r="D923" s="255">
        <v>1.3605363890833024</v>
      </c>
    </row>
    <row r="924" spans="1:4" ht="27.75" customHeight="1">
      <c r="A924" s="7" t="s">
        <v>5642</v>
      </c>
      <c r="B924" s="8" t="s">
        <v>5643</v>
      </c>
      <c r="C924" s="255">
        <v>0.71776329187859267</v>
      </c>
      <c r="D924" s="255">
        <v>4.9386399635228537</v>
      </c>
    </row>
    <row r="925" spans="1:4" ht="27.75" customHeight="1">
      <c r="A925" s="7" t="s">
        <v>5644</v>
      </c>
      <c r="B925" s="8" t="s">
        <v>5643</v>
      </c>
      <c r="C925" s="255">
        <v>0.71776329187859267</v>
      </c>
      <c r="D925" s="255">
        <v>4.9386399635228537</v>
      </c>
    </row>
    <row r="926" spans="1:4" ht="27.75" customHeight="1">
      <c r="A926" s="7" t="s">
        <v>5645</v>
      </c>
      <c r="B926" s="8" t="s">
        <v>5643</v>
      </c>
      <c r="C926" s="255">
        <v>4.3494312910852022</v>
      </c>
      <c r="D926" s="255">
        <v>0.29996077869553128</v>
      </c>
    </row>
    <row r="927" spans="1:4" ht="27.75" customHeight="1">
      <c r="A927" s="7" t="s">
        <v>5645</v>
      </c>
      <c r="B927" s="8" t="s">
        <v>5643</v>
      </c>
      <c r="C927" s="255">
        <v>4.3494312910852022</v>
      </c>
      <c r="D927" s="255">
        <v>0.29996077869553128</v>
      </c>
    </row>
    <row r="928" spans="1:4" ht="27.75" customHeight="1">
      <c r="A928" s="7" t="s">
        <v>5646</v>
      </c>
      <c r="B928" s="8" t="s">
        <v>5643</v>
      </c>
      <c r="C928" s="255">
        <v>4.3494312910852022</v>
      </c>
      <c r="D928" s="255">
        <v>0.29996077869553128</v>
      </c>
    </row>
    <row r="929" spans="1:4" ht="27.75" customHeight="1">
      <c r="A929" s="7" t="s">
        <v>5646</v>
      </c>
      <c r="B929" s="8" t="s">
        <v>5643</v>
      </c>
      <c r="C929" s="255">
        <v>4.3494312910852022</v>
      </c>
      <c r="D929" s="255">
        <v>0.29996077869553128</v>
      </c>
    </row>
    <row r="930" spans="1:4" ht="27.75" customHeight="1">
      <c r="A930" s="7" t="s">
        <v>5647</v>
      </c>
      <c r="B930" s="8" t="s">
        <v>5648</v>
      </c>
      <c r="C930" s="255">
        <v>0</v>
      </c>
      <c r="D930" s="255">
        <v>0</v>
      </c>
    </row>
    <row r="931" spans="1:4" ht="27.75" customHeight="1">
      <c r="A931" s="7" t="s">
        <v>5647</v>
      </c>
      <c r="B931" s="8" t="s">
        <v>5648</v>
      </c>
      <c r="C931" s="255">
        <v>0</v>
      </c>
      <c r="D931" s="255">
        <v>0</v>
      </c>
    </row>
    <row r="932" spans="1:4" ht="27.75" customHeight="1">
      <c r="A932" s="7" t="s">
        <v>5649</v>
      </c>
      <c r="B932" s="8" t="s">
        <v>5650</v>
      </c>
      <c r="C932" s="255">
        <v>1.4890910085242441</v>
      </c>
      <c r="D932" s="255">
        <v>1.8319033270334228</v>
      </c>
    </row>
    <row r="933" spans="1:4" ht="27.75" customHeight="1">
      <c r="A933" s="7" t="s">
        <v>5649</v>
      </c>
      <c r="B933" s="8" t="s">
        <v>5650</v>
      </c>
      <c r="C933" s="255">
        <v>1.4890910085242441</v>
      </c>
      <c r="D933" s="255">
        <v>1.8319033270334228</v>
      </c>
    </row>
    <row r="934" spans="1:4" ht="27.75" customHeight="1">
      <c r="A934" s="7" t="s">
        <v>5651</v>
      </c>
      <c r="B934" s="8" t="s">
        <v>5650</v>
      </c>
      <c r="C934" s="255">
        <v>1.4890910085242441</v>
      </c>
      <c r="D934" s="255">
        <v>1.8319033270334228</v>
      </c>
    </row>
    <row r="935" spans="1:4" ht="27.75" customHeight="1">
      <c r="A935" s="7" t="s">
        <v>5651</v>
      </c>
      <c r="B935" s="8" t="s">
        <v>5650</v>
      </c>
      <c r="C935" s="255">
        <v>1.4890910085242441</v>
      </c>
      <c r="D935" s="255">
        <v>1.8319033270334228</v>
      </c>
    </row>
    <row r="936" spans="1:4" ht="27.75" customHeight="1">
      <c r="A936" s="7" t="s">
        <v>5652</v>
      </c>
      <c r="B936" s="8" t="s">
        <v>5650</v>
      </c>
      <c r="C936" s="255">
        <v>1.4890910085242441</v>
      </c>
      <c r="D936" s="255">
        <v>1.8319033270334228</v>
      </c>
    </row>
    <row r="937" spans="1:4" ht="27.75" customHeight="1">
      <c r="A937" s="7" t="s">
        <v>5652</v>
      </c>
      <c r="B937" s="8" t="s">
        <v>5650</v>
      </c>
      <c r="C937" s="255">
        <v>1.4890910085242441</v>
      </c>
      <c r="D937" s="255">
        <v>1.8319033270334228</v>
      </c>
    </row>
    <row r="938" spans="1:4" ht="27.75" customHeight="1">
      <c r="A938" s="7" t="s">
        <v>5653</v>
      </c>
      <c r="B938" s="8" t="s">
        <v>5650</v>
      </c>
      <c r="C938" s="255">
        <v>1.9925966013346004</v>
      </c>
      <c r="D938" s="255">
        <v>3.5031133797656682</v>
      </c>
    </row>
    <row r="939" spans="1:4" ht="27.75" customHeight="1">
      <c r="A939" s="7" t="s">
        <v>5654</v>
      </c>
      <c r="B939" s="8" t="s">
        <v>5650</v>
      </c>
      <c r="C939" s="255">
        <v>1.9925966013346004</v>
      </c>
      <c r="D939" s="255">
        <v>3.5031133797656682</v>
      </c>
    </row>
    <row r="940" spans="1:4" ht="27.75" customHeight="1">
      <c r="A940" s="7" t="s">
        <v>5655</v>
      </c>
      <c r="B940" s="8" t="s">
        <v>5656</v>
      </c>
      <c r="C940" s="255">
        <v>0</v>
      </c>
      <c r="D940" s="255">
        <v>0</v>
      </c>
    </row>
    <row r="941" spans="1:4" ht="27.75" customHeight="1">
      <c r="A941" s="7" t="s">
        <v>5655</v>
      </c>
      <c r="B941" s="8" t="s">
        <v>5656</v>
      </c>
      <c r="C941" s="255">
        <v>0</v>
      </c>
      <c r="D941" s="255">
        <v>0</v>
      </c>
    </row>
    <row r="942" spans="1:4" ht="27.75" customHeight="1">
      <c r="A942" s="7" t="s">
        <v>5657</v>
      </c>
      <c r="B942" s="8" t="s">
        <v>5656</v>
      </c>
      <c r="C942" s="255">
        <v>0</v>
      </c>
      <c r="D942" s="255">
        <v>0</v>
      </c>
    </row>
    <row r="943" spans="1:4" ht="27.75" customHeight="1">
      <c r="A943" s="7" t="s">
        <v>5657</v>
      </c>
      <c r="B943" s="8" t="s">
        <v>5656</v>
      </c>
      <c r="C943" s="255">
        <v>0</v>
      </c>
      <c r="D943" s="255">
        <v>0</v>
      </c>
    </row>
    <row r="944" spans="1:4" ht="27.75" customHeight="1">
      <c r="A944" s="7" t="s">
        <v>5658</v>
      </c>
      <c r="B944" s="8" t="s">
        <v>5656</v>
      </c>
      <c r="C944" s="255">
        <v>0</v>
      </c>
      <c r="D944" s="255">
        <v>0</v>
      </c>
    </row>
    <row r="945" spans="1:4" ht="27.75" customHeight="1">
      <c r="A945" s="7" t="s">
        <v>5658</v>
      </c>
      <c r="B945" s="8" t="s">
        <v>5656</v>
      </c>
      <c r="C945" s="255">
        <v>0</v>
      </c>
      <c r="D945" s="255">
        <v>0</v>
      </c>
    </row>
    <row r="946" spans="1:4" ht="27.75" customHeight="1">
      <c r="A946" s="7" t="s">
        <v>5659</v>
      </c>
      <c r="B946" s="8" t="s">
        <v>5656</v>
      </c>
      <c r="C946" s="255">
        <v>0</v>
      </c>
      <c r="D946" s="255">
        <v>0</v>
      </c>
    </row>
    <row r="947" spans="1:4" ht="27.75" customHeight="1">
      <c r="A947" s="7" t="s">
        <v>5659</v>
      </c>
      <c r="B947" s="8" t="s">
        <v>5656</v>
      </c>
      <c r="C947" s="255">
        <v>0</v>
      </c>
      <c r="D947" s="255">
        <v>0</v>
      </c>
    </row>
    <row r="948" spans="1:4" ht="27.75" customHeight="1">
      <c r="A948" s="7" t="s">
        <v>5660</v>
      </c>
      <c r="B948" s="8" t="s">
        <v>5661</v>
      </c>
      <c r="C948" s="255">
        <v>1.3498235041298905</v>
      </c>
      <c r="D948" s="255">
        <v>1.2641204245025959</v>
      </c>
    </row>
    <row r="949" spans="1:4" ht="27.75" customHeight="1">
      <c r="A949" s="7" t="s">
        <v>5662</v>
      </c>
      <c r="B949" s="8" t="s">
        <v>5661</v>
      </c>
      <c r="C949" s="255">
        <v>1.3498235041298905</v>
      </c>
      <c r="D949" s="255">
        <v>1.2641204245025959</v>
      </c>
    </row>
    <row r="950" spans="1:4" ht="27.75" customHeight="1">
      <c r="A950" s="7" t="s">
        <v>5663</v>
      </c>
      <c r="B950" s="8" t="s">
        <v>5664</v>
      </c>
      <c r="C950" s="255">
        <v>1.4890910085242441</v>
      </c>
      <c r="D950" s="255">
        <v>3.0531722117223716</v>
      </c>
    </row>
    <row r="951" spans="1:4" ht="27.75" customHeight="1">
      <c r="A951" s="7" t="s">
        <v>5665</v>
      </c>
      <c r="B951" s="8" t="s">
        <v>5664</v>
      </c>
      <c r="C951" s="255">
        <v>1.4890910085242441</v>
      </c>
      <c r="D951" s="255">
        <v>3.0531722117223716</v>
      </c>
    </row>
    <row r="952" spans="1:4" ht="27.75" customHeight="1">
      <c r="A952" s="7" t="s">
        <v>5666</v>
      </c>
      <c r="B952" s="8" t="s">
        <v>5667</v>
      </c>
      <c r="C952" s="255">
        <v>2.1211512207755421</v>
      </c>
      <c r="D952" s="255">
        <v>6.0742057685845072</v>
      </c>
    </row>
    <row r="953" spans="1:4" ht="27.75" customHeight="1">
      <c r="A953" s="7" t="s">
        <v>5668</v>
      </c>
      <c r="B953" s="8" t="s">
        <v>5667</v>
      </c>
      <c r="C953" s="255">
        <v>2.1211512207755421</v>
      </c>
      <c r="D953" s="255">
        <v>6.0742057685845072</v>
      </c>
    </row>
    <row r="954" spans="1:4" ht="27.75" customHeight="1">
      <c r="A954" s="7" t="s">
        <v>5669</v>
      </c>
      <c r="B954" s="8" t="s">
        <v>5670</v>
      </c>
      <c r="C954" s="255">
        <v>3.8244999283680232</v>
      </c>
      <c r="D954" s="255">
        <v>0.47136693795012052</v>
      </c>
    </row>
    <row r="955" spans="1:4" ht="27.75" customHeight="1">
      <c r="A955" s="7" t="s">
        <v>5671</v>
      </c>
      <c r="B955" s="8" t="s">
        <v>5670</v>
      </c>
      <c r="C955" s="255">
        <v>3.8244999283680232</v>
      </c>
      <c r="D955" s="255">
        <v>0.47136693795012052</v>
      </c>
    </row>
    <row r="956" spans="1:4" ht="27.75" customHeight="1">
      <c r="A956" s="7" t="s">
        <v>5671</v>
      </c>
      <c r="B956" s="8" t="s">
        <v>5670</v>
      </c>
      <c r="C956" s="255">
        <v>3.8244999283680232</v>
      </c>
      <c r="D956" s="255">
        <v>0.47136693795012052</v>
      </c>
    </row>
    <row r="957" spans="1:4" ht="27.75" customHeight="1">
      <c r="A957" s="7" t="s">
        <v>5672</v>
      </c>
      <c r="B957" s="8" t="s">
        <v>5673</v>
      </c>
      <c r="C957" s="255">
        <v>2.2497058402164845</v>
      </c>
      <c r="D957" s="255">
        <v>4.4137086008056743</v>
      </c>
    </row>
    <row r="958" spans="1:4" ht="27.75" customHeight="1">
      <c r="A958" s="7" t="s">
        <v>5674</v>
      </c>
      <c r="B958" s="8" t="s">
        <v>5673</v>
      </c>
      <c r="C958" s="255">
        <v>2.2497058402164845</v>
      </c>
      <c r="D958" s="255">
        <v>4.4137086008056743</v>
      </c>
    </row>
    <row r="959" spans="1:4" ht="27.75" customHeight="1">
      <c r="A959" s="7" t="s">
        <v>5675</v>
      </c>
      <c r="B959" s="8" t="s">
        <v>5673</v>
      </c>
      <c r="C959" s="255">
        <v>4.7350951494080284</v>
      </c>
      <c r="D959" s="255">
        <v>0.97487253076047653</v>
      </c>
    </row>
    <row r="960" spans="1:4" ht="27.75" customHeight="1">
      <c r="A960" s="7" t="s">
        <v>5676</v>
      </c>
      <c r="B960" s="8" t="s">
        <v>5673</v>
      </c>
      <c r="C960" s="255">
        <v>4.1994509017374373</v>
      </c>
      <c r="D960" s="255">
        <v>8.5703079627294634E-2</v>
      </c>
    </row>
    <row r="961" spans="1:4" ht="27.75" customHeight="1">
      <c r="A961" s="7" t="s">
        <v>5676</v>
      </c>
      <c r="B961" s="8" t="s">
        <v>5673</v>
      </c>
      <c r="C961" s="255">
        <v>4.1994509017374373</v>
      </c>
      <c r="D961" s="255">
        <v>8.5703079627294634E-2</v>
      </c>
    </row>
    <row r="962" spans="1:4" ht="27.75" customHeight="1">
      <c r="A962" s="7" t="s">
        <v>5677</v>
      </c>
      <c r="B962" s="8" t="s">
        <v>5673</v>
      </c>
      <c r="C962" s="255">
        <v>4.210163786690849</v>
      </c>
      <c r="D962" s="255">
        <v>8.5703079627294634E-2</v>
      </c>
    </row>
    <row r="963" spans="1:4" ht="27.75" customHeight="1">
      <c r="A963" s="7" t="s">
        <v>5677</v>
      </c>
      <c r="B963" s="8" t="s">
        <v>5673</v>
      </c>
      <c r="C963" s="255">
        <v>4.210163786690849</v>
      </c>
      <c r="D963" s="255">
        <v>8.5703079627294634E-2</v>
      </c>
    </row>
    <row r="964" spans="1:4" ht="27.75" customHeight="1">
      <c r="A964" s="7" t="s">
        <v>5678</v>
      </c>
      <c r="B964" s="8" t="s">
        <v>5679</v>
      </c>
      <c r="C964" s="255">
        <v>0.87845656617976997</v>
      </c>
      <c r="D964" s="255">
        <v>7.3918906178541626</v>
      </c>
    </row>
    <row r="965" spans="1:4" ht="27.75" customHeight="1">
      <c r="A965" s="7" t="s">
        <v>5680</v>
      </c>
      <c r="B965" s="8" t="s">
        <v>5681</v>
      </c>
      <c r="C965" s="255">
        <v>0.87845656617976997</v>
      </c>
      <c r="D965" s="255">
        <v>7.3918906178541626</v>
      </c>
    </row>
    <row r="966" spans="1:4" ht="27.75" customHeight="1">
      <c r="A966" s="7" t="s">
        <v>5682</v>
      </c>
      <c r="B966" s="8" t="s">
        <v>5683</v>
      </c>
      <c r="C966" s="255">
        <v>4.0816091672499075</v>
      </c>
      <c r="D966" s="255">
        <v>6.3955923171868623</v>
      </c>
    </row>
    <row r="967" spans="1:4" ht="27.75" customHeight="1">
      <c r="A967" s="7" t="s">
        <v>5684</v>
      </c>
      <c r="B967" s="8" t="s">
        <v>5683</v>
      </c>
      <c r="C967" s="255">
        <v>4.0816091672499075</v>
      </c>
      <c r="D967" s="255">
        <v>6.3955923171868623</v>
      </c>
    </row>
    <row r="968" spans="1:4" ht="27.75" customHeight="1">
      <c r="A968" s="7" t="s">
        <v>5685</v>
      </c>
      <c r="B968" s="8" t="s">
        <v>5683</v>
      </c>
      <c r="C968" s="255">
        <v>4.0816091672499075</v>
      </c>
      <c r="D968" s="255">
        <v>6.3955923171868623</v>
      </c>
    </row>
    <row r="969" spans="1:4" ht="27.75" customHeight="1">
      <c r="A969" s="7" t="s">
        <v>5686</v>
      </c>
      <c r="B969" s="8" t="s">
        <v>5683</v>
      </c>
      <c r="C969" s="255">
        <v>7.1454942639256904</v>
      </c>
      <c r="D969" s="255">
        <v>1.564081203198127</v>
      </c>
    </row>
    <row r="970" spans="1:4" ht="27.75" customHeight="1">
      <c r="A970" s="7" t="s">
        <v>5686</v>
      </c>
      <c r="B970" s="8" t="s">
        <v>5683</v>
      </c>
      <c r="C970" s="255">
        <v>7.1454942639256904</v>
      </c>
      <c r="D970" s="255">
        <v>1.564081203198127</v>
      </c>
    </row>
    <row r="971" spans="1:4" ht="27.75" customHeight="1">
      <c r="A971" s="7" t="s">
        <v>5687</v>
      </c>
      <c r="B971" s="8" t="s">
        <v>5683</v>
      </c>
      <c r="C971" s="255">
        <v>7.1454942639256904</v>
      </c>
      <c r="D971" s="255">
        <v>1.564081203198127</v>
      </c>
    </row>
    <row r="972" spans="1:4" ht="27.75" customHeight="1">
      <c r="A972" s="7" t="s">
        <v>5687</v>
      </c>
      <c r="B972" s="8" t="s">
        <v>5683</v>
      </c>
      <c r="C972" s="255">
        <v>7.1454942639256904</v>
      </c>
      <c r="D972" s="255">
        <v>1.564081203198127</v>
      </c>
    </row>
    <row r="973" spans="1:4" ht="27.75" customHeight="1">
      <c r="A973" s="7" t="s">
        <v>5688</v>
      </c>
      <c r="B973" s="8" t="s">
        <v>5689</v>
      </c>
      <c r="C973" s="255">
        <v>9.502328953676292</v>
      </c>
      <c r="D973" s="255">
        <v>0.59992155739106257</v>
      </c>
    </row>
    <row r="974" spans="1:4" ht="27.75" customHeight="1">
      <c r="A974" s="7" t="s">
        <v>5688</v>
      </c>
      <c r="B974" s="8" t="s">
        <v>5689</v>
      </c>
      <c r="C974" s="255">
        <v>9.502328953676292</v>
      </c>
      <c r="D974" s="255">
        <v>0.59992155739106257</v>
      </c>
    </row>
    <row r="975" spans="1:4" ht="27.75" customHeight="1">
      <c r="A975" s="7" t="s">
        <v>5690</v>
      </c>
      <c r="B975" s="8" t="s">
        <v>5689</v>
      </c>
      <c r="C975" s="255">
        <v>0.74990194673882804</v>
      </c>
      <c r="D975" s="255">
        <v>6.3741665472800388</v>
      </c>
    </row>
    <row r="976" spans="1:4" ht="27.75" customHeight="1">
      <c r="A976" s="7" t="s">
        <v>5691</v>
      </c>
      <c r="B976" s="8" t="s">
        <v>5689</v>
      </c>
      <c r="C976" s="255">
        <v>0.74990194673882804</v>
      </c>
      <c r="D976" s="255">
        <v>6.3741665472800388</v>
      </c>
    </row>
    <row r="977" spans="1:4" ht="27.75" customHeight="1">
      <c r="A977" s="7" t="s">
        <v>5692</v>
      </c>
      <c r="B977" s="8" t="s">
        <v>5693</v>
      </c>
      <c r="C977" s="255">
        <v>3.5673906894861394</v>
      </c>
      <c r="D977" s="255">
        <v>2.3032702649835435</v>
      </c>
    </row>
    <row r="978" spans="1:4" ht="27.75" customHeight="1">
      <c r="A978" s="7" t="s">
        <v>5694</v>
      </c>
      <c r="B978" s="8" t="s">
        <v>5693</v>
      </c>
      <c r="C978" s="255">
        <v>3.5673906894861394</v>
      </c>
      <c r="D978" s="255">
        <v>2.3032702649835435</v>
      </c>
    </row>
    <row r="979" spans="1:4" ht="27.75" customHeight="1">
      <c r="A979" s="7" t="s">
        <v>5695</v>
      </c>
      <c r="B979" s="8" t="s">
        <v>5696</v>
      </c>
      <c r="C979" s="255">
        <v>6.2884634676527442</v>
      </c>
      <c r="D979" s="255">
        <v>5.4742842111934458</v>
      </c>
    </row>
    <row r="980" spans="1:4" ht="27.75" customHeight="1">
      <c r="A980" s="7" t="s">
        <v>5697</v>
      </c>
      <c r="B980" s="8" t="s">
        <v>5696</v>
      </c>
      <c r="C980" s="255">
        <v>6.2884634676527442</v>
      </c>
      <c r="D980" s="255">
        <v>5.4742842111934458</v>
      </c>
    </row>
    <row r="981" spans="1:4" ht="27.75" customHeight="1">
      <c r="A981" s="7" t="s">
        <v>5698</v>
      </c>
      <c r="B981" s="8" t="s">
        <v>5699</v>
      </c>
      <c r="C981" s="255">
        <v>6.1706217331652136</v>
      </c>
      <c r="D981" s="255">
        <v>1.4033879288969497</v>
      </c>
    </row>
    <row r="982" spans="1:4" ht="27.75" customHeight="1">
      <c r="A982" s="7" t="s">
        <v>5698</v>
      </c>
      <c r="B982" s="8" t="s">
        <v>5699</v>
      </c>
      <c r="C982" s="255">
        <v>6.1706217331652136</v>
      </c>
      <c r="D982" s="255">
        <v>1.4033879288969497</v>
      </c>
    </row>
    <row r="983" spans="1:4" ht="27.75" customHeight="1">
      <c r="A983" s="7" t="s">
        <v>5700</v>
      </c>
      <c r="B983" s="8" t="s">
        <v>5699</v>
      </c>
      <c r="C983" s="255">
        <v>6.1706217331652136</v>
      </c>
      <c r="D983" s="255">
        <v>1.4033879288969497</v>
      </c>
    </row>
    <row r="984" spans="1:4" ht="27.75" customHeight="1">
      <c r="A984" s="7" t="s">
        <v>5700</v>
      </c>
      <c r="B984" s="8" t="s">
        <v>5699</v>
      </c>
      <c r="C984" s="255">
        <v>6.1706217331652136</v>
      </c>
      <c r="D984" s="255">
        <v>1.4033879288969497</v>
      </c>
    </row>
    <row r="985" spans="1:4" ht="27.75" customHeight="1">
      <c r="A985" s="7" t="s">
        <v>5701</v>
      </c>
      <c r="B985" s="8" t="s">
        <v>5702</v>
      </c>
      <c r="C985" s="255">
        <v>-0.37495097336941402</v>
      </c>
      <c r="D985" s="255">
        <v>-0.23568346897506026</v>
      </c>
    </row>
    <row r="986" spans="1:4" ht="27.75" customHeight="1">
      <c r="A986" s="7" t="s">
        <v>5703</v>
      </c>
      <c r="B986" s="8" t="s">
        <v>5702</v>
      </c>
      <c r="C986" s="255">
        <v>-0.23568346897506026</v>
      </c>
      <c r="D986" s="255">
        <v>-0.37495097336941402</v>
      </c>
    </row>
    <row r="987" spans="1:4" ht="27.75" customHeight="1">
      <c r="A987" s="7" t="s">
        <v>5703</v>
      </c>
      <c r="B987" s="8" t="s">
        <v>5702</v>
      </c>
      <c r="C987" s="255">
        <v>-0.23568346897506026</v>
      </c>
      <c r="D987" s="255">
        <v>-0.37495097336941402</v>
      </c>
    </row>
    <row r="988" spans="1:4" ht="27.75" customHeight="1">
      <c r="A988" s="7" t="s">
        <v>5704</v>
      </c>
      <c r="B988" s="8" t="s">
        <v>5705</v>
      </c>
      <c r="C988" s="255">
        <v>2.5710923888188391</v>
      </c>
      <c r="D988" s="255">
        <v>0.61063444234447428</v>
      </c>
    </row>
    <row r="989" spans="1:4" ht="27.75" customHeight="1">
      <c r="A989" s="7" t="s">
        <v>5704</v>
      </c>
      <c r="B989" s="8" t="s">
        <v>5705</v>
      </c>
      <c r="C989" s="255">
        <v>2.5710923888188391</v>
      </c>
      <c r="D989" s="255">
        <v>0.61063444234447428</v>
      </c>
    </row>
    <row r="990" spans="1:4" ht="27.75" customHeight="1">
      <c r="A990" s="7" t="s">
        <v>5706</v>
      </c>
      <c r="B990" s="8" t="s">
        <v>5707</v>
      </c>
      <c r="C990" s="255">
        <v>3.021033556862136</v>
      </c>
      <c r="D990" s="255">
        <v>4.8315111139887348</v>
      </c>
    </row>
    <row r="991" spans="1:4" ht="27.75" customHeight="1">
      <c r="A991" s="7" t="s">
        <v>5708</v>
      </c>
      <c r="B991" s="8" t="s">
        <v>5707</v>
      </c>
      <c r="C991" s="255">
        <v>3.021033556862136</v>
      </c>
      <c r="D991" s="255">
        <v>4.8315111139887348</v>
      </c>
    </row>
    <row r="992" spans="1:4" ht="27.75" customHeight="1">
      <c r="A992" s="7" t="s">
        <v>5709</v>
      </c>
      <c r="B992" s="8" t="s">
        <v>5707</v>
      </c>
      <c r="C992" s="255">
        <v>2.8710531675143707</v>
      </c>
      <c r="D992" s="255">
        <v>1.5426554332913034</v>
      </c>
    </row>
    <row r="993" spans="1:4" ht="27.75" customHeight="1">
      <c r="A993" s="7" t="s">
        <v>5709</v>
      </c>
      <c r="B993" s="8" t="s">
        <v>5707</v>
      </c>
      <c r="C993" s="255">
        <v>2.8710531675143707</v>
      </c>
      <c r="D993" s="255">
        <v>1.5426554332913034</v>
      </c>
    </row>
    <row r="994" spans="1:4" ht="27.75" customHeight="1">
      <c r="A994" s="7" t="s">
        <v>5710</v>
      </c>
      <c r="B994" s="8" t="s">
        <v>5707</v>
      </c>
      <c r="C994" s="255">
        <v>2.8710531675143707</v>
      </c>
      <c r="D994" s="255">
        <v>1.5426554332913034</v>
      </c>
    </row>
    <row r="995" spans="1:4" ht="27.75" customHeight="1">
      <c r="A995" s="7" t="s">
        <v>5710</v>
      </c>
      <c r="B995" s="8" t="s">
        <v>5707</v>
      </c>
      <c r="C995" s="255">
        <v>2.8710531675143707</v>
      </c>
      <c r="D995" s="255">
        <v>1.5426554332913034</v>
      </c>
    </row>
    <row r="996" spans="1:4" ht="27.75" customHeight="1">
      <c r="A996" s="7" t="s">
        <v>5711</v>
      </c>
      <c r="B996" s="8" t="s">
        <v>5712</v>
      </c>
      <c r="C996" s="255">
        <v>0</v>
      </c>
      <c r="D996" s="255">
        <v>0</v>
      </c>
    </row>
    <row r="997" spans="1:4" ht="27.75" customHeight="1">
      <c r="A997" s="7" t="s">
        <v>5713</v>
      </c>
      <c r="B997" s="8" t="s">
        <v>5714</v>
      </c>
      <c r="C997" s="255">
        <v>2.0354481411482475</v>
      </c>
      <c r="D997" s="255">
        <v>2.3354089198437791</v>
      </c>
    </row>
    <row r="998" spans="1:4" ht="27.75" customHeight="1">
      <c r="A998" s="7" t="s">
        <v>5713</v>
      </c>
      <c r="B998" s="8" t="s">
        <v>5714</v>
      </c>
      <c r="C998" s="255">
        <v>2.0354481411482475</v>
      </c>
      <c r="D998" s="255">
        <v>2.3354089198437791</v>
      </c>
    </row>
    <row r="999" spans="1:4" ht="27.75" customHeight="1">
      <c r="A999" s="7" t="s">
        <v>5715</v>
      </c>
      <c r="B999" s="8" t="s">
        <v>5714</v>
      </c>
      <c r="C999" s="255">
        <v>2.0354481411482475</v>
      </c>
      <c r="D999" s="255">
        <v>2.3354089198437791</v>
      </c>
    </row>
    <row r="1000" spans="1:4" ht="27.75" customHeight="1">
      <c r="A1000" s="7" t="s">
        <v>5715</v>
      </c>
      <c r="B1000" s="8" t="s">
        <v>5714</v>
      </c>
      <c r="C1000" s="255">
        <v>2.0354481411482475</v>
      </c>
      <c r="D1000" s="255">
        <v>2.3354089198437791</v>
      </c>
    </row>
    <row r="1001" spans="1:4" ht="27.75" customHeight="1">
      <c r="A1001" s="7" t="s">
        <v>5716</v>
      </c>
      <c r="B1001" s="8" t="s">
        <v>5717</v>
      </c>
      <c r="C1001" s="255">
        <v>3.5459649195793159</v>
      </c>
      <c r="D1001" s="255">
        <v>1.8533290969402465</v>
      </c>
    </row>
    <row r="1002" spans="1:4" ht="27.75" customHeight="1">
      <c r="A1002" s="7" t="s">
        <v>5716</v>
      </c>
      <c r="B1002" s="8" t="s">
        <v>5717</v>
      </c>
      <c r="C1002" s="255">
        <v>3.5459649195793159</v>
      </c>
      <c r="D1002" s="255">
        <v>1.8533290969402465</v>
      </c>
    </row>
    <row r="1003" spans="1:4" ht="27.75" customHeight="1">
      <c r="A1003" s="7" t="s">
        <v>5718</v>
      </c>
      <c r="B1003" s="8" t="s">
        <v>5717</v>
      </c>
      <c r="C1003" s="255">
        <v>3.5566778045327272</v>
      </c>
      <c r="D1003" s="255">
        <v>1.8533290969402465</v>
      </c>
    </row>
    <row r="1004" spans="1:4" ht="27.75" customHeight="1">
      <c r="A1004" s="7" t="s">
        <v>5718</v>
      </c>
      <c r="B1004" s="8" t="s">
        <v>5717</v>
      </c>
      <c r="C1004" s="255">
        <v>3.5566778045327272</v>
      </c>
      <c r="D1004" s="255">
        <v>1.8533290969402465</v>
      </c>
    </row>
    <row r="1005" spans="1:4" ht="27.75" customHeight="1">
      <c r="A1005" s="7" t="s">
        <v>5719</v>
      </c>
      <c r="B1005" s="8" t="s">
        <v>5717</v>
      </c>
      <c r="C1005" s="255">
        <v>3.6316679992066105</v>
      </c>
      <c r="D1005" s="255">
        <v>5.5921259456809747</v>
      </c>
    </row>
    <row r="1006" spans="1:4" ht="27.75" customHeight="1">
      <c r="A1006" s="7" t="s">
        <v>5720</v>
      </c>
      <c r="B1006" s="8" t="s">
        <v>5717</v>
      </c>
      <c r="C1006" s="255">
        <v>3.6316679992066105</v>
      </c>
      <c r="D1006" s="255">
        <v>5.5921259456809747</v>
      </c>
    </row>
    <row r="1007" spans="1:4" ht="27.75" customHeight="1">
      <c r="A1007" s="7" t="s">
        <v>5721</v>
      </c>
      <c r="B1007" s="8" t="s">
        <v>5722</v>
      </c>
      <c r="C1007" s="255">
        <v>0.14998038934776564</v>
      </c>
      <c r="D1007" s="255">
        <v>5.0243430431501483</v>
      </c>
    </row>
    <row r="1008" spans="1:4" ht="27.75" customHeight="1">
      <c r="A1008" s="7" t="s">
        <v>5723</v>
      </c>
      <c r="B1008" s="8" t="s">
        <v>5724</v>
      </c>
      <c r="C1008" s="255">
        <v>0.27853500878870757</v>
      </c>
      <c r="D1008" s="255">
        <v>4.9922043882899132</v>
      </c>
    </row>
    <row r="1009" spans="1:4" ht="27.75" customHeight="1">
      <c r="A1009" s="7" t="s">
        <v>5725</v>
      </c>
      <c r="B1009" s="8" t="s">
        <v>5726</v>
      </c>
      <c r="C1009" s="255">
        <v>-0.29996077869553128</v>
      </c>
      <c r="D1009" s="255">
        <v>-1.0712884953411829E-2</v>
      </c>
    </row>
    <row r="1010" spans="1:4" ht="27.75" customHeight="1">
      <c r="A1010" s="7" t="s">
        <v>5725</v>
      </c>
      <c r="B1010" s="8" t="s">
        <v>5726</v>
      </c>
      <c r="C1010" s="255">
        <v>-0.29996077869553128</v>
      </c>
      <c r="D1010" s="255">
        <v>-1.0712884953411829E-2</v>
      </c>
    </row>
    <row r="1011" spans="1:4" ht="27.75" customHeight="1">
      <c r="A1011" s="7" t="s">
        <v>5727</v>
      </c>
      <c r="B1011" s="8" t="s">
        <v>5726</v>
      </c>
      <c r="C1011" s="255">
        <v>-0.29996077869553128</v>
      </c>
      <c r="D1011" s="255">
        <v>-1.0712884953411829E-2</v>
      </c>
    </row>
    <row r="1012" spans="1:4" ht="27.75" customHeight="1">
      <c r="A1012" s="7" t="s">
        <v>5727</v>
      </c>
      <c r="B1012" s="8" t="s">
        <v>5726</v>
      </c>
      <c r="C1012" s="255">
        <v>-0.29996077869553128</v>
      </c>
      <c r="D1012" s="255">
        <v>-1.0712884953411829E-2</v>
      </c>
    </row>
    <row r="1013" spans="1:4" ht="27.75" customHeight="1">
      <c r="A1013" s="7" t="s">
        <v>5728</v>
      </c>
      <c r="B1013" s="8" t="s">
        <v>5729</v>
      </c>
      <c r="C1013" s="255">
        <v>0.59992155739106257</v>
      </c>
      <c r="D1013" s="255">
        <v>0.23568346897506026</v>
      </c>
    </row>
    <row r="1014" spans="1:4" ht="27.75" customHeight="1">
      <c r="A1014" s="7" t="s">
        <v>5728</v>
      </c>
      <c r="B1014" s="8" t="s">
        <v>5729</v>
      </c>
      <c r="C1014" s="255">
        <v>0.59992155739106257</v>
      </c>
      <c r="D1014" s="255">
        <v>0.23568346897506026</v>
      </c>
    </row>
    <row r="1015" spans="1:4" ht="27.75" customHeight="1">
      <c r="A1015" s="7" t="s">
        <v>5730</v>
      </c>
      <c r="B1015" s="8" t="s">
        <v>5729</v>
      </c>
      <c r="C1015" s="255">
        <v>0.59992155739106257</v>
      </c>
      <c r="D1015" s="255">
        <v>0.23568346897506026</v>
      </c>
    </row>
    <row r="1016" spans="1:4" ht="27.75" customHeight="1">
      <c r="A1016" s="7" t="s">
        <v>5730</v>
      </c>
      <c r="B1016" s="8" t="s">
        <v>5729</v>
      </c>
      <c r="C1016" s="255">
        <v>0.59992155739106257</v>
      </c>
      <c r="D1016" s="255">
        <v>0.23568346897506026</v>
      </c>
    </row>
    <row r="1017" spans="1:4" ht="27.75" customHeight="1">
      <c r="A1017" s="7" t="s">
        <v>5731</v>
      </c>
      <c r="B1017" s="8" t="s">
        <v>5729</v>
      </c>
      <c r="C1017" s="255">
        <v>3.3209943355576672</v>
      </c>
      <c r="D1017" s="255">
        <v>2.1104383358221304</v>
      </c>
    </row>
    <row r="1018" spans="1:4" ht="27.75" customHeight="1">
      <c r="A1018" s="7" t="s">
        <v>5732</v>
      </c>
      <c r="B1018" s="8" t="s">
        <v>5729</v>
      </c>
      <c r="C1018" s="255">
        <v>3.3209943355576672</v>
      </c>
      <c r="D1018" s="255">
        <v>2.1104383358221304</v>
      </c>
    </row>
    <row r="1019" spans="1:4" ht="27.75" customHeight="1">
      <c r="A1019" s="7" t="s">
        <v>5733</v>
      </c>
      <c r="B1019" s="8" t="s">
        <v>5734</v>
      </c>
      <c r="C1019" s="255">
        <v>0.85703079627294643</v>
      </c>
      <c r="D1019" s="255">
        <v>6.8990979099972192</v>
      </c>
    </row>
    <row r="1020" spans="1:4" ht="27.75" customHeight="1">
      <c r="A1020" s="7" t="s">
        <v>5735</v>
      </c>
      <c r="B1020" s="8" t="s">
        <v>5734</v>
      </c>
      <c r="C1020" s="255">
        <v>0.85703079627294643</v>
      </c>
      <c r="D1020" s="255">
        <v>6.8990979099972192</v>
      </c>
    </row>
    <row r="1021" spans="1:4" ht="27.75" customHeight="1">
      <c r="A1021" s="7" t="s">
        <v>5736</v>
      </c>
      <c r="B1021" s="8" t="s">
        <v>5737</v>
      </c>
      <c r="C1021" s="255">
        <v>0.71776329187859267</v>
      </c>
      <c r="D1021" s="255">
        <v>5.7742449898889756</v>
      </c>
    </row>
    <row r="1022" spans="1:4" ht="27.75" customHeight="1">
      <c r="A1022" s="7" t="s">
        <v>5738</v>
      </c>
      <c r="B1022" s="8" t="s">
        <v>5739</v>
      </c>
      <c r="C1022" s="255">
        <v>0.7284761768320045</v>
      </c>
      <c r="D1022" s="255">
        <v>5.8813738394230946</v>
      </c>
    </row>
    <row r="1023" spans="1:4" ht="27.75" customHeight="1">
      <c r="A1023" s="7" t="s">
        <v>5740</v>
      </c>
      <c r="B1023" s="8" t="s">
        <v>5741</v>
      </c>
      <c r="C1023" s="255">
        <v>0</v>
      </c>
      <c r="D1023" s="255">
        <v>1.0284369555275357</v>
      </c>
    </row>
    <row r="1024" spans="1:4" ht="27.75" customHeight="1">
      <c r="A1024" s="7" t="s">
        <v>5740</v>
      </c>
      <c r="B1024" s="8" t="s">
        <v>5741</v>
      </c>
      <c r="C1024" s="255">
        <v>0</v>
      </c>
      <c r="D1024" s="255">
        <v>1.0284369555275357</v>
      </c>
    </row>
    <row r="1025" spans="1:4" ht="27.75" customHeight="1">
      <c r="A1025" s="7" t="s">
        <v>5742</v>
      </c>
      <c r="B1025" s="8" t="s">
        <v>5741</v>
      </c>
      <c r="C1025" s="255">
        <v>0</v>
      </c>
      <c r="D1025" s="255">
        <v>1.0284369555275357</v>
      </c>
    </row>
    <row r="1026" spans="1:4" ht="27.75" customHeight="1">
      <c r="A1026" s="7" t="s">
        <v>5742</v>
      </c>
      <c r="B1026" s="8" t="s">
        <v>5741</v>
      </c>
      <c r="C1026" s="255">
        <v>0</v>
      </c>
      <c r="D1026" s="255">
        <v>1.0284369555275357</v>
      </c>
    </row>
    <row r="1027" spans="1:4" ht="27.75" customHeight="1">
      <c r="A1027" s="7" t="s">
        <v>5743</v>
      </c>
      <c r="B1027" s="8" t="s">
        <v>5744</v>
      </c>
      <c r="C1027" s="255">
        <v>1.5533683182447153</v>
      </c>
      <c r="D1027" s="255">
        <v>0.55707001757741514</v>
      </c>
    </row>
    <row r="1028" spans="1:4" ht="27.75" customHeight="1">
      <c r="A1028" s="7" t="s">
        <v>5745</v>
      </c>
      <c r="B1028" s="8" t="s">
        <v>5746</v>
      </c>
      <c r="C1028" s="255">
        <v>1.5533683182447153</v>
      </c>
      <c r="D1028" s="255">
        <v>0.62134732729788611</v>
      </c>
    </row>
    <row r="1029" spans="1:4" ht="27.75" customHeight="1">
      <c r="A1029" s="7" t="s">
        <v>5747</v>
      </c>
      <c r="B1029" s="8" t="s">
        <v>5746</v>
      </c>
      <c r="C1029" s="255">
        <v>1.5533683182447153</v>
      </c>
      <c r="D1029" s="255">
        <v>0.62134732729788611</v>
      </c>
    </row>
    <row r="1030" spans="1:4" ht="27.75" customHeight="1">
      <c r="A1030" s="7" t="s">
        <v>5748</v>
      </c>
      <c r="B1030" s="8" t="s">
        <v>5749</v>
      </c>
      <c r="C1030" s="255">
        <v>0.65348598215812159</v>
      </c>
      <c r="D1030" s="255">
        <v>9.7272995376979416</v>
      </c>
    </row>
    <row r="1031" spans="1:4" ht="27.75" customHeight="1">
      <c r="A1031" s="7" t="s">
        <v>5750</v>
      </c>
      <c r="B1031" s="8" t="s">
        <v>5749</v>
      </c>
      <c r="C1031" s="255">
        <v>0.65348598215812159</v>
      </c>
      <c r="D1031" s="255">
        <v>9.7272995376979416</v>
      </c>
    </row>
    <row r="1032" spans="1:4" ht="27.75" customHeight="1">
      <c r="A1032" s="7" t="s">
        <v>5751</v>
      </c>
      <c r="B1032" s="8" t="s">
        <v>5752</v>
      </c>
      <c r="C1032" s="255">
        <v>0.31067366364894305</v>
      </c>
      <c r="D1032" s="255">
        <v>15.362277023192563</v>
      </c>
    </row>
    <row r="1033" spans="1:4" ht="27.75" customHeight="1">
      <c r="A1033" s="7" t="s">
        <v>5753</v>
      </c>
      <c r="B1033" s="8" t="s">
        <v>5754</v>
      </c>
      <c r="C1033" s="255">
        <v>0.1071288495341183</v>
      </c>
      <c r="D1033" s="255">
        <v>0</v>
      </c>
    </row>
    <row r="1034" spans="1:4" ht="27.75" customHeight="1">
      <c r="A1034" s="7" t="s">
        <v>5753</v>
      </c>
      <c r="B1034" s="8" t="s">
        <v>5754</v>
      </c>
      <c r="C1034" s="255">
        <v>0.1071288495341183</v>
      </c>
      <c r="D1034" s="255">
        <v>0</v>
      </c>
    </row>
    <row r="1035" spans="1:4" ht="27.75" customHeight="1">
      <c r="A1035" s="7" t="s">
        <v>5755</v>
      </c>
      <c r="B1035" s="8" t="s">
        <v>5754</v>
      </c>
      <c r="C1035" s="255">
        <v>0.1071288495341183</v>
      </c>
      <c r="D1035" s="255">
        <v>0</v>
      </c>
    </row>
    <row r="1036" spans="1:4" ht="27.75" customHeight="1">
      <c r="A1036" s="7" t="s">
        <v>5755</v>
      </c>
      <c r="B1036" s="8" t="s">
        <v>5754</v>
      </c>
      <c r="C1036" s="255">
        <v>0.1071288495341183</v>
      </c>
      <c r="D1036" s="255">
        <v>0</v>
      </c>
    </row>
    <row r="1037" spans="1:4" ht="27.75" customHeight="1">
      <c r="A1037" s="7" t="s">
        <v>5756</v>
      </c>
      <c r="B1037" s="8" t="s">
        <v>5754</v>
      </c>
      <c r="C1037" s="255">
        <v>0</v>
      </c>
      <c r="D1037" s="255">
        <v>0</v>
      </c>
    </row>
    <row r="1038" spans="1:4" ht="27.75" customHeight="1">
      <c r="A1038" s="7" t="s">
        <v>5756</v>
      </c>
      <c r="B1038" s="8" t="s">
        <v>5754</v>
      </c>
      <c r="C1038" s="255">
        <v>0</v>
      </c>
      <c r="D1038" s="255">
        <v>0</v>
      </c>
    </row>
    <row r="1039" spans="1:4" ht="27.75" customHeight="1">
      <c r="A1039" s="7" t="s">
        <v>5757</v>
      </c>
      <c r="B1039" s="8" t="s">
        <v>5754</v>
      </c>
      <c r="C1039" s="255">
        <v>0</v>
      </c>
      <c r="D1039" s="255">
        <v>0</v>
      </c>
    </row>
    <row r="1040" spans="1:4" ht="27.75" customHeight="1">
      <c r="A1040" s="7" t="s">
        <v>5757</v>
      </c>
      <c r="B1040" s="8" t="s">
        <v>5754</v>
      </c>
      <c r="C1040" s="255">
        <v>0</v>
      </c>
      <c r="D1040" s="255">
        <v>0</v>
      </c>
    </row>
    <row r="1041" spans="1:4" ht="27.75" customHeight="1">
      <c r="A1041" s="7" t="s">
        <v>5758</v>
      </c>
      <c r="B1041" s="8" t="s">
        <v>5754</v>
      </c>
      <c r="C1041" s="255">
        <v>0</v>
      </c>
      <c r="D1041" s="255">
        <v>0</v>
      </c>
    </row>
    <row r="1042" spans="1:4" ht="27.75" customHeight="1">
      <c r="A1042" s="7" t="s">
        <v>5759</v>
      </c>
      <c r="B1042" s="8" t="s">
        <v>5754</v>
      </c>
      <c r="C1042" s="255">
        <v>0</v>
      </c>
      <c r="D1042" s="255">
        <v>0</v>
      </c>
    </row>
    <row r="1043" spans="1:4" ht="27.75" customHeight="1">
      <c r="A1043" s="7" t="s">
        <v>5759</v>
      </c>
      <c r="B1043" s="8" t="s">
        <v>5754</v>
      </c>
      <c r="C1043" s="255">
        <v>0</v>
      </c>
      <c r="D1043" s="255">
        <v>0</v>
      </c>
    </row>
    <row r="1044" spans="1:4" ht="27.75" customHeight="1">
      <c r="A1044" s="7" t="s">
        <v>5760</v>
      </c>
      <c r="B1044" s="8" t="s">
        <v>5761</v>
      </c>
      <c r="C1044" s="255">
        <v>2.0890125659153069</v>
      </c>
      <c r="D1044" s="255">
        <v>1.4676652386174207</v>
      </c>
    </row>
    <row r="1045" spans="1:4" ht="27.75" customHeight="1">
      <c r="A1045" s="7" t="s">
        <v>5762</v>
      </c>
      <c r="B1045" s="8" t="s">
        <v>5761</v>
      </c>
      <c r="C1045" s="255">
        <v>2.0890125659153069</v>
      </c>
      <c r="D1045" s="255">
        <v>1.4676652386174207</v>
      </c>
    </row>
    <row r="1046" spans="1:4" ht="27.75" customHeight="1">
      <c r="A1046" s="7" t="s">
        <v>5763</v>
      </c>
      <c r="B1046" s="8" t="s">
        <v>5764</v>
      </c>
      <c r="C1046" s="255">
        <v>4.8100853440819122</v>
      </c>
      <c r="D1046" s="255">
        <v>1.3605363890833024</v>
      </c>
    </row>
    <row r="1047" spans="1:4" ht="27.75" customHeight="1">
      <c r="A1047" s="7" t="s">
        <v>5765</v>
      </c>
      <c r="B1047" s="8" t="s">
        <v>5766</v>
      </c>
      <c r="C1047" s="255">
        <v>3.6745195390202579</v>
      </c>
      <c r="D1047" s="255">
        <v>0.54635713262400332</v>
      </c>
    </row>
    <row r="1048" spans="1:4" ht="27.75" customHeight="1">
      <c r="A1048" s="7" t="s">
        <v>5767</v>
      </c>
      <c r="B1048" s="8" t="s">
        <v>5766</v>
      </c>
      <c r="C1048" s="255">
        <v>6.9633752197176895</v>
      </c>
      <c r="D1048" s="255">
        <v>0.97487253076047653</v>
      </c>
    </row>
    <row r="1049" spans="1:4" ht="27.75" customHeight="1">
      <c r="A1049" s="7" t="s">
        <v>5768</v>
      </c>
      <c r="B1049" s="8" t="s">
        <v>5769</v>
      </c>
      <c r="C1049" s="255">
        <v>0</v>
      </c>
      <c r="D1049" s="255">
        <v>4.4137086008056743</v>
      </c>
    </row>
    <row r="1050" spans="1:4" ht="27.75" customHeight="1">
      <c r="A1050" s="7" t="s">
        <v>5768</v>
      </c>
      <c r="B1050" s="8" t="s">
        <v>5769</v>
      </c>
      <c r="C1050" s="255">
        <v>0</v>
      </c>
      <c r="D1050" s="255">
        <v>4.4137086008056743</v>
      </c>
    </row>
    <row r="1051" spans="1:4" ht="27.75" customHeight="1">
      <c r="A1051" s="7" t="s">
        <v>5770</v>
      </c>
      <c r="B1051" s="8" t="s">
        <v>5769</v>
      </c>
      <c r="C1051" s="255">
        <v>0.48207982290353235</v>
      </c>
      <c r="D1051" s="255">
        <v>7.7132771664565176</v>
      </c>
    </row>
    <row r="1052" spans="1:4" ht="27.75" customHeight="1">
      <c r="A1052" s="7" t="s">
        <v>5770</v>
      </c>
      <c r="B1052" s="8" t="s">
        <v>5769</v>
      </c>
      <c r="C1052" s="255">
        <v>0.48207982290353235</v>
      </c>
      <c r="D1052" s="255">
        <v>7.7132771664565176</v>
      </c>
    </row>
    <row r="1053" spans="1:4" ht="27.75" customHeight="1">
      <c r="A1053" s="7" t="s">
        <v>5771</v>
      </c>
      <c r="B1053" s="8" t="s">
        <v>5772</v>
      </c>
      <c r="C1053" s="255">
        <v>2.6567954684461337</v>
      </c>
      <c r="D1053" s="255">
        <v>5.217174972311561</v>
      </c>
    </row>
    <row r="1054" spans="1:4" ht="27.75" customHeight="1">
      <c r="A1054" s="7" t="s">
        <v>5773</v>
      </c>
      <c r="B1054" s="8" t="s">
        <v>5772</v>
      </c>
      <c r="C1054" s="255">
        <v>2.6567954684461337</v>
      </c>
      <c r="D1054" s="255">
        <v>5.217174972311561</v>
      </c>
    </row>
    <row r="1055" spans="1:4" ht="27.75" customHeight="1">
      <c r="A1055" s="7" t="s">
        <v>5774</v>
      </c>
      <c r="B1055" s="8" t="s">
        <v>5775</v>
      </c>
      <c r="C1055" s="255">
        <v>0</v>
      </c>
      <c r="D1055" s="255">
        <v>5.6456903704480341</v>
      </c>
    </row>
    <row r="1056" spans="1:4" ht="27.75" customHeight="1">
      <c r="A1056" s="7" t="s">
        <v>5776</v>
      </c>
      <c r="B1056" s="8" t="s">
        <v>5777</v>
      </c>
      <c r="C1056" s="255">
        <v>0.62134732729788611</v>
      </c>
      <c r="D1056" s="255">
        <v>7.3597519629939274</v>
      </c>
    </row>
    <row r="1057" spans="1:4" ht="27.75" customHeight="1">
      <c r="A1057" s="7" t="s">
        <v>5778</v>
      </c>
      <c r="B1057" s="8" t="s">
        <v>5777</v>
      </c>
      <c r="C1057" s="255">
        <v>0.62134732729788611</v>
      </c>
      <c r="D1057" s="255">
        <v>7.3597519629939274</v>
      </c>
    </row>
    <row r="1058" spans="1:4" ht="27.75" customHeight="1">
      <c r="A1058" s="7" t="s">
        <v>5779</v>
      </c>
      <c r="B1058" s="8" t="s">
        <v>5780</v>
      </c>
      <c r="C1058" s="255">
        <v>0.61063444234447428</v>
      </c>
      <c r="D1058" s="255">
        <v>8.5703079627294634E-2</v>
      </c>
    </row>
    <row r="1059" spans="1:4" ht="27.75" customHeight="1">
      <c r="A1059" s="7" t="s">
        <v>5779</v>
      </c>
      <c r="B1059" s="8" t="s">
        <v>5780</v>
      </c>
      <c r="C1059" s="255">
        <v>0.61063444234447428</v>
      </c>
      <c r="D1059" s="255">
        <v>8.5703079627294634E-2</v>
      </c>
    </row>
    <row r="1060" spans="1:4" ht="27.75" customHeight="1">
      <c r="A1060" s="7" t="s">
        <v>5781</v>
      </c>
      <c r="B1060" s="8" t="s">
        <v>5780</v>
      </c>
      <c r="C1060" s="255">
        <v>0.61063444234447428</v>
      </c>
      <c r="D1060" s="255">
        <v>8.5703079627294634E-2</v>
      </c>
    </row>
    <row r="1061" spans="1:4" ht="27.75" customHeight="1">
      <c r="A1061" s="7" t="s">
        <v>5781</v>
      </c>
      <c r="B1061" s="8" t="s">
        <v>5780</v>
      </c>
      <c r="C1061" s="255">
        <v>0.61063444234447428</v>
      </c>
      <c r="D1061" s="255">
        <v>8.5703079627294634E-2</v>
      </c>
    </row>
    <row r="1062" spans="1:4" ht="27.75" customHeight="1">
      <c r="A1062" s="7" t="s">
        <v>5782</v>
      </c>
      <c r="B1062" s="8" t="s">
        <v>5783</v>
      </c>
      <c r="C1062" s="255">
        <v>0</v>
      </c>
      <c r="D1062" s="255">
        <v>0</v>
      </c>
    </row>
    <row r="1063" spans="1:4" ht="27.75" customHeight="1">
      <c r="A1063" s="7" t="s">
        <v>5782</v>
      </c>
      <c r="B1063" s="8" t="s">
        <v>5783</v>
      </c>
      <c r="C1063" s="255">
        <v>0</v>
      </c>
      <c r="D1063" s="255">
        <v>0</v>
      </c>
    </row>
    <row r="1064" spans="1:4" ht="27.75" customHeight="1">
      <c r="A1064" s="7" t="s">
        <v>5784</v>
      </c>
      <c r="B1064" s="8" t="s">
        <v>5783</v>
      </c>
      <c r="C1064" s="255">
        <v>0</v>
      </c>
      <c r="D1064" s="255">
        <v>0</v>
      </c>
    </row>
    <row r="1065" spans="1:4" ht="27.75" customHeight="1">
      <c r="A1065" s="7" t="s">
        <v>5784</v>
      </c>
      <c r="B1065" s="8" t="s">
        <v>5783</v>
      </c>
      <c r="C1065" s="255">
        <v>0</v>
      </c>
      <c r="D1065" s="255">
        <v>0</v>
      </c>
    </row>
    <row r="1066" spans="1:4" ht="27.75" customHeight="1">
      <c r="A1066" s="7" t="s">
        <v>5785</v>
      </c>
      <c r="B1066" s="8" t="s">
        <v>5783</v>
      </c>
      <c r="C1066" s="255">
        <v>0</v>
      </c>
      <c r="D1066" s="255">
        <v>0</v>
      </c>
    </row>
    <row r="1067" spans="1:4" ht="27.75" customHeight="1">
      <c r="A1067" s="7" t="s">
        <v>5785</v>
      </c>
      <c r="B1067" s="8" t="s">
        <v>5783</v>
      </c>
      <c r="C1067" s="255">
        <v>0</v>
      </c>
      <c r="D1067" s="255">
        <v>0</v>
      </c>
    </row>
    <row r="1068" spans="1:4" ht="27.75" customHeight="1">
      <c r="A1068" s="7" t="s">
        <v>5786</v>
      </c>
      <c r="B1068" s="8" t="s">
        <v>5783</v>
      </c>
      <c r="C1068" s="255">
        <v>0</v>
      </c>
      <c r="D1068" s="255">
        <v>0</v>
      </c>
    </row>
    <row r="1069" spans="1:4" ht="27.75" customHeight="1">
      <c r="A1069" s="7" t="s">
        <v>5786</v>
      </c>
      <c r="B1069" s="8" t="s">
        <v>5783</v>
      </c>
      <c r="C1069" s="255">
        <v>0</v>
      </c>
      <c r="D1069" s="255">
        <v>0</v>
      </c>
    </row>
    <row r="1070" spans="1:4" ht="27.75" customHeight="1">
      <c r="A1070" s="7" t="s">
        <v>5787</v>
      </c>
      <c r="B1070" s="8" t="s">
        <v>5783</v>
      </c>
      <c r="C1070" s="255">
        <v>0</v>
      </c>
      <c r="D1070" s="255">
        <v>0</v>
      </c>
    </row>
    <row r="1071" spans="1:4" ht="27.75" customHeight="1">
      <c r="A1071" s="7" t="s">
        <v>5787</v>
      </c>
      <c r="B1071" s="8" t="s">
        <v>5783</v>
      </c>
      <c r="C1071" s="255">
        <v>0</v>
      </c>
      <c r="D1071" s="255">
        <v>0</v>
      </c>
    </row>
    <row r="1072" spans="1:4" ht="27.75" customHeight="1">
      <c r="A1072" s="7" t="s">
        <v>5788</v>
      </c>
      <c r="B1072" s="8" t="s">
        <v>5783</v>
      </c>
      <c r="C1072" s="255">
        <v>0</v>
      </c>
      <c r="D1072" s="255">
        <v>0</v>
      </c>
    </row>
    <row r="1073" spans="1:4" ht="27.75" customHeight="1">
      <c r="A1073" s="7" t="s">
        <v>5788</v>
      </c>
      <c r="B1073" s="8" t="s">
        <v>5783</v>
      </c>
      <c r="C1073" s="255">
        <v>0</v>
      </c>
      <c r="D1073" s="255">
        <v>0</v>
      </c>
    </row>
    <row r="1074" spans="1:4" ht="27.75" customHeight="1">
      <c r="A1074" s="7" t="s">
        <v>5789</v>
      </c>
      <c r="B1074" s="8" t="s">
        <v>5790</v>
      </c>
      <c r="C1074" s="255">
        <v>0</v>
      </c>
      <c r="D1074" s="255">
        <v>7.5847225470155752</v>
      </c>
    </row>
    <row r="1075" spans="1:4" ht="27.75" customHeight="1">
      <c r="A1075" s="7" t="s">
        <v>5789</v>
      </c>
      <c r="B1075" s="8" t="s">
        <v>5790</v>
      </c>
      <c r="C1075" s="255">
        <v>0</v>
      </c>
      <c r="D1075" s="255">
        <v>7.5847225470155752</v>
      </c>
    </row>
    <row r="1076" spans="1:4" ht="27.75" customHeight="1">
      <c r="A1076" s="7" t="s">
        <v>5791</v>
      </c>
      <c r="B1076" s="8" t="s">
        <v>5790</v>
      </c>
      <c r="C1076" s="255">
        <v>0</v>
      </c>
      <c r="D1076" s="255">
        <v>8.098941024779343</v>
      </c>
    </row>
    <row r="1077" spans="1:4" ht="27.75" customHeight="1">
      <c r="A1077" s="7" t="s">
        <v>5792</v>
      </c>
      <c r="B1077" s="8" t="s">
        <v>5793</v>
      </c>
      <c r="C1077" s="255">
        <v>5.0136301581967357</v>
      </c>
      <c r="D1077" s="255">
        <v>5.002917273243324</v>
      </c>
    </row>
    <row r="1078" spans="1:4" ht="27.75" customHeight="1">
      <c r="A1078" s="7" t="s">
        <v>5794</v>
      </c>
      <c r="B1078" s="8" t="s">
        <v>5793</v>
      </c>
      <c r="C1078" s="255">
        <v>5.0136301581967357</v>
      </c>
      <c r="D1078" s="255">
        <v>5.002917273243324</v>
      </c>
    </row>
    <row r="1079" spans="1:4" ht="27.75" customHeight="1">
      <c r="A1079" s="7" t="s">
        <v>5795</v>
      </c>
      <c r="B1079" s="8" t="s">
        <v>5793</v>
      </c>
      <c r="C1079" s="255">
        <v>4.0173318575294363</v>
      </c>
      <c r="D1079" s="255">
        <v>2.8603402825609585</v>
      </c>
    </row>
    <row r="1080" spans="1:4" ht="27.75" customHeight="1">
      <c r="A1080" s="7" t="s">
        <v>5795</v>
      </c>
      <c r="B1080" s="8" t="s">
        <v>5793</v>
      </c>
      <c r="C1080" s="255">
        <v>4.0173318575294363</v>
      </c>
      <c r="D1080" s="255">
        <v>2.8603402825609585</v>
      </c>
    </row>
    <row r="1081" spans="1:4" ht="27.75" customHeight="1">
      <c r="A1081" s="7" t="s">
        <v>5796</v>
      </c>
      <c r="B1081" s="8" t="s">
        <v>5793</v>
      </c>
      <c r="C1081" s="255">
        <v>4.0173318575294363</v>
      </c>
      <c r="D1081" s="255">
        <v>2.8603402825609585</v>
      </c>
    </row>
    <row r="1082" spans="1:4" ht="27.75" customHeight="1">
      <c r="A1082" s="7" t="s">
        <v>5796</v>
      </c>
      <c r="B1082" s="8" t="s">
        <v>5793</v>
      </c>
      <c r="C1082" s="255">
        <v>4.0173318575294363</v>
      </c>
      <c r="D1082" s="255">
        <v>2.8603402825609585</v>
      </c>
    </row>
    <row r="1083" spans="1:4" ht="27.75" customHeight="1">
      <c r="A1083" s="7" t="s">
        <v>5797</v>
      </c>
      <c r="B1083" s="8" t="s">
        <v>5798</v>
      </c>
      <c r="C1083" s="255">
        <v>5.2064620873581493</v>
      </c>
      <c r="D1083" s="255">
        <v>13.851760244761495</v>
      </c>
    </row>
    <row r="1084" spans="1:4" ht="27.75" customHeight="1">
      <c r="A1084" s="7" t="s">
        <v>5799</v>
      </c>
      <c r="B1084" s="8" t="s">
        <v>5798</v>
      </c>
      <c r="C1084" s="255">
        <v>5.2064620873581493</v>
      </c>
      <c r="D1084" s="255">
        <v>13.862473129714907</v>
      </c>
    </row>
    <row r="1085" spans="1:4" ht="27.75" customHeight="1">
      <c r="A1085" s="7" t="s">
        <v>5800</v>
      </c>
      <c r="B1085" s="8" t="s">
        <v>5798</v>
      </c>
      <c r="C1085" s="255">
        <v>8.6345852724499359</v>
      </c>
      <c r="D1085" s="255">
        <v>1.1677044599218895</v>
      </c>
    </row>
    <row r="1086" spans="1:4" ht="27.75" customHeight="1">
      <c r="A1086" s="7" t="s">
        <v>5800</v>
      </c>
      <c r="B1086" s="8" t="s">
        <v>5798</v>
      </c>
      <c r="C1086" s="255">
        <v>8.6345852724499359</v>
      </c>
      <c r="D1086" s="255">
        <v>1.1677044599218895</v>
      </c>
    </row>
    <row r="1087" spans="1:4" ht="27.75" customHeight="1">
      <c r="A1087" s="7" t="s">
        <v>5801</v>
      </c>
      <c r="B1087" s="8" t="s">
        <v>5798</v>
      </c>
      <c r="C1087" s="255">
        <v>16.862080916670219</v>
      </c>
      <c r="D1087" s="255">
        <v>2.2497058402164845</v>
      </c>
    </row>
    <row r="1088" spans="1:4" ht="27.75" customHeight="1">
      <c r="A1088" s="7" t="s">
        <v>5801</v>
      </c>
      <c r="B1088" s="8" t="s">
        <v>5798</v>
      </c>
      <c r="C1088" s="255">
        <v>16.862080916670219</v>
      </c>
      <c r="D1088" s="255">
        <v>2.2497058402164845</v>
      </c>
    </row>
    <row r="1089" spans="1:4" ht="27.75" customHeight="1">
      <c r="A1089" s="7" t="s">
        <v>5802</v>
      </c>
      <c r="B1089" s="8" t="s">
        <v>5803</v>
      </c>
      <c r="C1089" s="255">
        <v>1.0712884953411829E-2</v>
      </c>
      <c r="D1089" s="255">
        <v>0.78204060159906352</v>
      </c>
    </row>
    <row r="1090" spans="1:4" ht="27.75" customHeight="1">
      <c r="A1090" s="7" t="s">
        <v>5804</v>
      </c>
      <c r="B1090" s="8" t="s">
        <v>5805</v>
      </c>
      <c r="C1090" s="255">
        <v>2.1425769906823659E-2</v>
      </c>
      <c r="D1090" s="255">
        <v>0.87845656617976997</v>
      </c>
    </row>
    <row r="1091" spans="1:4" ht="27.75" customHeight="1">
      <c r="A1091" s="7" t="s">
        <v>5806</v>
      </c>
      <c r="B1091" s="8" t="s">
        <v>5807</v>
      </c>
      <c r="C1091" s="255">
        <v>1.0712884953411829E-2</v>
      </c>
      <c r="D1091" s="255">
        <v>1.3498235041298905</v>
      </c>
    </row>
    <row r="1092" spans="1:4" ht="27.75" customHeight="1">
      <c r="A1092" s="7" t="s">
        <v>5808</v>
      </c>
      <c r="B1092" s="8" t="s">
        <v>5807</v>
      </c>
      <c r="C1092" s="255">
        <v>1.0712884953411829E-2</v>
      </c>
      <c r="D1092" s="255">
        <v>1.3498235041298905</v>
      </c>
    </row>
    <row r="1093" spans="1:4" ht="27.75" customHeight="1">
      <c r="A1093" s="7" t="s">
        <v>5809</v>
      </c>
      <c r="B1093" s="8" t="s">
        <v>5810</v>
      </c>
      <c r="C1093" s="255">
        <v>0.55707001757741514</v>
      </c>
      <c r="D1093" s="255">
        <v>0.64277309720470976</v>
      </c>
    </row>
    <row r="1094" spans="1:4" ht="27.75" customHeight="1">
      <c r="A1094" s="7" t="s">
        <v>5811</v>
      </c>
      <c r="B1094" s="8" t="s">
        <v>5812</v>
      </c>
      <c r="C1094" s="255">
        <v>0</v>
      </c>
      <c r="D1094" s="255">
        <v>5.9456511491435657</v>
      </c>
    </row>
    <row r="1095" spans="1:4" ht="27.75" customHeight="1">
      <c r="A1095" s="7" t="s">
        <v>5813</v>
      </c>
      <c r="B1095" s="8" t="s">
        <v>5814</v>
      </c>
      <c r="C1095" s="255">
        <v>3.653093769113434</v>
      </c>
      <c r="D1095" s="255">
        <v>4.1673122468772021</v>
      </c>
    </row>
    <row r="1096" spans="1:4" ht="27.75" customHeight="1">
      <c r="A1096" s="7" t="s">
        <v>5815</v>
      </c>
      <c r="B1096" s="8" t="s">
        <v>5814</v>
      </c>
      <c r="C1096" s="255">
        <v>3.653093769113434</v>
      </c>
      <c r="D1096" s="255">
        <v>4.1673122468772021</v>
      </c>
    </row>
    <row r="1097" spans="1:4" ht="27.75" customHeight="1">
      <c r="A1097" s="7" t="s">
        <v>5816</v>
      </c>
      <c r="B1097" s="8" t="s">
        <v>5817</v>
      </c>
      <c r="C1097" s="255">
        <v>0</v>
      </c>
      <c r="D1097" s="255">
        <v>5.9992155739106243</v>
      </c>
    </row>
    <row r="1098" spans="1:4" ht="27.75" customHeight="1">
      <c r="A1098" s="7" t="s">
        <v>5818</v>
      </c>
      <c r="B1098" s="8" t="s">
        <v>5819</v>
      </c>
      <c r="C1098" s="255">
        <v>13.187561377649963</v>
      </c>
      <c r="D1098" s="255">
        <v>13.712492740367143</v>
      </c>
    </row>
    <row r="1099" spans="1:4" ht="27.75" customHeight="1">
      <c r="A1099" s="7" t="s">
        <v>5820</v>
      </c>
      <c r="B1099" s="8" t="s">
        <v>5819</v>
      </c>
      <c r="C1099" s="255">
        <v>13.187561377649963</v>
      </c>
      <c r="D1099" s="255">
        <v>13.712492740367143</v>
      </c>
    </row>
    <row r="1100" spans="1:4" ht="27.75" customHeight="1">
      <c r="A1100" s="7" t="s">
        <v>5821</v>
      </c>
      <c r="B1100" s="8" t="s">
        <v>5819</v>
      </c>
      <c r="C1100" s="255">
        <v>16.3907139787201</v>
      </c>
      <c r="D1100" s="255">
        <v>3.310281450604255</v>
      </c>
    </row>
    <row r="1101" spans="1:4" ht="27.75" customHeight="1">
      <c r="A1101" s="7" t="s">
        <v>5821</v>
      </c>
      <c r="B1101" s="8" t="s">
        <v>5819</v>
      </c>
      <c r="C1101" s="255">
        <v>16.3907139787201</v>
      </c>
      <c r="D1101" s="255">
        <v>3.310281450604255</v>
      </c>
    </row>
    <row r="1102" spans="1:4" ht="27.75" customHeight="1">
      <c r="A1102" s="7" t="s">
        <v>5822</v>
      </c>
      <c r="B1102" s="8" t="s">
        <v>5819</v>
      </c>
      <c r="C1102" s="255">
        <v>16.3907139787201</v>
      </c>
      <c r="D1102" s="255">
        <v>3.310281450604255</v>
      </c>
    </row>
    <row r="1103" spans="1:4" ht="27.75" customHeight="1">
      <c r="A1103" s="7" t="s">
        <v>5822</v>
      </c>
      <c r="B1103" s="8" t="s">
        <v>5819</v>
      </c>
      <c r="C1103" s="255">
        <v>16.3907139787201</v>
      </c>
      <c r="D1103" s="255">
        <v>3.310281450604255</v>
      </c>
    </row>
    <row r="1104" spans="1:4" ht="27.75" customHeight="1">
      <c r="A1104" s="7" t="s">
        <v>5823</v>
      </c>
      <c r="B1104" s="8" t="s">
        <v>5824</v>
      </c>
      <c r="C1104" s="255">
        <v>2.9246175922814297</v>
      </c>
      <c r="D1104" s="255">
        <v>9.3202099094682911</v>
      </c>
    </row>
    <row r="1105" spans="1:4" ht="27.75" customHeight="1">
      <c r="A1105" s="7" t="s">
        <v>5825</v>
      </c>
      <c r="B1105" s="8" t="s">
        <v>5824</v>
      </c>
      <c r="C1105" s="255">
        <v>2.9246175922814297</v>
      </c>
      <c r="D1105" s="255">
        <v>9.3202099094682911</v>
      </c>
    </row>
    <row r="1106" spans="1:4" ht="27.75" customHeight="1">
      <c r="A1106" s="7" t="s">
        <v>5826</v>
      </c>
      <c r="B1106" s="8" t="s">
        <v>5824</v>
      </c>
      <c r="C1106" s="255">
        <v>9.2987841395614677</v>
      </c>
      <c r="D1106" s="255">
        <v>2.0033094862880123</v>
      </c>
    </row>
    <row r="1107" spans="1:4" ht="27.75" customHeight="1">
      <c r="A1107" s="7" t="s">
        <v>5826</v>
      </c>
      <c r="B1107" s="8" t="s">
        <v>5824</v>
      </c>
      <c r="C1107" s="255">
        <v>9.2987841395614677</v>
      </c>
      <c r="D1107" s="255">
        <v>2.0033094862880123</v>
      </c>
    </row>
    <row r="1108" spans="1:4" ht="27.75" customHeight="1">
      <c r="A1108" s="7" t="s">
        <v>5827</v>
      </c>
      <c r="B1108" s="8" t="s">
        <v>5824</v>
      </c>
      <c r="C1108" s="255">
        <v>9.2987841395614677</v>
      </c>
      <c r="D1108" s="255">
        <v>2.0033094862880123</v>
      </c>
    </row>
    <row r="1109" spans="1:4" ht="27.75" customHeight="1">
      <c r="A1109" s="7" t="s">
        <v>5827</v>
      </c>
      <c r="B1109" s="8" t="s">
        <v>5824</v>
      </c>
      <c r="C1109" s="255">
        <v>9.2987841395614677</v>
      </c>
      <c r="D1109" s="255">
        <v>2.0033094862880123</v>
      </c>
    </row>
    <row r="1110" spans="1:4" ht="27.75" customHeight="1">
      <c r="A1110" s="7" t="s">
        <v>5828</v>
      </c>
      <c r="B1110" s="8" t="s">
        <v>5829</v>
      </c>
      <c r="C1110" s="255">
        <v>1.1034271502014186</v>
      </c>
      <c r="D1110" s="255">
        <v>12.973303678581726</v>
      </c>
    </row>
    <row r="1111" spans="1:4" ht="27.75" customHeight="1">
      <c r="A1111" s="7" t="s">
        <v>5830</v>
      </c>
      <c r="B1111" s="8" t="s">
        <v>5829</v>
      </c>
      <c r="C1111" s="255">
        <v>1.1034271502014186</v>
      </c>
      <c r="D1111" s="255">
        <v>12.973303678581726</v>
      </c>
    </row>
    <row r="1112" spans="1:4" ht="27.75" customHeight="1">
      <c r="A1112" s="7" t="s">
        <v>5831</v>
      </c>
      <c r="B1112" s="8" t="s">
        <v>5832</v>
      </c>
      <c r="C1112" s="255">
        <v>1.1355658050616539</v>
      </c>
      <c r="D1112" s="255">
        <v>0.58920867243765074</v>
      </c>
    </row>
    <row r="1113" spans="1:4" ht="27.75" customHeight="1">
      <c r="A1113" s="7" t="s">
        <v>5831</v>
      </c>
      <c r="B1113" s="8" t="s">
        <v>5832</v>
      </c>
      <c r="C1113" s="255">
        <v>1.1355658050616539</v>
      </c>
      <c r="D1113" s="255">
        <v>0.58920867243765074</v>
      </c>
    </row>
    <row r="1114" spans="1:4" ht="27.75" customHeight="1">
      <c r="A1114" s="7" t="s">
        <v>5833</v>
      </c>
      <c r="B1114" s="8" t="s">
        <v>5832</v>
      </c>
      <c r="C1114" s="255">
        <v>1.1355658050616539</v>
      </c>
      <c r="D1114" s="255">
        <v>0.58920867243765074</v>
      </c>
    </row>
    <row r="1115" spans="1:4" ht="27.75" customHeight="1">
      <c r="A1115" s="7" t="s">
        <v>5833</v>
      </c>
      <c r="B1115" s="8" t="s">
        <v>5832</v>
      </c>
      <c r="C1115" s="255">
        <v>1.1355658050616539</v>
      </c>
      <c r="D1115" s="255">
        <v>0.58920867243765074</v>
      </c>
    </row>
    <row r="1116" spans="1:4" ht="27.75" customHeight="1">
      <c r="A1116" s="7" t="s">
        <v>5834</v>
      </c>
      <c r="B1116" s="8" t="s">
        <v>5832</v>
      </c>
      <c r="C1116" s="255">
        <v>3.1710139462099014</v>
      </c>
      <c r="D1116" s="255">
        <v>1.8747548668470702</v>
      </c>
    </row>
    <row r="1117" spans="1:4" ht="27.75" customHeight="1">
      <c r="A1117" s="7" t="s">
        <v>5835</v>
      </c>
      <c r="B1117" s="8" t="s">
        <v>5832</v>
      </c>
      <c r="C1117" s="255">
        <v>3.1710139462099014</v>
      </c>
      <c r="D1117" s="255">
        <v>1.8747548668470702</v>
      </c>
    </row>
    <row r="1118" spans="1:4" ht="27.75" customHeight="1">
      <c r="A1118" s="7" t="s">
        <v>5836</v>
      </c>
      <c r="B1118" s="8" t="s">
        <v>5837</v>
      </c>
      <c r="C1118" s="255">
        <v>6.117057308398155</v>
      </c>
      <c r="D1118" s="255">
        <v>4.2744410964113202</v>
      </c>
    </row>
    <row r="1119" spans="1:4" ht="27.75" customHeight="1">
      <c r="A1119" s="7" t="s">
        <v>5836</v>
      </c>
      <c r="B1119" s="8" t="s">
        <v>5837</v>
      </c>
      <c r="C1119" s="255">
        <v>6.117057308398155</v>
      </c>
      <c r="D1119" s="255">
        <v>4.2744410964113202</v>
      </c>
    </row>
    <row r="1120" spans="1:4" ht="27.75" customHeight="1">
      <c r="A1120" s="7" t="s">
        <v>5838</v>
      </c>
      <c r="B1120" s="8" t="s">
        <v>5837</v>
      </c>
      <c r="C1120" s="255">
        <v>6.0527799986776838</v>
      </c>
      <c r="D1120" s="255">
        <v>4.2744410964113202</v>
      </c>
    </row>
    <row r="1121" spans="1:4" ht="27.75" customHeight="1">
      <c r="A1121" s="7" t="s">
        <v>5838</v>
      </c>
      <c r="B1121" s="8" t="s">
        <v>5837</v>
      </c>
      <c r="C1121" s="255">
        <v>6.0527799986776838</v>
      </c>
      <c r="D1121" s="255">
        <v>4.2744410964113202</v>
      </c>
    </row>
    <row r="1122" spans="1:4" ht="27.75" customHeight="1">
      <c r="A1122" s="7" t="s">
        <v>5839</v>
      </c>
      <c r="B1122" s="8" t="s">
        <v>5837</v>
      </c>
      <c r="C1122" s="255">
        <v>3.6852324239736696</v>
      </c>
      <c r="D1122" s="255">
        <v>4.4458472556659094</v>
      </c>
    </row>
    <row r="1123" spans="1:4" ht="27.75" customHeight="1">
      <c r="A1123" s="7" t="s">
        <v>5840</v>
      </c>
      <c r="B1123" s="8" t="s">
        <v>5837</v>
      </c>
      <c r="C1123" s="255">
        <v>3.6852324239736696</v>
      </c>
      <c r="D1123" s="255">
        <v>4.4458472556659094</v>
      </c>
    </row>
    <row r="1124" spans="1:4" ht="27.75" customHeight="1">
      <c r="A1124" s="7" t="s">
        <v>5841</v>
      </c>
      <c r="B1124" s="8" t="s">
        <v>5842</v>
      </c>
      <c r="C1124" s="255">
        <v>1.3176848492696551</v>
      </c>
      <c r="D1124" s="255">
        <v>0.58920867243765074</v>
      </c>
    </row>
    <row r="1125" spans="1:4" ht="27.75" customHeight="1">
      <c r="A1125" s="7" t="s">
        <v>5841</v>
      </c>
      <c r="B1125" s="8" t="s">
        <v>5842</v>
      </c>
      <c r="C1125" s="255">
        <v>1.3176848492696551</v>
      </c>
      <c r="D1125" s="255">
        <v>0.58920867243765074</v>
      </c>
    </row>
    <row r="1126" spans="1:4" ht="27.75" customHeight="1">
      <c r="A1126" s="7" t="s">
        <v>5843</v>
      </c>
      <c r="B1126" s="8" t="s">
        <v>5842</v>
      </c>
      <c r="C1126" s="255">
        <v>1.3176848492696551</v>
      </c>
      <c r="D1126" s="255">
        <v>0.58920867243765074</v>
      </c>
    </row>
    <row r="1127" spans="1:4" ht="27.75" customHeight="1">
      <c r="A1127" s="7" t="s">
        <v>5843</v>
      </c>
      <c r="B1127" s="8" t="s">
        <v>5842</v>
      </c>
      <c r="C1127" s="255">
        <v>1.3176848492696551</v>
      </c>
      <c r="D1127" s="255">
        <v>0.58920867243765074</v>
      </c>
    </row>
    <row r="1128" spans="1:4" ht="27.75" customHeight="1">
      <c r="A1128" s="7" t="s">
        <v>5844</v>
      </c>
      <c r="B1128" s="8" t="s">
        <v>5842</v>
      </c>
      <c r="C1128" s="255">
        <v>1.5533683182447153</v>
      </c>
      <c r="D1128" s="255">
        <v>2.0675867960084831</v>
      </c>
    </row>
    <row r="1129" spans="1:4" ht="27.75" customHeight="1">
      <c r="A1129" s="7" t="s">
        <v>5845</v>
      </c>
      <c r="B1129" s="8" t="s">
        <v>5842</v>
      </c>
      <c r="C1129" s="255">
        <v>1.5533683182447153</v>
      </c>
      <c r="D1129" s="255">
        <v>2.0675867960084831</v>
      </c>
    </row>
    <row r="1130" spans="1:4" ht="27.75" customHeight="1">
      <c r="A1130" s="7" t="s">
        <v>5846</v>
      </c>
      <c r="B1130" s="8" t="s">
        <v>5847</v>
      </c>
      <c r="C1130" s="255">
        <v>5.2386007422183845</v>
      </c>
      <c r="D1130" s="255">
        <v>2.7639243179802522</v>
      </c>
    </row>
    <row r="1131" spans="1:4" ht="27.75" customHeight="1">
      <c r="A1131" s="7" t="s">
        <v>5846</v>
      </c>
      <c r="B1131" s="8" t="s">
        <v>5847</v>
      </c>
      <c r="C1131" s="255">
        <v>5.2386007422183845</v>
      </c>
      <c r="D1131" s="255">
        <v>2.7639243179802522</v>
      </c>
    </row>
    <row r="1132" spans="1:4" ht="27.75" customHeight="1">
      <c r="A1132" s="7" t="s">
        <v>5846</v>
      </c>
      <c r="B1132" s="8" t="s">
        <v>5847</v>
      </c>
      <c r="C1132" s="255">
        <v>5.2386007422183845</v>
      </c>
      <c r="D1132" s="255">
        <v>2.7639243179802522</v>
      </c>
    </row>
    <row r="1133" spans="1:4" ht="27.75" customHeight="1">
      <c r="A1133" s="7" t="s">
        <v>5848</v>
      </c>
      <c r="B1133" s="8" t="s">
        <v>5849</v>
      </c>
      <c r="C1133" s="255">
        <v>3.1067366364894307</v>
      </c>
      <c r="D1133" s="255">
        <v>2.4746764242381327</v>
      </c>
    </row>
    <row r="1134" spans="1:4" ht="27.75" customHeight="1">
      <c r="A1134" s="7" t="s">
        <v>5850</v>
      </c>
      <c r="B1134" s="8" t="s">
        <v>5851</v>
      </c>
      <c r="C1134" s="255">
        <v>4.1887380167840256</v>
      </c>
      <c r="D1134" s="255">
        <v>2.5710923888188391</v>
      </c>
    </row>
    <row r="1135" spans="1:4" ht="27.75" customHeight="1">
      <c r="A1135" s="7" t="s">
        <v>5852</v>
      </c>
      <c r="B1135" s="8" t="s">
        <v>5851</v>
      </c>
      <c r="C1135" s="255">
        <v>4.1887380167840256</v>
      </c>
      <c r="D1135" s="255">
        <v>2.5710923888188391</v>
      </c>
    </row>
    <row r="1136" spans="1:4" ht="27.75" customHeight="1">
      <c r="A1136" s="7" t="s">
        <v>5853</v>
      </c>
      <c r="B1136" s="8" t="s">
        <v>5851</v>
      </c>
      <c r="C1136" s="255">
        <v>6.4063052021402749</v>
      </c>
      <c r="D1136" s="255">
        <v>0.58920867243765074</v>
      </c>
    </row>
    <row r="1137" spans="1:4" ht="27.75" customHeight="1">
      <c r="A1137" s="7" t="s">
        <v>5853</v>
      </c>
      <c r="B1137" s="8" t="s">
        <v>5851</v>
      </c>
      <c r="C1137" s="255">
        <v>6.4063052021402749</v>
      </c>
      <c r="D1137" s="255">
        <v>0.58920867243765074</v>
      </c>
    </row>
    <row r="1138" spans="1:4" ht="27.75" customHeight="1">
      <c r="A1138" s="7" t="s">
        <v>5854</v>
      </c>
      <c r="B1138" s="8" t="s">
        <v>5851</v>
      </c>
      <c r="C1138" s="255">
        <v>6.4063052021402749</v>
      </c>
      <c r="D1138" s="255">
        <v>0.58920867243765074</v>
      </c>
    </row>
    <row r="1139" spans="1:4" ht="27.75" customHeight="1">
      <c r="A1139" s="7" t="s">
        <v>5854</v>
      </c>
      <c r="B1139" s="8" t="s">
        <v>5851</v>
      </c>
      <c r="C1139" s="255">
        <v>6.4063052021402749</v>
      </c>
      <c r="D1139" s="255">
        <v>0.58920867243765074</v>
      </c>
    </row>
    <row r="1140" spans="1:4" ht="27.75" customHeight="1">
      <c r="A1140" s="7" t="s">
        <v>5855</v>
      </c>
      <c r="B1140" s="8" t="s">
        <v>5851</v>
      </c>
      <c r="C1140" s="255">
        <v>6.4063052021402749</v>
      </c>
      <c r="D1140" s="255">
        <v>0.58920867243765074</v>
      </c>
    </row>
    <row r="1141" spans="1:4" ht="27.75" customHeight="1">
      <c r="A1141" s="7" t="s">
        <v>5855</v>
      </c>
      <c r="B1141" s="8" t="s">
        <v>5851</v>
      </c>
      <c r="C1141" s="255">
        <v>6.4063052021402749</v>
      </c>
      <c r="D1141" s="255">
        <v>0.58920867243765074</v>
      </c>
    </row>
    <row r="1142" spans="1:4" ht="27.75" customHeight="1">
      <c r="A1142" s="7" t="s">
        <v>5856</v>
      </c>
      <c r="B1142" s="8" t="s">
        <v>5857</v>
      </c>
      <c r="C1142" s="255">
        <v>1.8961806367538938</v>
      </c>
      <c r="D1142" s="255">
        <v>4.5101245653863806</v>
      </c>
    </row>
    <row r="1143" spans="1:4" ht="27.75" customHeight="1">
      <c r="A1143" s="7" t="s">
        <v>5858</v>
      </c>
      <c r="B1143" s="8" t="s">
        <v>5857</v>
      </c>
      <c r="C1143" s="255">
        <v>1.8961806367538938</v>
      </c>
      <c r="D1143" s="255">
        <v>4.5101245653863806</v>
      </c>
    </row>
    <row r="1144" spans="1:4" ht="27.75" customHeight="1">
      <c r="A1144" s="7" t="s">
        <v>5859</v>
      </c>
      <c r="B1144" s="8" t="s">
        <v>5857</v>
      </c>
      <c r="C1144" s="255">
        <v>4.7672338042682645</v>
      </c>
      <c r="D1144" s="255">
        <v>0.59992155739106257</v>
      </c>
    </row>
    <row r="1145" spans="1:4" ht="27.75" customHeight="1">
      <c r="A1145" s="7" t="s">
        <v>5859</v>
      </c>
      <c r="B1145" s="8" t="s">
        <v>5857</v>
      </c>
      <c r="C1145" s="255">
        <v>4.7672338042682645</v>
      </c>
      <c r="D1145" s="255">
        <v>0.59992155739106257</v>
      </c>
    </row>
    <row r="1146" spans="1:4" ht="27.75" customHeight="1">
      <c r="A1146" s="7" t="s">
        <v>5860</v>
      </c>
      <c r="B1146" s="8" t="s">
        <v>5857</v>
      </c>
      <c r="C1146" s="255">
        <v>4.7672338042682645</v>
      </c>
      <c r="D1146" s="255">
        <v>0.59992155739106257</v>
      </c>
    </row>
    <row r="1147" spans="1:4" ht="27.75" customHeight="1">
      <c r="A1147" s="7" t="s">
        <v>5860</v>
      </c>
      <c r="B1147" s="8" t="s">
        <v>5857</v>
      </c>
      <c r="C1147" s="255">
        <v>4.7672338042682645</v>
      </c>
      <c r="D1147" s="255">
        <v>0.59992155739106257</v>
      </c>
    </row>
    <row r="1148" spans="1:4" ht="27.75" customHeight="1">
      <c r="A1148" s="7" t="s">
        <v>5861</v>
      </c>
      <c r="B1148" s="8" t="s">
        <v>5862</v>
      </c>
      <c r="C1148" s="255">
        <v>1.4462394687105971</v>
      </c>
      <c r="D1148" s="255">
        <v>7.9703864053384015</v>
      </c>
    </row>
    <row r="1149" spans="1:4" ht="27.75" customHeight="1">
      <c r="A1149" s="7" t="s">
        <v>5863</v>
      </c>
      <c r="B1149" s="8" t="s">
        <v>5862</v>
      </c>
      <c r="C1149" s="255">
        <v>1.4462394687105971</v>
      </c>
      <c r="D1149" s="255">
        <v>7.9703864053384015</v>
      </c>
    </row>
    <row r="1150" spans="1:4" ht="27.75" customHeight="1">
      <c r="A1150" s="7" t="s">
        <v>5864</v>
      </c>
      <c r="B1150" s="8" t="s">
        <v>5865</v>
      </c>
      <c r="C1150" s="255">
        <v>4.8100853440819122</v>
      </c>
      <c r="D1150" s="255">
        <v>1.3605363890833024</v>
      </c>
    </row>
    <row r="1151" spans="1:4" ht="27.75" customHeight="1">
      <c r="A1151" s="7" t="s">
        <v>5866</v>
      </c>
      <c r="B1151" s="8" t="s">
        <v>5867</v>
      </c>
      <c r="C1151" s="255">
        <v>0.68562463701835707</v>
      </c>
      <c r="D1151" s="255">
        <v>3.888777238088494</v>
      </c>
    </row>
    <row r="1152" spans="1:4" ht="27.75" customHeight="1">
      <c r="A1152" s="7" t="s">
        <v>5868</v>
      </c>
      <c r="B1152" s="8" t="s">
        <v>5869</v>
      </c>
      <c r="C1152" s="255">
        <v>3.2888556806974316</v>
      </c>
      <c r="D1152" s="255">
        <v>11.741321908939366</v>
      </c>
    </row>
    <row r="1153" spans="1:4" ht="27.75" customHeight="1">
      <c r="A1153" s="7" t="s">
        <v>5868</v>
      </c>
      <c r="B1153" s="8" t="s">
        <v>5869</v>
      </c>
      <c r="C1153" s="255">
        <v>3.2888556806974316</v>
      </c>
      <c r="D1153" s="255">
        <v>11.741321908939366</v>
      </c>
    </row>
    <row r="1154" spans="1:4" ht="27.75" customHeight="1">
      <c r="A1154" s="7" t="s">
        <v>5870</v>
      </c>
      <c r="B1154" s="8" t="s">
        <v>5869</v>
      </c>
      <c r="C1154" s="255">
        <v>3.2888556806974316</v>
      </c>
      <c r="D1154" s="255">
        <v>11.741321908939366</v>
      </c>
    </row>
    <row r="1155" spans="1:4" ht="27.75" customHeight="1">
      <c r="A1155" s="7" t="s">
        <v>5870</v>
      </c>
      <c r="B1155" s="8" t="s">
        <v>5869</v>
      </c>
      <c r="C1155" s="255">
        <v>3.2888556806974316</v>
      </c>
      <c r="D1155" s="255">
        <v>11.741321908939366</v>
      </c>
    </row>
    <row r="1156" spans="1:4" ht="27.75" customHeight="1">
      <c r="A1156" s="7" t="s">
        <v>5871</v>
      </c>
      <c r="B1156" s="8" t="s">
        <v>5869</v>
      </c>
      <c r="C1156" s="255">
        <v>4.7136693795012059</v>
      </c>
      <c r="D1156" s="255">
        <v>15.812218191235861</v>
      </c>
    </row>
    <row r="1157" spans="1:4" ht="27.75" customHeight="1">
      <c r="A1157" s="7" t="s">
        <v>5872</v>
      </c>
      <c r="B1157" s="8" t="s">
        <v>5869</v>
      </c>
      <c r="C1157" s="255">
        <v>4.7136693795012059</v>
      </c>
      <c r="D1157" s="255">
        <v>15.812218191235861</v>
      </c>
    </row>
    <row r="1158" spans="1:4" ht="27.75" customHeight="1">
      <c r="A1158" s="7" t="s">
        <v>5873</v>
      </c>
      <c r="B1158" s="8" t="s">
        <v>5874</v>
      </c>
      <c r="C1158" s="255">
        <v>2.196141415449425</v>
      </c>
      <c r="D1158" s="255">
        <v>1.510516778431068</v>
      </c>
    </row>
    <row r="1159" spans="1:4" ht="27.75" customHeight="1">
      <c r="A1159" s="7" t="s">
        <v>5873</v>
      </c>
      <c r="B1159" s="8" t="s">
        <v>5874</v>
      </c>
      <c r="C1159" s="255">
        <v>2.196141415449425</v>
      </c>
      <c r="D1159" s="255">
        <v>1.510516778431068</v>
      </c>
    </row>
    <row r="1160" spans="1:4" ht="27.75" customHeight="1">
      <c r="A1160" s="7" t="s">
        <v>5875</v>
      </c>
      <c r="B1160" s="8" t="s">
        <v>5874</v>
      </c>
      <c r="C1160" s="255">
        <v>2.196141415449425</v>
      </c>
      <c r="D1160" s="255">
        <v>1.510516778431068</v>
      </c>
    </row>
    <row r="1161" spans="1:4" ht="27.75" customHeight="1">
      <c r="A1161" s="7" t="s">
        <v>5875</v>
      </c>
      <c r="B1161" s="8" t="s">
        <v>5874</v>
      </c>
      <c r="C1161" s="255">
        <v>2.196141415449425</v>
      </c>
      <c r="D1161" s="255">
        <v>1.510516778431068</v>
      </c>
    </row>
    <row r="1162" spans="1:4" ht="27.75" customHeight="1">
      <c r="A1162" s="7" t="s">
        <v>5876</v>
      </c>
      <c r="B1162" s="8" t="s">
        <v>5877</v>
      </c>
      <c r="C1162" s="255">
        <v>7.4990194673882821E-2</v>
      </c>
      <c r="D1162" s="255">
        <v>2.7210727781666049</v>
      </c>
    </row>
    <row r="1163" spans="1:4" ht="27.75" customHeight="1">
      <c r="A1163" s="7" t="s">
        <v>5878</v>
      </c>
      <c r="B1163" s="8" t="s">
        <v>5877</v>
      </c>
      <c r="C1163" s="255">
        <v>7.4990194673882821E-2</v>
      </c>
      <c r="D1163" s="255">
        <v>2.7210727781666049</v>
      </c>
    </row>
    <row r="1164" spans="1:4" ht="27.75" customHeight="1">
      <c r="A1164" s="7" t="s">
        <v>5879</v>
      </c>
      <c r="B1164" s="8" t="s">
        <v>5880</v>
      </c>
      <c r="C1164" s="255">
        <v>4.9065013086626177</v>
      </c>
      <c r="D1164" s="255">
        <v>6.0956315384913315</v>
      </c>
    </row>
    <row r="1165" spans="1:4" ht="27.75" customHeight="1">
      <c r="A1165" s="7" t="s">
        <v>5881</v>
      </c>
      <c r="B1165" s="8" t="s">
        <v>5880</v>
      </c>
      <c r="C1165" s="255">
        <v>4.9065013086626177</v>
      </c>
      <c r="D1165" s="255">
        <v>6.0956315384913315</v>
      </c>
    </row>
    <row r="1166" spans="1:4" ht="27.75" customHeight="1">
      <c r="A1166" s="7" t="s">
        <v>5882</v>
      </c>
      <c r="B1166" s="8" t="s">
        <v>5883</v>
      </c>
      <c r="C1166" s="255">
        <v>2.2711316101233079</v>
      </c>
      <c r="D1166" s="255">
        <v>7.4775936974814581</v>
      </c>
    </row>
    <row r="1167" spans="1:4" ht="27.75" customHeight="1">
      <c r="A1167" s="7" t="s">
        <v>5884</v>
      </c>
      <c r="B1167" s="8" t="s">
        <v>5883</v>
      </c>
      <c r="C1167" s="255">
        <v>2.2711316101233079</v>
      </c>
      <c r="D1167" s="255">
        <v>7.4775936974814581</v>
      </c>
    </row>
    <row r="1168" spans="1:4" ht="27.75" customHeight="1">
      <c r="A1168" s="7" t="s">
        <v>5885</v>
      </c>
      <c r="B1168" s="8" t="s">
        <v>5886</v>
      </c>
      <c r="C1168" s="255">
        <v>5.3243038218456791</v>
      </c>
      <c r="D1168" s="255">
        <v>1.8747548668470702</v>
      </c>
    </row>
    <row r="1169" spans="1:4" ht="27.75" customHeight="1">
      <c r="A1169" s="7" t="s">
        <v>5887</v>
      </c>
      <c r="B1169" s="8" t="s">
        <v>5886</v>
      </c>
      <c r="C1169" s="255">
        <v>5.3243038218456791</v>
      </c>
      <c r="D1169" s="255">
        <v>1.8747548668470702</v>
      </c>
    </row>
    <row r="1170" spans="1:4" ht="27.75" customHeight="1">
      <c r="A1170" s="7" t="s">
        <v>5888</v>
      </c>
      <c r="B1170" s="8" t="s">
        <v>5889</v>
      </c>
      <c r="C1170" s="255">
        <v>6.6312757861619227</v>
      </c>
      <c r="D1170" s="255">
        <v>5.2814522820320322</v>
      </c>
    </row>
    <row r="1171" spans="1:4" ht="27.75" customHeight="1">
      <c r="A1171" s="7" t="s">
        <v>5890</v>
      </c>
      <c r="B1171" s="8" t="s">
        <v>5891</v>
      </c>
      <c r="C1171" s="255">
        <v>6.3527407773732145</v>
      </c>
      <c r="D1171" s="255">
        <v>5.2814522820320322</v>
      </c>
    </row>
    <row r="1172" spans="1:4" ht="27.75" customHeight="1">
      <c r="A1172" s="7" t="s">
        <v>5890</v>
      </c>
      <c r="B1172" s="8" t="s">
        <v>5891</v>
      </c>
      <c r="C1172" s="255">
        <v>6.3527407773732145</v>
      </c>
      <c r="D1172" s="255">
        <v>5.2814522820320322</v>
      </c>
    </row>
    <row r="1173" spans="1:4" ht="27.75" customHeight="1">
      <c r="A1173" s="7" t="s">
        <v>5892</v>
      </c>
      <c r="B1173" s="8" t="s">
        <v>5891</v>
      </c>
      <c r="C1173" s="255">
        <v>6.6527015560687461</v>
      </c>
      <c r="D1173" s="255">
        <v>5.5171357510070926</v>
      </c>
    </row>
    <row r="1174" spans="1:4" ht="27.75" customHeight="1">
      <c r="A1174" s="7" t="s">
        <v>5893</v>
      </c>
      <c r="B1174" s="8" t="s">
        <v>5894</v>
      </c>
      <c r="C1174" s="255">
        <v>2.4961021941449566</v>
      </c>
      <c r="D1174" s="255">
        <v>6.9312365648574534</v>
      </c>
    </row>
    <row r="1175" spans="1:4" ht="27.75" customHeight="1">
      <c r="A1175" s="7" t="s">
        <v>5895</v>
      </c>
      <c r="B1175" s="8" t="s">
        <v>5894</v>
      </c>
      <c r="C1175" s="255">
        <v>2.4961021941449566</v>
      </c>
      <c r="D1175" s="255">
        <v>6.9312365648574534</v>
      </c>
    </row>
    <row r="1176" spans="1:4" ht="27.75" customHeight="1">
      <c r="A1176" s="7" t="s">
        <v>5896</v>
      </c>
      <c r="B1176" s="8" t="s">
        <v>5897</v>
      </c>
      <c r="C1176" s="255">
        <v>1.7783389022663636</v>
      </c>
      <c r="D1176" s="255">
        <v>2.9567562471416649</v>
      </c>
    </row>
    <row r="1177" spans="1:4" ht="27.75" customHeight="1">
      <c r="A1177" s="7" t="s">
        <v>5898</v>
      </c>
      <c r="B1177" s="8" t="s">
        <v>5897</v>
      </c>
      <c r="C1177" s="255">
        <v>1.7783389022663636</v>
      </c>
      <c r="D1177" s="255">
        <v>2.9567562471416649</v>
      </c>
    </row>
    <row r="1178" spans="1:4" ht="27.75" customHeight="1">
      <c r="A1178" s="7" t="s">
        <v>5899</v>
      </c>
      <c r="B1178" s="8" t="s">
        <v>5900</v>
      </c>
      <c r="C1178" s="255">
        <v>2.7210727781666049</v>
      </c>
      <c r="D1178" s="255">
        <v>11.677044599218895</v>
      </c>
    </row>
    <row r="1179" spans="1:4" ht="27.75" customHeight="1">
      <c r="A1179" s="7" t="s">
        <v>5899</v>
      </c>
      <c r="B1179" s="8" t="s">
        <v>5900</v>
      </c>
      <c r="C1179" s="255">
        <v>2.7210727781666049</v>
      </c>
      <c r="D1179" s="255">
        <v>11.677044599218895</v>
      </c>
    </row>
    <row r="1180" spans="1:4" ht="27.75" customHeight="1">
      <c r="A1180" s="7" t="s">
        <v>5901</v>
      </c>
      <c r="B1180" s="8" t="s">
        <v>5900</v>
      </c>
      <c r="C1180" s="255">
        <v>2.7210727781666049</v>
      </c>
      <c r="D1180" s="255">
        <v>11.677044599218895</v>
      </c>
    </row>
    <row r="1181" spans="1:4" ht="27.75" customHeight="1">
      <c r="A1181" s="7" t="s">
        <v>5901</v>
      </c>
      <c r="B1181" s="8" t="s">
        <v>5900</v>
      </c>
      <c r="C1181" s="255">
        <v>2.7210727781666049</v>
      </c>
      <c r="D1181" s="255">
        <v>11.677044599218895</v>
      </c>
    </row>
    <row r="1182" spans="1:4" ht="27.75" customHeight="1">
      <c r="A1182" s="7" t="s">
        <v>5902</v>
      </c>
      <c r="B1182" s="8" t="s">
        <v>5900</v>
      </c>
      <c r="C1182" s="255">
        <v>3.92091589294873</v>
      </c>
      <c r="D1182" s="255">
        <v>15.45869298777327</v>
      </c>
    </row>
    <row r="1183" spans="1:4" ht="27.75" customHeight="1">
      <c r="A1183" s="7" t="s">
        <v>5903</v>
      </c>
      <c r="B1183" s="8" t="s">
        <v>5900</v>
      </c>
      <c r="C1183" s="255">
        <v>3.92091589294873</v>
      </c>
      <c r="D1183" s="255">
        <v>15.45869298777327</v>
      </c>
    </row>
    <row r="1184" spans="1:4" ht="27.75" customHeight="1">
      <c r="A1184" s="7" t="s">
        <v>5904</v>
      </c>
      <c r="B1184" s="8" t="s">
        <v>5905</v>
      </c>
      <c r="C1184" s="255">
        <v>2.967469132095077</v>
      </c>
      <c r="D1184" s="255">
        <v>8.2703471840339322</v>
      </c>
    </row>
    <row r="1185" spans="1:4" ht="27.75" customHeight="1">
      <c r="A1185" s="7" t="s">
        <v>5906</v>
      </c>
      <c r="B1185" s="8" t="s">
        <v>5905</v>
      </c>
      <c r="C1185" s="255">
        <v>2.967469132095077</v>
      </c>
      <c r="D1185" s="255">
        <v>8.2703471840339322</v>
      </c>
    </row>
    <row r="1186" spans="1:4" ht="27.75" customHeight="1">
      <c r="A1186" s="7" t="s">
        <v>5907</v>
      </c>
      <c r="B1186" s="8" t="s">
        <v>5908</v>
      </c>
      <c r="C1186" s="255">
        <v>4.8315111139887348</v>
      </c>
      <c r="D1186" s="255">
        <v>0.8463179113195346</v>
      </c>
    </row>
    <row r="1187" spans="1:4" ht="27.75" customHeight="1">
      <c r="A1187" s="7" t="s">
        <v>5907</v>
      </c>
      <c r="B1187" s="8" t="s">
        <v>5908</v>
      </c>
      <c r="C1187" s="255">
        <v>4.8315111139887348</v>
      </c>
      <c r="D1187" s="255">
        <v>0.8463179113195346</v>
      </c>
    </row>
    <row r="1188" spans="1:4" ht="27.75" customHeight="1">
      <c r="A1188" s="7" t="s">
        <v>5909</v>
      </c>
      <c r="B1188" s="8" t="s">
        <v>5910</v>
      </c>
      <c r="C1188" s="255">
        <v>9.8772799270457075</v>
      </c>
      <c r="D1188" s="255">
        <v>-0.4606540529967087</v>
      </c>
    </row>
    <row r="1189" spans="1:4" ht="27.75" customHeight="1">
      <c r="A1189" s="7" t="s">
        <v>5909</v>
      </c>
      <c r="B1189" s="8" t="s">
        <v>5910</v>
      </c>
      <c r="C1189" s="255">
        <v>9.8772799270457075</v>
      </c>
      <c r="D1189" s="255">
        <v>-0.4606540529967087</v>
      </c>
    </row>
    <row r="1190" spans="1:4" ht="27.75" customHeight="1">
      <c r="A1190" s="7" t="s">
        <v>5911</v>
      </c>
      <c r="B1190" s="8" t="s">
        <v>5910</v>
      </c>
      <c r="C1190" s="255">
        <v>4.8315111139887348</v>
      </c>
      <c r="D1190" s="255">
        <v>0.8463179113195346</v>
      </c>
    </row>
    <row r="1191" spans="1:4" ht="27.75" customHeight="1">
      <c r="A1191" s="7" t="s">
        <v>5911</v>
      </c>
      <c r="B1191" s="8" t="s">
        <v>5910</v>
      </c>
      <c r="C1191" s="255">
        <v>4.8315111139887348</v>
      </c>
      <c r="D1191" s="255">
        <v>0.8463179113195346</v>
      </c>
    </row>
    <row r="1192" spans="1:4" ht="27.75" customHeight="1">
      <c r="A1192" s="7" t="s">
        <v>5912</v>
      </c>
      <c r="B1192" s="8" t="s">
        <v>5910</v>
      </c>
      <c r="C1192" s="255">
        <v>2.196141415449425</v>
      </c>
      <c r="D1192" s="255">
        <v>6.5669984764414515</v>
      </c>
    </row>
    <row r="1193" spans="1:4" ht="27.75" customHeight="1">
      <c r="A1193" s="7" t="s">
        <v>5912</v>
      </c>
      <c r="B1193" s="8" t="s">
        <v>5910</v>
      </c>
      <c r="C1193" s="255">
        <v>2.196141415449425</v>
      </c>
      <c r="D1193" s="255">
        <v>6.5669984764414515</v>
      </c>
    </row>
    <row r="1194" spans="1:4" ht="27.75" customHeight="1">
      <c r="A1194" s="7" t="s">
        <v>5913</v>
      </c>
      <c r="B1194" s="8" t="s">
        <v>5910</v>
      </c>
      <c r="C1194" s="255">
        <v>2.196141415449425</v>
      </c>
      <c r="D1194" s="255">
        <v>6.5669984764414515</v>
      </c>
    </row>
    <row r="1195" spans="1:4" ht="27.75" customHeight="1">
      <c r="A1195" s="7" t="s">
        <v>5913</v>
      </c>
      <c r="B1195" s="8" t="s">
        <v>5910</v>
      </c>
      <c r="C1195" s="255">
        <v>2.196141415449425</v>
      </c>
      <c r="D1195" s="255">
        <v>6.5669984764414515</v>
      </c>
    </row>
    <row r="1196" spans="1:4" ht="27.75" customHeight="1">
      <c r="A1196" s="7" t="s">
        <v>5914</v>
      </c>
      <c r="B1196" s="8" t="s">
        <v>5910</v>
      </c>
      <c r="C1196" s="255">
        <v>2.196141415449425</v>
      </c>
      <c r="D1196" s="255">
        <v>6.5562855914880398</v>
      </c>
    </row>
    <row r="1197" spans="1:4" ht="27.75" customHeight="1">
      <c r="A1197" s="7" t="s">
        <v>5914</v>
      </c>
      <c r="B1197" s="8" t="s">
        <v>5910</v>
      </c>
      <c r="C1197" s="255">
        <v>2.196141415449425</v>
      </c>
      <c r="D1197" s="255">
        <v>6.5562855914880398</v>
      </c>
    </row>
    <row r="1198" spans="1:4" ht="27.75" customHeight="1">
      <c r="A1198" s="7" t="s">
        <v>5915</v>
      </c>
      <c r="B1198" s="8" t="s">
        <v>5910</v>
      </c>
      <c r="C1198" s="255">
        <v>1.7462002474061282</v>
      </c>
      <c r="D1198" s="255">
        <v>9.4059129890955866</v>
      </c>
    </row>
    <row r="1199" spans="1:4" ht="27.75" customHeight="1">
      <c r="A1199" s="7" t="s">
        <v>5916</v>
      </c>
      <c r="B1199" s="8" t="s">
        <v>5910</v>
      </c>
      <c r="C1199" s="255">
        <v>1.7462002474061282</v>
      </c>
      <c r="D1199" s="255">
        <v>9.4059129890955866</v>
      </c>
    </row>
    <row r="1200" spans="1:4" ht="27.75" customHeight="1">
      <c r="A1200" s="7" t="s">
        <v>5917</v>
      </c>
      <c r="B1200" s="8" t="s">
        <v>5918</v>
      </c>
      <c r="C1200" s="255">
        <v>0.16069327430117744</v>
      </c>
      <c r="D1200" s="255">
        <v>1.1677044599218895</v>
      </c>
    </row>
    <row r="1201" spans="1:4" ht="27.75" customHeight="1">
      <c r="A1201" s="7" t="s">
        <v>5919</v>
      </c>
      <c r="B1201" s="8" t="s">
        <v>5918</v>
      </c>
      <c r="C1201" s="255">
        <v>0.16069327430117744</v>
      </c>
      <c r="D1201" s="255">
        <v>1.1677044599218895</v>
      </c>
    </row>
    <row r="1202" spans="1:4" ht="27.75" customHeight="1">
      <c r="A1202" s="7" t="s">
        <v>5920</v>
      </c>
      <c r="B1202" s="8" t="s">
        <v>5921</v>
      </c>
      <c r="C1202" s="255">
        <v>0.39637674327623768</v>
      </c>
      <c r="D1202" s="255">
        <v>1.3819621589901261</v>
      </c>
    </row>
    <row r="1203" spans="1:4" ht="27.75" customHeight="1">
      <c r="A1203" s="7" t="s">
        <v>5920</v>
      </c>
      <c r="B1203" s="8" t="s">
        <v>5921</v>
      </c>
      <c r="C1203" s="255">
        <v>0.39637674327623768</v>
      </c>
      <c r="D1203" s="255">
        <v>1.3819621589901261</v>
      </c>
    </row>
    <row r="1204" spans="1:4" ht="27.75" customHeight="1">
      <c r="A1204" s="7" t="s">
        <v>5922</v>
      </c>
      <c r="B1204" s="8" t="s">
        <v>5921</v>
      </c>
      <c r="C1204" s="255">
        <v>0.39637674327623768</v>
      </c>
      <c r="D1204" s="255">
        <v>1.3819621589901261</v>
      </c>
    </row>
    <row r="1205" spans="1:4" ht="27.75" customHeight="1">
      <c r="A1205" s="7" t="s">
        <v>5922</v>
      </c>
      <c r="B1205" s="8" t="s">
        <v>5921</v>
      </c>
      <c r="C1205" s="255">
        <v>0.39637674327623768</v>
      </c>
      <c r="D1205" s="255">
        <v>1.3819621589901261</v>
      </c>
    </row>
    <row r="1206" spans="1:4" ht="27.75" customHeight="1">
      <c r="A1206" s="7" t="s">
        <v>5923</v>
      </c>
      <c r="B1206" s="8" t="s">
        <v>5924</v>
      </c>
      <c r="C1206" s="255">
        <v>0</v>
      </c>
      <c r="D1206" s="255">
        <v>0</v>
      </c>
    </row>
    <row r="1207" spans="1:4" ht="27.75" customHeight="1">
      <c r="A1207" s="7" t="s">
        <v>5923</v>
      </c>
      <c r="B1207" s="8" t="s">
        <v>5924</v>
      </c>
      <c r="C1207" s="255">
        <v>0</v>
      </c>
      <c r="D1207" s="255">
        <v>0</v>
      </c>
    </row>
    <row r="1208" spans="1:4" ht="27.75" customHeight="1">
      <c r="A1208" s="7" t="s">
        <v>5925</v>
      </c>
      <c r="B1208" s="8" t="s">
        <v>5924</v>
      </c>
      <c r="C1208" s="255">
        <v>0</v>
      </c>
      <c r="D1208" s="255">
        <v>0</v>
      </c>
    </row>
    <row r="1209" spans="1:4" ht="27.75" customHeight="1">
      <c r="A1209" s="7" t="s">
        <v>5925</v>
      </c>
      <c r="B1209" s="8" t="s">
        <v>5924</v>
      </c>
      <c r="C1209" s="255">
        <v>0</v>
      </c>
      <c r="D1209" s="255">
        <v>0</v>
      </c>
    </row>
    <row r="1210" spans="1:4" ht="27.75" customHeight="1">
      <c r="A1210" s="7" t="s">
        <v>5926</v>
      </c>
      <c r="B1210" s="8" t="s">
        <v>5927</v>
      </c>
      <c r="C1210" s="255">
        <v>0.54635713262400332</v>
      </c>
      <c r="D1210" s="255">
        <v>4.9065013086626177</v>
      </c>
    </row>
    <row r="1211" spans="1:4" ht="27.75" customHeight="1">
      <c r="A1211" s="7" t="s">
        <v>5928</v>
      </c>
      <c r="B1211" s="8" t="s">
        <v>5927</v>
      </c>
      <c r="C1211" s="255">
        <v>0.54635713262400332</v>
      </c>
      <c r="D1211" s="255">
        <v>4.9065013086626177</v>
      </c>
    </row>
    <row r="1212" spans="1:4" ht="27.75" customHeight="1">
      <c r="A1212" s="7" t="s">
        <v>5929</v>
      </c>
      <c r="B1212" s="8" t="s">
        <v>5930</v>
      </c>
      <c r="C1212" s="255">
        <v>2.4211119994710733</v>
      </c>
      <c r="D1212" s="255">
        <v>15.769366651422214</v>
      </c>
    </row>
    <row r="1213" spans="1:4" ht="27.75" customHeight="1">
      <c r="A1213" s="7" t="s">
        <v>5931</v>
      </c>
      <c r="B1213" s="8" t="s">
        <v>5930</v>
      </c>
      <c r="C1213" s="255">
        <v>2.4211119994710733</v>
      </c>
      <c r="D1213" s="255">
        <v>15.769366651422214</v>
      </c>
    </row>
    <row r="1214" spans="1:4" ht="27.75" customHeight="1">
      <c r="A1214" s="7" t="s">
        <v>5932</v>
      </c>
      <c r="B1214" s="8" t="s">
        <v>5933</v>
      </c>
      <c r="C1214" s="255">
        <v>6.7919690604631002</v>
      </c>
      <c r="D1214" s="255">
        <v>14.805207005615149</v>
      </c>
    </row>
    <row r="1215" spans="1:4" ht="27.75" customHeight="1">
      <c r="A1215" s="7" t="s">
        <v>5934</v>
      </c>
      <c r="B1215" s="8" t="s">
        <v>5935</v>
      </c>
      <c r="C1215" s="255">
        <v>5.827809414656036</v>
      </c>
      <c r="D1215" s="255">
        <v>6.2027603880254496</v>
      </c>
    </row>
    <row r="1216" spans="1:4" ht="27.75" customHeight="1">
      <c r="A1216" s="7" t="s">
        <v>5934</v>
      </c>
      <c r="B1216" s="8" t="s">
        <v>5935</v>
      </c>
      <c r="C1216" s="255">
        <v>5.827809414656036</v>
      </c>
      <c r="D1216" s="255">
        <v>6.2027603880254496</v>
      </c>
    </row>
    <row r="1217" spans="1:4" ht="27.75" customHeight="1">
      <c r="A1217" s="7" t="s">
        <v>5936</v>
      </c>
      <c r="B1217" s="8" t="s">
        <v>5935</v>
      </c>
      <c r="C1217" s="255">
        <v>5.827809414656036</v>
      </c>
      <c r="D1217" s="255">
        <v>6.2027603880254496</v>
      </c>
    </row>
    <row r="1218" spans="1:4" ht="27.75" customHeight="1">
      <c r="A1218" s="7" t="s">
        <v>5936</v>
      </c>
      <c r="B1218" s="8" t="s">
        <v>5935</v>
      </c>
      <c r="C1218" s="255">
        <v>5.827809414656036</v>
      </c>
      <c r="D1218" s="255">
        <v>6.2027603880254496</v>
      </c>
    </row>
    <row r="1219" spans="1:4" ht="27.75" customHeight="1">
      <c r="A1219" s="7" t="s">
        <v>5937</v>
      </c>
      <c r="B1219" s="8" t="s">
        <v>5935</v>
      </c>
      <c r="C1219" s="255">
        <v>1.4676652386174207</v>
      </c>
      <c r="D1219" s="255">
        <v>13.048293873255608</v>
      </c>
    </row>
    <row r="1220" spans="1:4" ht="27.75" customHeight="1">
      <c r="A1220" s="7" t="s">
        <v>5938</v>
      </c>
      <c r="B1220" s="8" t="s">
        <v>5935</v>
      </c>
      <c r="C1220" s="255">
        <v>1.4676652386174207</v>
      </c>
      <c r="D1220" s="255">
        <v>13.048293873255608</v>
      </c>
    </row>
    <row r="1221" spans="1:4" ht="27.75" customHeight="1">
      <c r="A1221" s="7" t="s">
        <v>5939</v>
      </c>
      <c r="B1221" s="8" t="s">
        <v>5940</v>
      </c>
      <c r="C1221" s="255">
        <v>0.58920867243765074</v>
      </c>
      <c r="D1221" s="255">
        <v>1.0712884953411829E-2</v>
      </c>
    </row>
    <row r="1222" spans="1:4" ht="27.75" customHeight="1">
      <c r="A1222" s="7" t="s">
        <v>5941</v>
      </c>
      <c r="B1222" s="8" t="s">
        <v>5942</v>
      </c>
      <c r="C1222" s="255">
        <v>0.58920867243765074</v>
      </c>
      <c r="D1222" s="255">
        <v>1.0712884953411829E-2</v>
      </c>
    </row>
    <row r="1223" spans="1:4" ht="27.75" customHeight="1">
      <c r="A1223" s="7" t="s">
        <v>5943</v>
      </c>
      <c r="B1223" s="8" t="s">
        <v>5944</v>
      </c>
      <c r="C1223" s="255">
        <v>0.55707001757741514</v>
      </c>
      <c r="D1223" s="255">
        <v>3.0853108665826068</v>
      </c>
    </row>
    <row r="1224" spans="1:4" ht="27.75" customHeight="1">
      <c r="A1224" s="7" t="s">
        <v>5945</v>
      </c>
      <c r="B1224" s="8" t="s">
        <v>5944</v>
      </c>
      <c r="C1224" s="255">
        <v>0.55707001757741514</v>
      </c>
      <c r="D1224" s="255">
        <v>3.0853108665826068</v>
      </c>
    </row>
    <row r="1225" spans="1:4" ht="27.75" customHeight="1">
      <c r="A1225" s="7" t="s">
        <v>5946</v>
      </c>
      <c r="B1225" s="8" t="s">
        <v>5947</v>
      </c>
      <c r="C1225" s="255">
        <v>0.41780251318306139</v>
      </c>
      <c r="D1225" s="255">
        <v>-0.21425769906823661</v>
      </c>
    </row>
    <row r="1226" spans="1:4" ht="27.75" customHeight="1">
      <c r="A1226" s="7" t="s">
        <v>5946</v>
      </c>
      <c r="B1226" s="8" t="s">
        <v>5947</v>
      </c>
      <c r="C1226" s="255">
        <v>0.41780251318306139</v>
      </c>
      <c r="D1226" s="255">
        <v>-0.21425769906823661</v>
      </c>
    </row>
    <row r="1227" spans="1:4" ht="27.75" customHeight="1">
      <c r="A1227" s="7" t="s">
        <v>5948</v>
      </c>
      <c r="B1227" s="8" t="s">
        <v>5949</v>
      </c>
      <c r="C1227" s="255">
        <v>0.99629830066730019</v>
      </c>
      <c r="D1227" s="255">
        <v>7.4990194673882821E-2</v>
      </c>
    </row>
    <row r="1228" spans="1:4" ht="27.75" customHeight="1">
      <c r="A1228" s="7" t="s">
        <v>5950</v>
      </c>
      <c r="B1228" s="8" t="s">
        <v>5949</v>
      </c>
      <c r="C1228" s="255">
        <v>0.99629830066730019</v>
      </c>
      <c r="D1228" s="255">
        <v>7.4990194673882821E-2</v>
      </c>
    </row>
    <row r="1229" spans="1:4" ht="27.75" customHeight="1">
      <c r="A1229" s="7" t="s">
        <v>5951</v>
      </c>
      <c r="B1229" s="8" t="s">
        <v>5952</v>
      </c>
      <c r="C1229" s="255">
        <v>0</v>
      </c>
      <c r="D1229" s="255">
        <v>1.0284369555275357</v>
      </c>
    </row>
    <row r="1230" spans="1:4" ht="27.75" customHeight="1">
      <c r="A1230" s="7" t="s">
        <v>5951</v>
      </c>
      <c r="B1230" s="8" t="s">
        <v>5952</v>
      </c>
      <c r="C1230" s="255">
        <v>0</v>
      </c>
      <c r="D1230" s="255">
        <v>1.0284369555275357</v>
      </c>
    </row>
    <row r="1231" spans="1:4" ht="27.75" customHeight="1">
      <c r="A1231" s="7" t="s">
        <v>5953</v>
      </c>
      <c r="B1231" s="8" t="s">
        <v>5952</v>
      </c>
      <c r="C1231" s="255">
        <v>0</v>
      </c>
      <c r="D1231" s="255">
        <v>1.0284369555275357</v>
      </c>
    </row>
    <row r="1232" spans="1:4" ht="27.75" customHeight="1">
      <c r="A1232" s="7" t="s">
        <v>5953</v>
      </c>
      <c r="B1232" s="8" t="s">
        <v>5952</v>
      </c>
      <c r="C1232" s="255">
        <v>0</v>
      </c>
      <c r="D1232" s="255">
        <v>1.0284369555275357</v>
      </c>
    </row>
    <row r="1233" spans="1:4" ht="27.75" customHeight="1">
      <c r="A1233" s="7" t="s">
        <v>5954</v>
      </c>
      <c r="B1233" s="8" t="s">
        <v>5955</v>
      </c>
      <c r="C1233" s="255">
        <v>0.66419886711153342</v>
      </c>
      <c r="D1233" s="255">
        <v>15.201583748891386</v>
      </c>
    </row>
    <row r="1234" spans="1:4" ht="27.75" customHeight="1">
      <c r="A1234" s="7" t="s">
        <v>5956</v>
      </c>
      <c r="B1234" s="8" t="s">
        <v>5957</v>
      </c>
      <c r="C1234" s="255">
        <v>18.040498261545522</v>
      </c>
      <c r="D1234" s="255">
        <v>3.5031133797656682</v>
      </c>
    </row>
    <row r="1235" spans="1:4" ht="27.75" customHeight="1">
      <c r="A1235" s="7" t="s">
        <v>5956</v>
      </c>
      <c r="B1235" s="8" t="s">
        <v>5957</v>
      </c>
      <c r="C1235" s="255">
        <v>18.040498261545522</v>
      </c>
      <c r="D1235" s="255">
        <v>3.5031133797656682</v>
      </c>
    </row>
    <row r="1236" spans="1:4" ht="27.75" customHeight="1">
      <c r="A1236" s="7" t="s">
        <v>5958</v>
      </c>
      <c r="B1236" s="8" t="s">
        <v>5959</v>
      </c>
      <c r="C1236" s="255">
        <v>1.1034271502014186</v>
      </c>
      <c r="D1236" s="255">
        <v>7.2633359984132211</v>
      </c>
    </row>
    <row r="1237" spans="1:4" ht="27.75" customHeight="1">
      <c r="A1237" s="7" t="s">
        <v>5960</v>
      </c>
      <c r="B1237" s="8" t="s">
        <v>5959</v>
      </c>
      <c r="C1237" s="255">
        <v>1.1034271502014186</v>
      </c>
      <c r="D1237" s="255">
        <v>7.2633359984132211</v>
      </c>
    </row>
    <row r="1238" spans="1:4" ht="27.75" customHeight="1">
      <c r="A1238" s="7" t="s">
        <v>5961</v>
      </c>
      <c r="B1238" s="8" t="s">
        <v>5962</v>
      </c>
      <c r="C1238" s="255">
        <v>3.4388360700451974</v>
      </c>
      <c r="D1238" s="255">
        <v>4.2423024415510842</v>
      </c>
    </row>
    <row r="1239" spans="1:4" ht="27.75" customHeight="1">
      <c r="A1239" s="7" t="s">
        <v>5963</v>
      </c>
      <c r="B1239" s="8" t="s">
        <v>5962</v>
      </c>
      <c r="C1239" s="255">
        <v>3.4388360700451974</v>
      </c>
      <c r="D1239" s="255">
        <v>4.2423024415510842</v>
      </c>
    </row>
    <row r="1240" spans="1:4" ht="27.75" customHeight="1">
      <c r="A1240" s="7" t="s">
        <v>5964</v>
      </c>
      <c r="B1240" s="8" t="s">
        <v>5965</v>
      </c>
      <c r="C1240" s="255">
        <v>0.61063444234447428</v>
      </c>
      <c r="D1240" s="255">
        <v>0.93202099094682922</v>
      </c>
    </row>
    <row r="1241" spans="1:4" ht="27.75" customHeight="1">
      <c r="A1241" s="7" t="s">
        <v>5966</v>
      </c>
      <c r="B1241" s="8" t="s">
        <v>5965</v>
      </c>
      <c r="C1241" s="255">
        <v>0.61063444234447428</v>
      </c>
      <c r="D1241" s="255">
        <v>0.93202099094682922</v>
      </c>
    </row>
    <row r="1242" spans="1:4" ht="27.75" customHeight="1">
      <c r="A1242" s="7" t="s">
        <v>5967</v>
      </c>
      <c r="B1242" s="8" t="s">
        <v>5968</v>
      </c>
      <c r="C1242" s="255">
        <v>1.392675043943538</v>
      </c>
      <c r="D1242" s="255">
        <v>3.0531722117223716</v>
      </c>
    </row>
    <row r="1243" spans="1:4" ht="27.75" customHeight="1">
      <c r="A1243" s="7" t="s">
        <v>5969</v>
      </c>
      <c r="B1243" s="8" t="s">
        <v>5968</v>
      </c>
      <c r="C1243" s="255">
        <v>1.392675043943538</v>
      </c>
      <c r="D1243" s="255">
        <v>3.0531722117223716</v>
      </c>
    </row>
    <row r="1244" spans="1:4" ht="27.75" customHeight="1">
      <c r="A1244" s="7" t="s">
        <v>5970</v>
      </c>
      <c r="B1244" s="8" t="s">
        <v>5971</v>
      </c>
      <c r="C1244" s="255">
        <v>2.8174887427473112</v>
      </c>
      <c r="D1244" s="255">
        <v>7.3276133081336914</v>
      </c>
    </row>
    <row r="1245" spans="1:4" ht="27.75" customHeight="1">
      <c r="A1245" s="7" t="s">
        <v>5972</v>
      </c>
      <c r="B1245" s="8" t="s">
        <v>5971</v>
      </c>
      <c r="C1245" s="255">
        <v>2.8174887427473112</v>
      </c>
      <c r="D1245" s="255">
        <v>7.3276133081336914</v>
      </c>
    </row>
    <row r="1246" spans="1:4" ht="27.75" customHeight="1">
      <c r="A1246" s="7" t="s">
        <v>5973</v>
      </c>
      <c r="B1246" s="8" t="s">
        <v>5974</v>
      </c>
      <c r="C1246" s="255">
        <v>0.74990194673882804</v>
      </c>
      <c r="D1246" s="255">
        <v>6.3741665472800388</v>
      </c>
    </row>
    <row r="1247" spans="1:4" ht="27.75" customHeight="1">
      <c r="A1247" s="7" t="s">
        <v>5975</v>
      </c>
      <c r="B1247" s="8" t="s">
        <v>5974</v>
      </c>
      <c r="C1247" s="255">
        <v>0.74990194673882804</v>
      </c>
      <c r="D1247" s="255">
        <v>6.3741665472800388</v>
      </c>
    </row>
    <row r="1248" spans="1:4" ht="27.75" customHeight="1">
      <c r="A1248" s="7" t="s">
        <v>5976</v>
      </c>
      <c r="B1248" s="8" t="s">
        <v>5977</v>
      </c>
      <c r="C1248" s="255">
        <v>4.0494705123896715</v>
      </c>
      <c r="D1248" s="255">
        <v>6.0099284588640369</v>
      </c>
    </row>
    <row r="1249" spans="1:4" ht="27.75" customHeight="1">
      <c r="A1249" s="7" t="s">
        <v>5978</v>
      </c>
      <c r="B1249" s="8" t="s">
        <v>5977</v>
      </c>
      <c r="C1249" s="255">
        <v>4.0494705123896715</v>
      </c>
      <c r="D1249" s="255">
        <v>6.0099284588640369</v>
      </c>
    </row>
    <row r="1250" spans="1:4" ht="27.75" customHeight="1">
      <c r="A1250" s="7" t="s">
        <v>5979</v>
      </c>
      <c r="B1250" s="8" t="s">
        <v>5980</v>
      </c>
      <c r="C1250" s="255">
        <v>3.9959060876226125</v>
      </c>
      <c r="D1250" s="255">
        <v>15.833643961142684</v>
      </c>
    </row>
    <row r="1251" spans="1:4" ht="27.75" customHeight="1">
      <c r="A1251" s="7" t="s">
        <v>5981</v>
      </c>
      <c r="B1251" s="8" t="s">
        <v>5980</v>
      </c>
      <c r="C1251" s="255">
        <v>3.9959060876226125</v>
      </c>
      <c r="D1251" s="255">
        <v>15.833643961142684</v>
      </c>
    </row>
    <row r="1252" spans="1:4" ht="27.75" customHeight="1">
      <c r="A1252" s="7" t="s">
        <v>5982</v>
      </c>
      <c r="B1252" s="8" t="s">
        <v>5980</v>
      </c>
      <c r="C1252" s="255">
        <v>3.9959060876226125</v>
      </c>
      <c r="D1252" s="255">
        <v>15.833643961142684</v>
      </c>
    </row>
    <row r="1253" spans="1:4" ht="27.75" customHeight="1">
      <c r="A1253" s="7" t="s">
        <v>5983</v>
      </c>
      <c r="B1253" s="8" t="s">
        <v>5984</v>
      </c>
      <c r="C1253" s="255">
        <v>0.35352520346259042</v>
      </c>
      <c r="D1253" s="255">
        <v>0.51421847776376783</v>
      </c>
    </row>
    <row r="1254" spans="1:4" ht="27.75" customHeight="1">
      <c r="A1254" s="7" t="s">
        <v>5985</v>
      </c>
      <c r="B1254" s="8" t="s">
        <v>5986</v>
      </c>
      <c r="C1254" s="255">
        <v>0</v>
      </c>
      <c r="D1254" s="255">
        <v>3.760222618647552</v>
      </c>
    </row>
    <row r="1255" spans="1:4" ht="27.75" customHeight="1">
      <c r="A1255" s="7" t="s">
        <v>5987</v>
      </c>
      <c r="B1255" s="8" t="s">
        <v>5986</v>
      </c>
      <c r="C1255" s="255">
        <v>0</v>
      </c>
      <c r="D1255" s="255">
        <v>3.760222618647552</v>
      </c>
    </row>
    <row r="1256" spans="1:4" ht="27.75" customHeight="1">
      <c r="A1256" s="7" t="s">
        <v>5988</v>
      </c>
      <c r="B1256" s="8" t="s">
        <v>5989</v>
      </c>
      <c r="C1256" s="255">
        <v>1.1569915749684776</v>
      </c>
      <c r="D1256" s="255">
        <v>6.4277309720470979E-2</v>
      </c>
    </row>
    <row r="1257" spans="1:4" ht="27.75" customHeight="1">
      <c r="A1257" s="7" t="s">
        <v>5988</v>
      </c>
      <c r="B1257" s="8" t="s">
        <v>5989</v>
      </c>
      <c r="C1257" s="255">
        <v>1.1569915749684776</v>
      </c>
      <c r="D1257" s="255">
        <v>6.4277309720470979E-2</v>
      </c>
    </row>
    <row r="1258" spans="1:4" ht="27.75" customHeight="1">
      <c r="A1258" s="7" t="s">
        <v>5990</v>
      </c>
      <c r="B1258" s="8" t="s">
        <v>5989</v>
      </c>
      <c r="C1258" s="255">
        <v>1.1569915749684776</v>
      </c>
      <c r="D1258" s="255">
        <v>6.4277309720470979E-2</v>
      </c>
    </row>
    <row r="1259" spans="1:4" ht="27.75" customHeight="1">
      <c r="A1259" s="7" t="s">
        <v>5990</v>
      </c>
      <c r="B1259" s="8" t="s">
        <v>5989</v>
      </c>
      <c r="C1259" s="255">
        <v>1.1569915749684776</v>
      </c>
      <c r="D1259" s="255">
        <v>6.4277309720470979E-2</v>
      </c>
    </row>
    <row r="1260" spans="1:4" ht="27.75" customHeight="1">
      <c r="A1260" s="7" t="s">
        <v>5991</v>
      </c>
      <c r="B1260" s="8" t="s">
        <v>5989</v>
      </c>
      <c r="C1260" s="255">
        <v>1.8319033270334228</v>
      </c>
      <c r="D1260" s="255">
        <v>1.2855461944094195</v>
      </c>
    </row>
    <row r="1261" spans="1:4" ht="27.75" customHeight="1">
      <c r="A1261" s="7" t="s">
        <v>5992</v>
      </c>
      <c r="B1261" s="8" t="s">
        <v>5989</v>
      </c>
      <c r="C1261" s="255">
        <v>1.8319033270334228</v>
      </c>
      <c r="D1261" s="255">
        <v>1.2855461944094195</v>
      </c>
    </row>
    <row r="1262" spans="1:4" ht="27.75" customHeight="1">
      <c r="A1262" s="7" t="s">
        <v>5993</v>
      </c>
      <c r="B1262" s="8" t="s">
        <v>5989</v>
      </c>
      <c r="C1262" s="255">
        <v>1.8319033270334228</v>
      </c>
      <c r="D1262" s="255">
        <v>1.2426946545957722</v>
      </c>
    </row>
    <row r="1263" spans="1:4" ht="27.75" customHeight="1">
      <c r="A1263" s="7" t="s">
        <v>5993</v>
      </c>
      <c r="B1263" s="8" t="s">
        <v>5989</v>
      </c>
      <c r="C1263" s="255">
        <v>1.8319033270334228</v>
      </c>
      <c r="D1263" s="255">
        <v>1.2426946545957722</v>
      </c>
    </row>
    <row r="1264" spans="1:4" ht="27.75" customHeight="1">
      <c r="A1264" s="7" t="s">
        <v>5994</v>
      </c>
      <c r="B1264" s="8" t="s">
        <v>5995</v>
      </c>
      <c r="C1264" s="255">
        <v>2.8282016277007234</v>
      </c>
      <c r="D1264" s="255">
        <v>2.3675475747040142</v>
      </c>
    </row>
    <row r="1265" spans="1:4" ht="27.75" customHeight="1">
      <c r="A1265" s="7" t="s">
        <v>5996</v>
      </c>
      <c r="B1265" s="8" t="s">
        <v>5997</v>
      </c>
      <c r="C1265" s="255">
        <v>2.8282016277007234</v>
      </c>
      <c r="D1265" s="255">
        <v>2.3675475747040142</v>
      </c>
    </row>
    <row r="1266" spans="1:4" ht="27.75" customHeight="1">
      <c r="A1266" s="7" t="s">
        <v>5996</v>
      </c>
      <c r="B1266" s="8" t="s">
        <v>5997</v>
      </c>
      <c r="C1266" s="255">
        <v>2.8282016277007234</v>
      </c>
      <c r="D1266" s="255">
        <v>2.3675475747040142</v>
      </c>
    </row>
    <row r="1267" spans="1:4" ht="27.75" customHeight="1">
      <c r="A1267" s="7" t="s">
        <v>5998</v>
      </c>
      <c r="B1267" s="8" t="s">
        <v>5997</v>
      </c>
      <c r="C1267" s="255">
        <v>2.2389929552630723</v>
      </c>
      <c r="D1267" s="255">
        <v>2.2068543004028371</v>
      </c>
    </row>
    <row r="1268" spans="1:4" ht="27.75" customHeight="1">
      <c r="A1268" s="7" t="s">
        <v>5999</v>
      </c>
      <c r="B1268" s="8" t="s">
        <v>6000</v>
      </c>
      <c r="C1268" s="255">
        <v>5.0671945829637961</v>
      </c>
      <c r="D1268" s="255">
        <v>0.11784173448753013</v>
      </c>
    </row>
    <row r="1269" spans="1:4" ht="27.75" customHeight="1">
      <c r="A1269" s="7" t="s">
        <v>6001</v>
      </c>
      <c r="B1269" s="8" t="s">
        <v>6002</v>
      </c>
      <c r="C1269" s="255">
        <v>6.7384046356960408</v>
      </c>
      <c r="D1269" s="255">
        <v>0.61063444234447428</v>
      </c>
    </row>
    <row r="1270" spans="1:4" ht="27.75" customHeight="1">
      <c r="A1270" s="7" t="s">
        <v>6001</v>
      </c>
      <c r="B1270" s="8" t="s">
        <v>6002</v>
      </c>
      <c r="C1270" s="255">
        <v>6.7384046356960408</v>
      </c>
      <c r="D1270" s="255">
        <v>0.61063444234447428</v>
      </c>
    </row>
    <row r="1271" spans="1:4" ht="27.75" customHeight="1">
      <c r="A1271" s="7" t="s">
        <v>6003</v>
      </c>
      <c r="B1271" s="8" t="s">
        <v>6002</v>
      </c>
      <c r="C1271" s="255">
        <v>2.0675867960084831</v>
      </c>
      <c r="D1271" s="255">
        <v>9.9736958916264147</v>
      </c>
    </row>
    <row r="1272" spans="1:4" ht="27.75" customHeight="1">
      <c r="A1272" s="7" t="s">
        <v>6004</v>
      </c>
      <c r="B1272" s="8" t="s">
        <v>6002</v>
      </c>
      <c r="C1272" s="255">
        <v>2.0675867960084831</v>
      </c>
      <c r="D1272" s="255">
        <v>9.9736958916264147</v>
      </c>
    </row>
    <row r="1273" spans="1:4" ht="27.75" customHeight="1">
      <c r="A1273" s="7" t="s">
        <v>6005</v>
      </c>
      <c r="B1273" s="8" t="s">
        <v>6006</v>
      </c>
      <c r="C1273" s="255">
        <v>0.59992155739106257</v>
      </c>
      <c r="D1273" s="255">
        <v>4.0280447424828481</v>
      </c>
    </row>
    <row r="1274" spans="1:4" ht="27.75" customHeight="1">
      <c r="A1274" s="7" t="s">
        <v>6007</v>
      </c>
      <c r="B1274" s="8" t="s">
        <v>6006</v>
      </c>
      <c r="C1274" s="255">
        <v>0.59992155739106257</v>
      </c>
      <c r="D1274" s="255">
        <v>4.0280447424828481</v>
      </c>
    </row>
    <row r="1275" spans="1:4" ht="27.75" customHeight="1">
      <c r="A1275" s="7" t="s">
        <v>6008</v>
      </c>
      <c r="B1275" s="8" t="s">
        <v>6009</v>
      </c>
      <c r="C1275" s="255">
        <v>4.7779466892216762</v>
      </c>
      <c r="D1275" s="255">
        <v>11.709183254079131</v>
      </c>
    </row>
    <row r="1276" spans="1:4" ht="27.75" customHeight="1">
      <c r="A1276" s="7" t="s">
        <v>6008</v>
      </c>
      <c r="B1276" s="8" t="s">
        <v>6009</v>
      </c>
      <c r="C1276" s="255">
        <v>4.7779466892216762</v>
      </c>
      <c r="D1276" s="255">
        <v>11.709183254079131</v>
      </c>
    </row>
    <row r="1277" spans="1:4" ht="27.75" customHeight="1">
      <c r="A1277" s="7" t="s">
        <v>6010</v>
      </c>
      <c r="B1277" s="8" t="s">
        <v>6009</v>
      </c>
      <c r="C1277" s="255">
        <v>4.7779466892216762</v>
      </c>
      <c r="D1277" s="255">
        <v>11.709183254079131</v>
      </c>
    </row>
    <row r="1278" spans="1:4" ht="27.75" customHeight="1">
      <c r="A1278" s="7" t="s">
        <v>6010</v>
      </c>
      <c r="B1278" s="8" t="s">
        <v>6009</v>
      </c>
      <c r="C1278" s="255">
        <v>4.7779466892216762</v>
      </c>
      <c r="D1278" s="255">
        <v>11.709183254079131</v>
      </c>
    </row>
    <row r="1279" spans="1:4" ht="27.75" customHeight="1">
      <c r="A1279" s="7" t="s">
        <v>6011</v>
      </c>
      <c r="B1279" s="8" t="s">
        <v>6009</v>
      </c>
      <c r="C1279" s="255">
        <v>5.2707393970786205</v>
      </c>
      <c r="D1279" s="255">
        <v>17.462002474061283</v>
      </c>
    </row>
    <row r="1280" spans="1:4" ht="27.75" customHeight="1">
      <c r="A1280" s="7" t="s">
        <v>6012</v>
      </c>
      <c r="B1280" s="8" t="s">
        <v>6013</v>
      </c>
      <c r="C1280" s="255">
        <v>5.2707393970786205</v>
      </c>
      <c r="D1280" s="255">
        <v>17.462002474061283</v>
      </c>
    </row>
    <row r="1281" spans="1:4" ht="27.75" customHeight="1">
      <c r="A1281" s="7" t="s">
        <v>6014</v>
      </c>
      <c r="B1281" s="8" t="s">
        <v>6015</v>
      </c>
      <c r="C1281" s="255">
        <v>2.3996862295642503</v>
      </c>
      <c r="D1281" s="255">
        <v>6.1384830783049793</v>
      </c>
    </row>
    <row r="1282" spans="1:4" ht="27.75" customHeight="1">
      <c r="A1282" s="7" t="s">
        <v>6016</v>
      </c>
      <c r="B1282" s="8" t="s">
        <v>6017</v>
      </c>
      <c r="C1282" s="255">
        <v>2.3996862295642503</v>
      </c>
      <c r="D1282" s="255">
        <v>6.1384830783049793</v>
      </c>
    </row>
    <row r="1283" spans="1:4" ht="27.75" customHeight="1">
      <c r="A1283" s="7" t="s">
        <v>6018</v>
      </c>
      <c r="B1283" s="8" t="s">
        <v>6019</v>
      </c>
      <c r="C1283" s="255">
        <v>5.3564424767059151</v>
      </c>
      <c r="D1283" s="255">
        <v>0.13926750439435379</v>
      </c>
    </row>
    <row r="1284" spans="1:4" ht="27.75" customHeight="1">
      <c r="A1284" s="7" t="s">
        <v>6018</v>
      </c>
      <c r="B1284" s="8" t="s">
        <v>6019</v>
      </c>
      <c r="C1284" s="255">
        <v>5.3564424767059151</v>
      </c>
      <c r="D1284" s="255">
        <v>0.13926750439435379</v>
      </c>
    </row>
    <row r="1285" spans="1:4" ht="27.75" customHeight="1">
      <c r="A1285" s="7" t="s">
        <v>6020</v>
      </c>
      <c r="B1285" s="8" t="s">
        <v>6021</v>
      </c>
      <c r="C1285" s="255">
        <v>9.4059129890955866</v>
      </c>
      <c r="D1285" s="255">
        <v>0.50350559281035601</v>
      </c>
    </row>
    <row r="1286" spans="1:4" ht="27.75" customHeight="1">
      <c r="A1286" s="7" t="s">
        <v>6020</v>
      </c>
      <c r="B1286" s="8" t="s">
        <v>6021</v>
      </c>
      <c r="C1286" s="255">
        <v>9.4059129890955866</v>
      </c>
      <c r="D1286" s="255">
        <v>0.50350559281035601</v>
      </c>
    </row>
    <row r="1287" spans="1:4" ht="27.75" customHeight="1">
      <c r="A1287" s="7" t="s">
        <v>6022</v>
      </c>
      <c r="B1287" s="8" t="s">
        <v>6023</v>
      </c>
      <c r="C1287" s="255">
        <v>1.6819229376856573</v>
      </c>
      <c r="D1287" s="255">
        <v>3.7280839637873169</v>
      </c>
    </row>
    <row r="1288" spans="1:4" ht="27.75" customHeight="1">
      <c r="A1288" s="7" t="s">
        <v>6024</v>
      </c>
      <c r="B1288" s="8" t="s">
        <v>6023</v>
      </c>
      <c r="C1288" s="255">
        <v>1.6819229376856573</v>
      </c>
      <c r="D1288" s="255">
        <v>3.7280839637873169</v>
      </c>
    </row>
    <row r="1289" spans="1:4" ht="27.75" customHeight="1">
      <c r="A1289" s="7" t="s">
        <v>6025</v>
      </c>
      <c r="B1289" s="8" t="s">
        <v>6026</v>
      </c>
      <c r="C1289" s="255">
        <v>3.0103206719087243</v>
      </c>
      <c r="D1289" s="255">
        <v>10.337933980042417</v>
      </c>
    </row>
    <row r="1290" spans="1:4" ht="27.75" customHeight="1">
      <c r="A1290" s="7" t="s">
        <v>6027</v>
      </c>
      <c r="B1290" s="8" t="s">
        <v>6026</v>
      </c>
      <c r="C1290" s="255">
        <v>3.0103206719087243</v>
      </c>
      <c r="D1290" s="255">
        <v>10.337933980042417</v>
      </c>
    </row>
    <row r="1291" spans="1:4" ht="27.75" customHeight="1">
      <c r="A1291" s="7" t="s">
        <v>6028</v>
      </c>
      <c r="B1291" s="8" t="s">
        <v>6029</v>
      </c>
      <c r="C1291" s="255">
        <v>0.49279270785694418</v>
      </c>
      <c r="D1291" s="255">
        <v>1.4033879288969497</v>
      </c>
    </row>
    <row r="1292" spans="1:4" ht="27.75" customHeight="1">
      <c r="A1292" s="7" t="s">
        <v>6030</v>
      </c>
      <c r="B1292" s="8" t="s">
        <v>6029</v>
      </c>
      <c r="C1292" s="255">
        <v>0.49279270785694418</v>
      </c>
      <c r="D1292" s="255">
        <v>1.4033879288969497</v>
      </c>
    </row>
    <row r="1293" spans="1:4" ht="27.75" customHeight="1">
      <c r="A1293" s="7" t="s">
        <v>6031</v>
      </c>
      <c r="B1293" s="8" t="s">
        <v>6029</v>
      </c>
      <c r="C1293" s="255">
        <v>0</v>
      </c>
      <c r="D1293" s="255">
        <v>1.5855069731049507</v>
      </c>
    </row>
    <row r="1294" spans="1:4" ht="27.75" customHeight="1">
      <c r="A1294" s="7" t="s">
        <v>6032</v>
      </c>
      <c r="B1294" s="8" t="s">
        <v>6029</v>
      </c>
      <c r="C1294" s="255">
        <v>2.3782604596574264</v>
      </c>
      <c r="D1294" s="255">
        <v>1.7997646721731873</v>
      </c>
    </row>
    <row r="1295" spans="1:4" ht="27.75" customHeight="1">
      <c r="A1295" s="7" t="s">
        <v>6032</v>
      </c>
      <c r="B1295" s="8" t="s">
        <v>6029</v>
      </c>
      <c r="C1295" s="255">
        <v>2.3782604596574264</v>
      </c>
      <c r="D1295" s="255">
        <v>1.7997646721731873</v>
      </c>
    </row>
    <row r="1296" spans="1:4" ht="27.75" customHeight="1">
      <c r="A1296" s="7" t="s">
        <v>6033</v>
      </c>
      <c r="B1296" s="8" t="s">
        <v>6029</v>
      </c>
      <c r="C1296" s="255">
        <v>2.3782604596574264</v>
      </c>
      <c r="D1296" s="255">
        <v>1.7997646721731873</v>
      </c>
    </row>
    <row r="1297" spans="1:4" ht="27.75" customHeight="1">
      <c r="A1297" s="7" t="s">
        <v>6033</v>
      </c>
      <c r="B1297" s="8" t="s">
        <v>6029</v>
      </c>
      <c r="C1297" s="255">
        <v>2.3782604596574264</v>
      </c>
      <c r="D1297" s="255">
        <v>1.7997646721731873</v>
      </c>
    </row>
    <row r="1298" spans="1:4" ht="27.75" customHeight="1">
      <c r="A1298" s="7" t="s">
        <v>6034</v>
      </c>
      <c r="B1298" s="8" t="s">
        <v>6029</v>
      </c>
      <c r="C1298" s="255">
        <v>2.3782604596574264</v>
      </c>
      <c r="D1298" s="255">
        <v>1.7997646721731873</v>
      </c>
    </row>
    <row r="1299" spans="1:4" ht="27.75" customHeight="1">
      <c r="A1299" s="7" t="s">
        <v>6034</v>
      </c>
      <c r="B1299" s="8" t="s">
        <v>6029</v>
      </c>
      <c r="C1299" s="255">
        <v>2.3782604596574264</v>
      </c>
      <c r="D1299" s="255">
        <v>1.7997646721731873</v>
      </c>
    </row>
    <row r="1300" spans="1:4" ht="27.75" customHeight="1">
      <c r="A1300" s="7" t="s">
        <v>6035</v>
      </c>
      <c r="B1300" s="8" t="s">
        <v>6036</v>
      </c>
      <c r="C1300" s="255">
        <v>4.0494705123896715</v>
      </c>
      <c r="D1300" s="255">
        <v>6.0099284588640369</v>
      </c>
    </row>
    <row r="1301" spans="1:4" ht="27.75" customHeight="1">
      <c r="A1301" s="7" t="s">
        <v>6037</v>
      </c>
      <c r="B1301" s="8" t="s">
        <v>6036</v>
      </c>
      <c r="C1301" s="255">
        <v>4.0494705123896715</v>
      </c>
      <c r="D1301" s="255">
        <v>6.0099284588640369</v>
      </c>
    </row>
    <row r="1302" spans="1:4" ht="27.75" customHeight="1">
      <c r="A1302" s="7" t="s">
        <v>6038</v>
      </c>
      <c r="B1302" s="8" t="s">
        <v>6039</v>
      </c>
      <c r="C1302" s="255">
        <v>0.65348598215812159</v>
      </c>
      <c r="D1302" s="255">
        <v>1.2105559997355366</v>
      </c>
    </row>
    <row r="1303" spans="1:4" ht="27.75" customHeight="1">
      <c r="A1303" s="7" t="s">
        <v>6040</v>
      </c>
      <c r="B1303" s="8" t="s">
        <v>6039</v>
      </c>
      <c r="C1303" s="255">
        <v>0.65348598215812159</v>
      </c>
      <c r="D1303" s="255">
        <v>1.2105559997355366</v>
      </c>
    </row>
    <row r="1304" spans="1:4" ht="27.75" customHeight="1">
      <c r="A1304" s="7" t="s">
        <v>6041</v>
      </c>
      <c r="B1304" s="8" t="s">
        <v>6042</v>
      </c>
      <c r="C1304" s="255">
        <v>1.6604971677788336</v>
      </c>
      <c r="D1304" s="255">
        <v>5.6992547952150936</v>
      </c>
    </row>
    <row r="1305" spans="1:4" ht="27.75" customHeight="1">
      <c r="A1305" s="7" t="s">
        <v>6043</v>
      </c>
      <c r="B1305" s="8" t="s">
        <v>6042</v>
      </c>
      <c r="C1305" s="255">
        <v>1.6604971677788336</v>
      </c>
      <c r="D1305" s="255">
        <v>5.6992547952150936</v>
      </c>
    </row>
    <row r="1306" spans="1:4" ht="27.75" customHeight="1">
      <c r="A1306" s="7" t="s">
        <v>6044</v>
      </c>
      <c r="B1306" s="8" t="s">
        <v>6045</v>
      </c>
      <c r="C1306" s="255">
        <v>1.1034271502014186</v>
      </c>
      <c r="D1306" s="255">
        <v>7.2633359984132211</v>
      </c>
    </row>
    <row r="1307" spans="1:4" ht="27.75" customHeight="1">
      <c r="A1307" s="7" t="s">
        <v>6046</v>
      </c>
      <c r="B1307" s="8" t="s">
        <v>6047</v>
      </c>
      <c r="C1307" s="255">
        <v>4.0708962822964949</v>
      </c>
      <c r="D1307" s="255">
        <v>5.1314718926842664</v>
      </c>
    </row>
    <row r="1308" spans="1:4" ht="27.75" customHeight="1">
      <c r="A1308" s="7" t="s">
        <v>6046</v>
      </c>
      <c r="B1308" s="8" t="s">
        <v>6047</v>
      </c>
      <c r="C1308" s="255">
        <v>4.0708962822964949</v>
      </c>
      <c r="D1308" s="255">
        <v>5.1314718926842664</v>
      </c>
    </row>
    <row r="1309" spans="1:4" ht="27.75" customHeight="1">
      <c r="A1309" s="7" t="s">
        <v>6048</v>
      </c>
      <c r="B1309" s="8" t="s">
        <v>6047</v>
      </c>
      <c r="C1309" s="255">
        <v>4.0708962822964949</v>
      </c>
      <c r="D1309" s="255">
        <v>5.1314718926842664</v>
      </c>
    </row>
    <row r="1310" spans="1:4" ht="27.75" customHeight="1">
      <c r="A1310" s="7" t="s">
        <v>6048</v>
      </c>
      <c r="B1310" s="8" t="s">
        <v>6047</v>
      </c>
      <c r="C1310" s="255">
        <v>4.0708962822964949</v>
      </c>
      <c r="D1310" s="255">
        <v>5.1314718926842664</v>
      </c>
    </row>
    <row r="1311" spans="1:4" ht="27.75" customHeight="1">
      <c r="A1311" s="7" t="s">
        <v>6049</v>
      </c>
      <c r="B1311" s="8" t="s">
        <v>6047</v>
      </c>
      <c r="C1311" s="255">
        <v>3.3638458753713145</v>
      </c>
      <c r="D1311" s="255">
        <v>7.1133556090654544</v>
      </c>
    </row>
    <row r="1312" spans="1:4" ht="27.75" customHeight="1">
      <c r="A1312" s="7" t="s">
        <v>6050</v>
      </c>
      <c r="B1312" s="8" t="s">
        <v>6047</v>
      </c>
      <c r="C1312" s="255">
        <v>3.3638458753713145</v>
      </c>
      <c r="D1312" s="255">
        <v>7.1133556090654544</v>
      </c>
    </row>
    <row r="1313" spans="1:4" ht="27.75" customHeight="1">
      <c r="A1313" s="7" t="s">
        <v>6051</v>
      </c>
      <c r="B1313" s="8" t="s">
        <v>6052</v>
      </c>
      <c r="C1313" s="255">
        <v>2.6139439286324864</v>
      </c>
      <c r="D1313" s="255">
        <v>1.7354873624527165</v>
      </c>
    </row>
    <row r="1314" spans="1:4" ht="27.75" customHeight="1">
      <c r="A1314" s="7" t="s">
        <v>6051</v>
      </c>
      <c r="B1314" s="8" t="s">
        <v>6052</v>
      </c>
      <c r="C1314" s="255">
        <v>2.6139439286324864</v>
      </c>
      <c r="D1314" s="255">
        <v>1.7354873624527165</v>
      </c>
    </row>
    <row r="1315" spans="1:4" ht="27.75" customHeight="1">
      <c r="A1315" s="7" t="s">
        <v>6053</v>
      </c>
      <c r="B1315" s="8" t="s">
        <v>6054</v>
      </c>
      <c r="C1315" s="255">
        <v>5.5921259456809747</v>
      </c>
      <c r="D1315" s="255">
        <v>2.3889733446108381</v>
      </c>
    </row>
    <row r="1316" spans="1:4" ht="27.75" customHeight="1">
      <c r="A1316" s="7" t="s">
        <v>6053</v>
      </c>
      <c r="B1316" s="8" t="s">
        <v>6054</v>
      </c>
      <c r="C1316" s="255">
        <v>5.5921259456809747</v>
      </c>
      <c r="D1316" s="255">
        <v>2.3889733446108381</v>
      </c>
    </row>
    <row r="1317" spans="1:4" ht="27.75" customHeight="1">
      <c r="A1317" s="7" t="s">
        <v>6055</v>
      </c>
      <c r="B1317" s="8" t="s">
        <v>6056</v>
      </c>
      <c r="C1317" s="255">
        <v>0.16069327430117744</v>
      </c>
      <c r="D1317" s="255">
        <v>9.4380516439558217</v>
      </c>
    </row>
    <row r="1318" spans="1:4" ht="27.75" customHeight="1">
      <c r="A1318" s="7" t="s">
        <v>6057</v>
      </c>
      <c r="B1318" s="8" t="s">
        <v>6056</v>
      </c>
      <c r="C1318" s="255">
        <v>12.351956351283839</v>
      </c>
      <c r="D1318" s="255">
        <v>2.9460433621882531</v>
      </c>
    </row>
    <row r="1319" spans="1:4" ht="27.75" customHeight="1">
      <c r="A1319" s="7" t="s">
        <v>6057</v>
      </c>
      <c r="B1319" s="8" t="s">
        <v>6056</v>
      </c>
      <c r="C1319" s="255">
        <v>12.351956351283839</v>
      </c>
      <c r="D1319" s="255">
        <v>2.9460433621882531</v>
      </c>
    </row>
    <row r="1320" spans="1:4" ht="27.75" customHeight="1">
      <c r="A1320" s="7" t="s">
        <v>6058</v>
      </c>
      <c r="B1320" s="8" t="s">
        <v>6056</v>
      </c>
      <c r="C1320" s="255">
        <v>12.351956351283839</v>
      </c>
      <c r="D1320" s="255">
        <v>2.9460433621882531</v>
      </c>
    </row>
    <row r="1321" spans="1:4" ht="27.75" customHeight="1">
      <c r="A1321" s="7" t="s">
        <v>6058</v>
      </c>
      <c r="B1321" s="8" t="s">
        <v>6056</v>
      </c>
      <c r="C1321" s="255">
        <v>12.351956351283839</v>
      </c>
      <c r="D1321" s="255">
        <v>2.9460433621882531</v>
      </c>
    </row>
    <row r="1322" spans="1:4" ht="27.75" customHeight="1">
      <c r="A1322" s="7" t="s">
        <v>6059</v>
      </c>
      <c r="B1322" s="8" t="s">
        <v>6060</v>
      </c>
      <c r="C1322" s="255">
        <v>10.93785553743348</v>
      </c>
      <c r="D1322" s="255">
        <v>0.59992155739106257</v>
      </c>
    </row>
    <row r="1323" spans="1:4" ht="27.75" customHeight="1">
      <c r="A1323" s="7" t="s">
        <v>6059</v>
      </c>
      <c r="B1323" s="8" t="s">
        <v>6060</v>
      </c>
      <c r="C1323" s="255">
        <v>10.93785553743348</v>
      </c>
      <c r="D1323" s="255">
        <v>0.59992155739106257</v>
      </c>
    </row>
    <row r="1324" spans="1:4" ht="27.75" customHeight="1">
      <c r="A1324" s="7" t="s">
        <v>6061</v>
      </c>
      <c r="B1324" s="8" t="s">
        <v>6062</v>
      </c>
      <c r="C1324" s="255">
        <v>0</v>
      </c>
      <c r="D1324" s="255">
        <v>1.2319817696423603</v>
      </c>
    </row>
    <row r="1325" spans="1:4" ht="27.75" customHeight="1">
      <c r="A1325" s="7" t="s">
        <v>6061</v>
      </c>
      <c r="B1325" s="8" t="s">
        <v>6062</v>
      </c>
      <c r="C1325" s="255">
        <v>0</v>
      </c>
      <c r="D1325" s="255">
        <v>1.2319817696423603</v>
      </c>
    </row>
    <row r="1326" spans="1:4" ht="27.75" customHeight="1">
      <c r="A1326" s="7" t="s">
        <v>6063</v>
      </c>
      <c r="B1326" s="8" t="s">
        <v>6062</v>
      </c>
      <c r="C1326" s="255">
        <v>6.9312365648574534</v>
      </c>
      <c r="D1326" s="255">
        <v>6.4277309720470974</v>
      </c>
    </row>
    <row r="1327" spans="1:4" ht="27.75" customHeight="1">
      <c r="A1327" s="7" t="s">
        <v>6063</v>
      </c>
      <c r="B1327" s="8" t="s">
        <v>6062</v>
      </c>
      <c r="C1327" s="255">
        <v>6.9312365648574534</v>
      </c>
      <c r="D1327" s="255">
        <v>6.4277309720470974</v>
      </c>
    </row>
    <row r="1328" spans="1:4" ht="27.75" customHeight="1">
      <c r="A1328" s="7" t="s">
        <v>6064</v>
      </c>
      <c r="B1328" s="8" t="s">
        <v>6065</v>
      </c>
      <c r="C1328" s="255">
        <v>2.5925181587256629</v>
      </c>
      <c r="D1328" s="255">
        <v>8.923833166192054</v>
      </c>
    </row>
    <row r="1329" spans="1:4" ht="27.75" customHeight="1">
      <c r="A1329" s="7" t="s">
        <v>6066</v>
      </c>
      <c r="B1329" s="8" t="s">
        <v>6067</v>
      </c>
      <c r="C1329" s="255">
        <v>0.49279270785694418</v>
      </c>
      <c r="D1329" s="255">
        <v>7.8953962106645186</v>
      </c>
    </row>
    <row r="1330" spans="1:4" ht="27.75" customHeight="1">
      <c r="A1330" s="7" t="s">
        <v>6068</v>
      </c>
      <c r="B1330" s="8" t="s">
        <v>6069</v>
      </c>
      <c r="C1330" s="255">
        <v>2.9246175922814297</v>
      </c>
      <c r="D1330" s="255">
        <v>6.6205629012085101</v>
      </c>
    </row>
    <row r="1331" spans="1:4" ht="27.75" customHeight="1">
      <c r="A1331" s="7" t="s">
        <v>6068</v>
      </c>
      <c r="B1331" s="8" t="s">
        <v>6069</v>
      </c>
      <c r="C1331" s="255">
        <v>2.9246175922814297</v>
      </c>
      <c r="D1331" s="255">
        <v>6.6205629012085101</v>
      </c>
    </row>
    <row r="1332" spans="1:4" ht="27.75" customHeight="1">
      <c r="A1332" s="7" t="s">
        <v>6070</v>
      </c>
      <c r="B1332" s="8" t="s">
        <v>6069</v>
      </c>
      <c r="C1332" s="255">
        <v>2.9246175922814297</v>
      </c>
      <c r="D1332" s="255">
        <v>6.6312757861619227</v>
      </c>
    </row>
    <row r="1333" spans="1:4" ht="27.75" customHeight="1">
      <c r="A1333" s="7" t="s">
        <v>6070</v>
      </c>
      <c r="B1333" s="8" t="s">
        <v>6069</v>
      </c>
      <c r="C1333" s="255">
        <v>2.9246175922814297</v>
      </c>
      <c r="D1333" s="255">
        <v>6.6312757861619227</v>
      </c>
    </row>
    <row r="1334" spans="1:4" ht="27.75" customHeight="1">
      <c r="A1334" s="7" t="s">
        <v>6071</v>
      </c>
      <c r="B1334" s="8" t="s">
        <v>6072</v>
      </c>
      <c r="C1334" s="255">
        <v>7.4883065824348689</v>
      </c>
      <c r="D1334" s="255">
        <v>0.59992155739106257</v>
      </c>
    </row>
    <row r="1335" spans="1:4" ht="27.75" customHeight="1">
      <c r="A1335" s="7" t="s">
        <v>6071</v>
      </c>
      <c r="B1335" s="8" t="s">
        <v>6072</v>
      </c>
      <c r="C1335" s="255">
        <v>7.4883065824348689</v>
      </c>
      <c r="D1335" s="255">
        <v>0.59992155739106257</v>
      </c>
    </row>
    <row r="1336" spans="1:4" ht="27.75" customHeight="1">
      <c r="A1336" s="7" t="s">
        <v>6073</v>
      </c>
      <c r="B1336" s="8" t="s">
        <v>6072</v>
      </c>
      <c r="C1336" s="255">
        <v>7.4883065824348689</v>
      </c>
      <c r="D1336" s="255">
        <v>0.59992155739106257</v>
      </c>
    </row>
    <row r="1337" spans="1:4" ht="27.75" customHeight="1">
      <c r="A1337" s="7" t="s">
        <v>6073</v>
      </c>
      <c r="B1337" s="8" t="s">
        <v>6072</v>
      </c>
      <c r="C1337" s="255">
        <v>7.4883065824348689</v>
      </c>
      <c r="D1337" s="255">
        <v>0.59992155739106257</v>
      </c>
    </row>
    <row r="1338" spans="1:4" ht="27.75" customHeight="1">
      <c r="A1338" s="7" t="s">
        <v>6074</v>
      </c>
      <c r="B1338" s="8" t="s">
        <v>6072</v>
      </c>
      <c r="C1338" s="255">
        <v>1.9283192916141294</v>
      </c>
      <c r="D1338" s="255">
        <v>6.3634536623266271</v>
      </c>
    </row>
    <row r="1339" spans="1:4" ht="27.75" customHeight="1">
      <c r="A1339" s="7" t="s">
        <v>6075</v>
      </c>
      <c r="B1339" s="8" t="s">
        <v>6072</v>
      </c>
      <c r="C1339" s="255">
        <v>1.9283192916141294</v>
      </c>
      <c r="D1339" s="255">
        <v>6.3634536623266271</v>
      </c>
    </row>
    <row r="1340" spans="1:4" ht="27.75" customHeight="1">
      <c r="A1340" s="7" t="s">
        <v>6076</v>
      </c>
      <c r="B1340" s="8" t="s">
        <v>6077</v>
      </c>
      <c r="C1340" s="255">
        <v>0.14998038934776564</v>
      </c>
      <c r="D1340" s="255">
        <v>0.91059522104000545</v>
      </c>
    </row>
    <row r="1341" spans="1:4" ht="27.75" customHeight="1">
      <c r="A1341" s="7" t="s">
        <v>6078</v>
      </c>
      <c r="B1341" s="8" t="s">
        <v>6077</v>
      </c>
      <c r="C1341" s="255">
        <v>0.14998038934776564</v>
      </c>
      <c r="D1341" s="255">
        <v>0.91059522104000545</v>
      </c>
    </row>
    <row r="1342" spans="1:4" ht="27.75" customHeight="1">
      <c r="A1342" s="7" t="s">
        <v>6079</v>
      </c>
      <c r="B1342" s="8" t="s">
        <v>6080</v>
      </c>
      <c r="C1342" s="255">
        <v>2.7853500878870761</v>
      </c>
      <c r="D1342" s="255">
        <v>13.723205625320555</v>
      </c>
    </row>
    <row r="1343" spans="1:4" ht="27.75" customHeight="1">
      <c r="A1343" s="7" t="s">
        <v>6081</v>
      </c>
      <c r="B1343" s="8" t="s">
        <v>6080</v>
      </c>
      <c r="C1343" s="255">
        <v>2.7853500878870761</v>
      </c>
      <c r="D1343" s="255">
        <v>13.723205625320555</v>
      </c>
    </row>
    <row r="1344" spans="1:4" ht="27.75" customHeight="1">
      <c r="A1344" s="7" t="s">
        <v>6082</v>
      </c>
      <c r="B1344" s="8" t="s">
        <v>6080</v>
      </c>
      <c r="C1344" s="255">
        <v>7.7668415912235762</v>
      </c>
      <c r="D1344" s="255">
        <v>5.2921651669854439</v>
      </c>
    </row>
    <row r="1345" spans="1:4" ht="27.75" customHeight="1">
      <c r="A1345" s="7" t="s">
        <v>6082</v>
      </c>
      <c r="B1345" s="8" t="s">
        <v>6080</v>
      </c>
      <c r="C1345" s="255">
        <v>7.7668415912235762</v>
      </c>
      <c r="D1345" s="255">
        <v>5.2921651669854439</v>
      </c>
    </row>
    <row r="1346" spans="1:4" ht="27.75" customHeight="1">
      <c r="A1346" s="7" t="s">
        <v>6083</v>
      </c>
      <c r="B1346" s="8" t="s">
        <v>6080</v>
      </c>
      <c r="C1346" s="255">
        <v>7.7561287062701654</v>
      </c>
      <c r="D1346" s="255">
        <v>5.2921651669854439</v>
      </c>
    </row>
    <row r="1347" spans="1:4" ht="27.75" customHeight="1">
      <c r="A1347" s="7" t="s">
        <v>6083</v>
      </c>
      <c r="B1347" s="8" t="s">
        <v>6080</v>
      </c>
      <c r="C1347" s="255">
        <v>7.7561287062701654</v>
      </c>
      <c r="D1347" s="255">
        <v>5.2921651669854439</v>
      </c>
    </row>
    <row r="1348" spans="1:4" ht="27.75" customHeight="1">
      <c r="A1348" s="7" t="s">
        <v>6084</v>
      </c>
      <c r="B1348" s="8" t="s">
        <v>6085</v>
      </c>
      <c r="C1348" s="255">
        <v>5.9777898040038009</v>
      </c>
      <c r="D1348" s="255">
        <v>0.12855461944094196</v>
      </c>
    </row>
    <row r="1349" spans="1:4" ht="27.75" customHeight="1">
      <c r="A1349" s="7" t="s">
        <v>6084</v>
      </c>
      <c r="B1349" s="8" t="s">
        <v>6085</v>
      </c>
      <c r="C1349" s="255">
        <v>5.9777898040038009</v>
      </c>
      <c r="D1349" s="255">
        <v>0.12855461944094196</v>
      </c>
    </row>
    <row r="1350" spans="1:4" ht="27.75" customHeight="1">
      <c r="A1350" s="7" t="s">
        <v>6086</v>
      </c>
      <c r="B1350" s="8" t="s">
        <v>6085</v>
      </c>
      <c r="C1350" s="255">
        <v>5.9777898040038009</v>
      </c>
      <c r="D1350" s="255">
        <v>0.12855461944094196</v>
      </c>
    </row>
    <row r="1351" spans="1:4" ht="27.75" customHeight="1">
      <c r="A1351" s="7" t="s">
        <v>6086</v>
      </c>
      <c r="B1351" s="8" t="s">
        <v>6085</v>
      </c>
      <c r="C1351" s="255">
        <v>5.9777898040038009</v>
      </c>
      <c r="D1351" s="255">
        <v>0.12855461944094196</v>
      </c>
    </row>
    <row r="1352" spans="1:4" ht="27.75" customHeight="1">
      <c r="A1352" s="7" t="s">
        <v>6087</v>
      </c>
      <c r="B1352" s="8" t="s">
        <v>6085</v>
      </c>
      <c r="C1352" s="255">
        <v>5.6778290253082693</v>
      </c>
      <c r="D1352" s="255">
        <v>0.11784173448753013</v>
      </c>
    </row>
    <row r="1353" spans="1:4" ht="27.75" customHeight="1">
      <c r="A1353" s="7" t="s">
        <v>6087</v>
      </c>
      <c r="B1353" s="8" t="s">
        <v>6085</v>
      </c>
      <c r="C1353" s="255">
        <v>5.6778290253082693</v>
      </c>
      <c r="D1353" s="255">
        <v>0.11784173448753013</v>
      </c>
    </row>
    <row r="1354" spans="1:4" ht="27.75" customHeight="1">
      <c r="A1354" s="7" t="s">
        <v>6088</v>
      </c>
      <c r="B1354" s="8" t="s">
        <v>6085</v>
      </c>
      <c r="C1354" s="255">
        <v>0.25710923888188392</v>
      </c>
      <c r="D1354" s="255">
        <v>3.5459649195793159</v>
      </c>
    </row>
    <row r="1355" spans="1:4" ht="27.75" customHeight="1">
      <c r="A1355" s="7" t="s">
        <v>6089</v>
      </c>
      <c r="B1355" s="8" t="s">
        <v>6085</v>
      </c>
      <c r="C1355" s="255">
        <v>0.25710923888188392</v>
      </c>
      <c r="D1355" s="255">
        <v>3.5459649195793159</v>
      </c>
    </row>
    <row r="1356" spans="1:4" ht="27.75" customHeight="1">
      <c r="A1356" s="7" t="s">
        <v>6090</v>
      </c>
      <c r="B1356" s="8" t="s">
        <v>6091</v>
      </c>
      <c r="C1356" s="255">
        <v>1.5855069731049507</v>
      </c>
      <c r="D1356" s="255">
        <v>9.6951608828377065</v>
      </c>
    </row>
    <row r="1357" spans="1:4" ht="27.75" customHeight="1">
      <c r="A1357" s="7" t="s">
        <v>6092</v>
      </c>
      <c r="B1357" s="8" t="s">
        <v>6091</v>
      </c>
      <c r="C1357" s="255">
        <v>1.5855069731049507</v>
      </c>
      <c r="D1357" s="255">
        <v>9.6951608828377065</v>
      </c>
    </row>
    <row r="1358" spans="1:4" ht="27.75" customHeight="1">
      <c r="A1358" s="7" t="s">
        <v>6093</v>
      </c>
      <c r="B1358" s="8" t="s">
        <v>6091</v>
      </c>
      <c r="C1358" s="255">
        <v>2.2925573800301318</v>
      </c>
      <c r="D1358" s="255">
        <v>6.7705432905562768</v>
      </c>
    </row>
    <row r="1359" spans="1:4" ht="27.75" customHeight="1">
      <c r="A1359" s="7" t="s">
        <v>6093</v>
      </c>
      <c r="B1359" s="8" t="s">
        <v>6091</v>
      </c>
      <c r="C1359" s="255">
        <v>2.2925573800301318</v>
      </c>
      <c r="D1359" s="255">
        <v>6.7705432905562768</v>
      </c>
    </row>
    <row r="1360" spans="1:4" ht="27.75" customHeight="1">
      <c r="A1360" s="7" t="s">
        <v>6094</v>
      </c>
      <c r="B1360" s="8" t="s">
        <v>6091</v>
      </c>
      <c r="C1360" s="255">
        <v>2.2925573800301318</v>
      </c>
      <c r="D1360" s="255">
        <v>6.7705432905562768</v>
      </c>
    </row>
    <row r="1361" spans="1:4" ht="27.75" customHeight="1">
      <c r="A1361" s="7" t="s">
        <v>6094</v>
      </c>
      <c r="B1361" s="8" t="s">
        <v>6091</v>
      </c>
      <c r="C1361" s="255">
        <v>2.2925573800301318</v>
      </c>
      <c r="D1361" s="255">
        <v>6.7705432905562768</v>
      </c>
    </row>
    <row r="1362" spans="1:4" ht="27.75" customHeight="1">
      <c r="A1362" s="7" t="s">
        <v>6095</v>
      </c>
      <c r="B1362" s="8" t="s">
        <v>6096</v>
      </c>
      <c r="C1362" s="255">
        <v>1.8211904420800109</v>
      </c>
      <c r="D1362" s="255">
        <v>5.50642286605368</v>
      </c>
    </row>
    <row r="1363" spans="1:4" ht="27.75" customHeight="1">
      <c r="A1363" s="7" t="s">
        <v>6095</v>
      </c>
      <c r="B1363" s="8" t="s">
        <v>6096</v>
      </c>
      <c r="C1363" s="255">
        <v>1.8211904420800109</v>
      </c>
      <c r="D1363" s="255">
        <v>5.50642286605368</v>
      </c>
    </row>
    <row r="1364" spans="1:4" ht="27.75" customHeight="1">
      <c r="A1364" s="7" t="s">
        <v>6097</v>
      </c>
      <c r="B1364" s="8" t="s">
        <v>6096</v>
      </c>
      <c r="C1364" s="255">
        <v>1.8211904420800109</v>
      </c>
      <c r="D1364" s="255">
        <v>5.50642286605368</v>
      </c>
    </row>
    <row r="1365" spans="1:4" ht="27.75" customHeight="1">
      <c r="A1365" s="7" t="s">
        <v>6097</v>
      </c>
      <c r="B1365" s="8" t="s">
        <v>6096</v>
      </c>
      <c r="C1365" s="255">
        <v>1.8211904420800109</v>
      </c>
      <c r="D1365" s="255">
        <v>5.50642286605368</v>
      </c>
    </row>
    <row r="1366" spans="1:4" ht="27.75" customHeight="1">
      <c r="A1366" s="7" t="s">
        <v>6098</v>
      </c>
      <c r="B1366" s="8" t="s">
        <v>6096</v>
      </c>
      <c r="C1366" s="255">
        <v>1.5533683182447153</v>
      </c>
      <c r="D1366" s="255">
        <v>7.916821980571342</v>
      </c>
    </row>
    <row r="1367" spans="1:4" ht="27.75" customHeight="1">
      <c r="A1367" s="7" t="s">
        <v>6099</v>
      </c>
      <c r="B1367" s="8" t="s">
        <v>6096</v>
      </c>
      <c r="C1367" s="255">
        <v>1.5533683182447153</v>
      </c>
      <c r="D1367" s="255">
        <v>7.916821980571342</v>
      </c>
    </row>
    <row r="1368" spans="1:4" ht="27.75" customHeight="1">
      <c r="A1368" s="7" t="s">
        <v>6100</v>
      </c>
      <c r="B1368" s="8" t="s">
        <v>6101</v>
      </c>
      <c r="C1368" s="255">
        <v>7.4990194673882821E-2</v>
      </c>
      <c r="D1368" s="255">
        <v>0.39637674327623768</v>
      </c>
    </row>
    <row r="1369" spans="1:4" ht="27.75" customHeight="1">
      <c r="A1369" s="7" t="s">
        <v>6102</v>
      </c>
      <c r="B1369" s="8" t="s">
        <v>6101</v>
      </c>
      <c r="C1369" s="255">
        <v>7.4990194673882821E-2</v>
      </c>
      <c r="D1369" s="255">
        <v>0.39637674327623768</v>
      </c>
    </row>
    <row r="1370" spans="1:4" ht="27.75" customHeight="1">
      <c r="A1370" s="7" t="s">
        <v>6103</v>
      </c>
      <c r="B1370" s="8" t="s">
        <v>6104</v>
      </c>
      <c r="C1370" s="255">
        <v>5.8920867243765063</v>
      </c>
      <c r="D1370" s="255">
        <v>1.3069719643162432</v>
      </c>
    </row>
    <row r="1371" spans="1:4" ht="27.75" customHeight="1">
      <c r="A1371" s="7" t="s">
        <v>6105</v>
      </c>
      <c r="B1371" s="8" t="s">
        <v>6106</v>
      </c>
      <c r="C1371" s="255">
        <v>4.5851147600602635</v>
      </c>
      <c r="D1371" s="255">
        <v>7.4990194673882821E-2</v>
      </c>
    </row>
    <row r="1372" spans="1:4" ht="27.75" customHeight="1">
      <c r="A1372" s="7" t="s">
        <v>6105</v>
      </c>
      <c r="B1372" s="8" t="s">
        <v>6106</v>
      </c>
      <c r="C1372" s="255">
        <v>4.5851147600602635</v>
      </c>
      <c r="D1372" s="255">
        <v>7.4990194673882821E-2</v>
      </c>
    </row>
    <row r="1373" spans="1:4" ht="27.75" customHeight="1">
      <c r="A1373" s="7" t="s">
        <v>6107</v>
      </c>
      <c r="B1373" s="8" t="s">
        <v>6106</v>
      </c>
      <c r="C1373" s="255">
        <v>4.5851147600602635</v>
      </c>
      <c r="D1373" s="255">
        <v>7.4990194673882821E-2</v>
      </c>
    </row>
    <row r="1374" spans="1:4" ht="27.75" customHeight="1">
      <c r="A1374" s="7" t="s">
        <v>6107</v>
      </c>
      <c r="B1374" s="8" t="s">
        <v>6106</v>
      </c>
      <c r="C1374" s="255">
        <v>4.5851147600602635</v>
      </c>
      <c r="D1374" s="255">
        <v>7.4990194673882821E-2</v>
      </c>
    </row>
    <row r="1375" spans="1:4" ht="27.75" customHeight="1">
      <c r="A1375" s="7" t="s">
        <v>6108</v>
      </c>
      <c r="B1375" s="8" t="s">
        <v>6106</v>
      </c>
      <c r="C1375" s="255">
        <v>1.6069327430117744</v>
      </c>
      <c r="D1375" s="255">
        <v>4.8315111139887348</v>
      </c>
    </row>
    <row r="1376" spans="1:4" ht="27.75" customHeight="1">
      <c r="A1376" s="7" t="s">
        <v>6109</v>
      </c>
      <c r="B1376" s="8" t="s">
        <v>6106</v>
      </c>
      <c r="C1376" s="255">
        <v>1.6069327430117744</v>
      </c>
      <c r="D1376" s="255">
        <v>4.8315111139887348</v>
      </c>
    </row>
    <row r="1377" spans="1:4" ht="27.75" customHeight="1">
      <c r="A1377" s="7" t="s">
        <v>6110</v>
      </c>
      <c r="B1377" s="8" t="s">
        <v>6111</v>
      </c>
      <c r="C1377" s="255">
        <v>5.0779074679172078</v>
      </c>
      <c r="D1377" s="255">
        <v>4.2315895565976733</v>
      </c>
    </row>
    <row r="1378" spans="1:4" ht="27.75" customHeight="1">
      <c r="A1378" s="7" t="s">
        <v>6112</v>
      </c>
      <c r="B1378" s="8" t="s">
        <v>6111</v>
      </c>
      <c r="C1378" s="255">
        <v>5.0779074679172078</v>
      </c>
      <c r="D1378" s="255">
        <v>4.2315895565976733</v>
      </c>
    </row>
    <row r="1379" spans="1:4" ht="27.75" customHeight="1">
      <c r="A1379" s="7" t="s">
        <v>6113</v>
      </c>
      <c r="B1379" s="8" t="s">
        <v>6114</v>
      </c>
      <c r="C1379" s="255">
        <v>10.241518015461709</v>
      </c>
      <c r="D1379" s="255">
        <v>1.2962590793628315</v>
      </c>
    </row>
    <row r="1380" spans="1:4" ht="27.75" customHeight="1">
      <c r="A1380" s="7" t="s">
        <v>6115</v>
      </c>
      <c r="B1380" s="8" t="s">
        <v>6116</v>
      </c>
      <c r="C1380" s="255">
        <v>10.498627254343594</v>
      </c>
      <c r="D1380" s="255">
        <v>1.3391106191764788</v>
      </c>
    </row>
    <row r="1381" spans="1:4" ht="27.75" customHeight="1">
      <c r="A1381" s="7" t="s">
        <v>6117</v>
      </c>
      <c r="B1381" s="8" t="s">
        <v>6118</v>
      </c>
      <c r="C1381" s="255">
        <v>0</v>
      </c>
      <c r="D1381" s="255">
        <v>0</v>
      </c>
    </row>
    <row r="1382" spans="1:4" ht="27.75" customHeight="1">
      <c r="A1382" s="7" t="s">
        <v>6117</v>
      </c>
      <c r="B1382" s="8" t="s">
        <v>6118</v>
      </c>
      <c r="C1382" s="255">
        <v>0</v>
      </c>
      <c r="D1382" s="255">
        <v>0</v>
      </c>
    </row>
    <row r="1383" spans="1:4" ht="27.75" customHeight="1">
      <c r="A1383" s="7" t="s">
        <v>6117</v>
      </c>
      <c r="B1383" s="8" t="s">
        <v>6118</v>
      </c>
      <c r="C1383" s="255">
        <v>0</v>
      </c>
      <c r="D1383" s="255">
        <v>0</v>
      </c>
    </row>
    <row r="1384" spans="1:4" ht="27.75" customHeight="1">
      <c r="A1384" s="7" t="s">
        <v>6119</v>
      </c>
      <c r="B1384" s="8" t="s">
        <v>6118</v>
      </c>
      <c r="C1384" s="255">
        <v>0</v>
      </c>
      <c r="D1384" s="255">
        <v>0</v>
      </c>
    </row>
    <row r="1385" spans="1:4" ht="27.75" customHeight="1">
      <c r="A1385" s="7" t="s">
        <v>6119</v>
      </c>
      <c r="B1385" s="8" t="s">
        <v>6118</v>
      </c>
      <c r="C1385" s="255">
        <v>0</v>
      </c>
      <c r="D1385" s="255">
        <v>0</v>
      </c>
    </row>
    <row r="1386" spans="1:4" ht="27.75" customHeight="1">
      <c r="A1386" s="7" t="s">
        <v>6119</v>
      </c>
      <c r="B1386" s="8" t="s">
        <v>6118</v>
      </c>
      <c r="C1386" s="255">
        <v>0</v>
      </c>
      <c r="D1386" s="255">
        <v>0</v>
      </c>
    </row>
    <row r="1387" spans="1:4" ht="27.75" customHeight="1">
      <c r="A1387" s="7" t="s">
        <v>6120</v>
      </c>
      <c r="B1387" s="8" t="s">
        <v>6118</v>
      </c>
      <c r="C1387" s="255">
        <v>0</v>
      </c>
      <c r="D1387" s="255">
        <v>0</v>
      </c>
    </row>
    <row r="1388" spans="1:4" ht="27.75" customHeight="1">
      <c r="A1388" s="7" t="s">
        <v>6121</v>
      </c>
      <c r="B1388" s="8" t="s">
        <v>6118</v>
      </c>
      <c r="C1388" s="255">
        <v>0</v>
      </c>
      <c r="D1388" s="255">
        <v>0</v>
      </c>
    </row>
    <row r="1389" spans="1:4" ht="27.75" customHeight="1">
      <c r="A1389" s="7" t="s">
        <v>6121</v>
      </c>
      <c r="B1389" s="8" t="s">
        <v>6118</v>
      </c>
      <c r="C1389" s="255">
        <v>0</v>
      </c>
      <c r="D1389" s="255">
        <v>0</v>
      </c>
    </row>
    <row r="1390" spans="1:4" ht="27.75" customHeight="1">
      <c r="A1390" s="7" t="s">
        <v>6122</v>
      </c>
      <c r="B1390" s="8" t="s">
        <v>6118</v>
      </c>
      <c r="C1390" s="255">
        <v>0</v>
      </c>
      <c r="D1390" s="255">
        <v>0</v>
      </c>
    </row>
    <row r="1391" spans="1:4" ht="27.75" customHeight="1">
      <c r="A1391" s="7" t="s">
        <v>6122</v>
      </c>
      <c r="B1391" s="8" t="s">
        <v>6118</v>
      </c>
      <c r="C1391" s="255">
        <v>0</v>
      </c>
      <c r="D1391" s="255">
        <v>0</v>
      </c>
    </row>
    <row r="1392" spans="1:4" ht="27.75" customHeight="1">
      <c r="A1392" s="7" t="s">
        <v>6123</v>
      </c>
      <c r="B1392" s="8" t="s">
        <v>6118</v>
      </c>
      <c r="C1392" s="255">
        <v>0</v>
      </c>
      <c r="D1392" s="255">
        <v>0</v>
      </c>
    </row>
    <row r="1393" spans="1:4" ht="27.75" customHeight="1">
      <c r="A1393" s="7" t="s">
        <v>6123</v>
      </c>
      <c r="B1393" s="8" t="s">
        <v>6118</v>
      </c>
      <c r="C1393" s="255">
        <v>0</v>
      </c>
      <c r="D1393" s="255">
        <v>0</v>
      </c>
    </row>
    <row r="1394" spans="1:4" ht="27.75" customHeight="1">
      <c r="A1394" s="7" t="s">
        <v>6124</v>
      </c>
      <c r="B1394" s="8" t="s">
        <v>6118</v>
      </c>
      <c r="C1394" s="255">
        <v>0</v>
      </c>
      <c r="D1394" s="255">
        <v>0</v>
      </c>
    </row>
    <row r="1395" spans="1:4" ht="27.75" customHeight="1">
      <c r="A1395" s="7" t="s">
        <v>6124</v>
      </c>
      <c r="B1395" s="8" t="s">
        <v>6118</v>
      </c>
      <c r="C1395" s="255">
        <v>0</v>
      </c>
      <c r="D1395" s="255">
        <v>0</v>
      </c>
    </row>
    <row r="1396" spans="1:4" ht="27.75" customHeight="1">
      <c r="A1396" s="7" t="s">
        <v>6125</v>
      </c>
      <c r="B1396" s="8" t="s">
        <v>6118</v>
      </c>
      <c r="C1396" s="255">
        <v>0</v>
      </c>
      <c r="D1396" s="255">
        <v>0</v>
      </c>
    </row>
    <row r="1397" spans="1:4" ht="27.75" customHeight="1">
      <c r="A1397" s="7" t="s">
        <v>6125</v>
      </c>
      <c r="B1397" s="8" t="s">
        <v>6118</v>
      </c>
      <c r="C1397" s="255">
        <v>0</v>
      </c>
      <c r="D1397" s="255">
        <v>0</v>
      </c>
    </row>
    <row r="1398" spans="1:4" ht="27.75" customHeight="1">
      <c r="A1398" s="7" t="s">
        <v>6126</v>
      </c>
      <c r="B1398" s="8" t="s">
        <v>6118</v>
      </c>
      <c r="C1398" s="255">
        <v>0</v>
      </c>
      <c r="D1398" s="255">
        <v>0</v>
      </c>
    </row>
    <row r="1399" spans="1:4" ht="27.75" customHeight="1">
      <c r="A1399" s="7" t="s">
        <v>6126</v>
      </c>
      <c r="B1399" s="8" t="s">
        <v>6118</v>
      </c>
      <c r="C1399" s="255">
        <v>0</v>
      </c>
      <c r="D1399" s="255">
        <v>0</v>
      </c>
    </row>
    <row r="1400" spans="1:4" ht="27.75" customHeight="1">
      <c r="A1400" s="7" t="s">
        <v>6127</v>
      </c>
      <c r="B1400" s="8" t="s">
        <v>6128</v>
      </c>
      <c r="C1400" s="255">
        <v>4.2208766716442607</v>
      </c>
      <c r="D1400" s="255">
        <v>2.5389537339586039</v>
      </c>
    </row>
    <row r="1401" spans="1:4" ht="27.75" customHeight="1">
      <c r="A1401" s="7" t="s">
        <v>6129</v>
      </c>
      <c r="B1401" s="8" t="s">
        <v>6128</v>
      </c>
      <c r="C1401" s="255">
        <v>4.2208766716442607</v>
      </c>
      <c r="D1401" s="255">
        <v>2.5389537339586039</v>
      </c>
    </row>
    <row r="1402" spans="1:4" ht="27.75" customHeight="1">
      <c r="A1402" s="7" t="s">
        <v>6130</v>
      </c>
      <c r="B1402" s="8" t="s">
        <v>6128</v>
      </c>
      <c r="C1402" s="255">
        <v>2.4961021941449566</v>
      </c>
      <c r="D1402" s="255">
        <v>-4.2851539813647317E-2</v>
      </c>
    </row>
    <row r="1403" spans="1:4" ht="27.75" customHeight="1">
      <c r="A1403" s="7" t="s">
        <v>6130</v>
      </c>
      <c r="B1403" s="8" t="s">
        <v>6128</v>
      </c>
      <c r="C1403" s="255">
        <v>2.4961021941449566</v>
      </c>
      <c r="D1403" s="255">
        <v>-4.2851539813647317E-2</v>
      </c>
    </row>
    <row r="1404" spans="1:4" ht="27.75" customHeight="1">
      <c r="A1404" s="7" t="s">
        <v>6131</v>
      </c>
      <c r="B1404" s="8" t="s">
        <v>6128</v>
      </c>
      <c r="C1404" s="255">
        <v>2.4961021941449566</v>
      </c>
      <c r="D1404" s="255">
        <v>-4.2851539813647317E-2</v>
      </c>
    </row>
    <row r="1405" spans="1:4" ht="27.75" customHeight="1">
      <c r="A1405" s="7" t="s">
        <v>6131</v>
      </c>
      <c r="B1405" s="8" t="s">
        <v>6128</v>
      </c>
      <c r="C1405" s="255">
        <v>2.4961021941449566</v>
      </c>
      <c r="D1405" s="255">
        <v>-4.2851539813647317E-2</v>
      </c>
    </row>
    <row r="1406" spans="1:4" ht="27.75" customHeight="1">
      <c r="A1406" s="7" t="s">
        <v>6132</v>
      </c>
      <c r="B1406" s="8" t="s">
        <v>6133</v>
      </c>
      <c r="C1406" s="255">
        <v>0.81417925645929912</v>
      </c>
      <c r="D1406" s="255">
        <v>0.5784957874842388</v>
      </c>
    </row>
    <row r="1407" spans="1:4" ht="27.75" customHeight="1">
      <c r="A1407" s="7" t="s">
        <v>6132</v>
      </c>
      <c r="B1407" s="8" t="s">
        <v>6133</v>
      </c>
      <c r="C1407" s="255">
        <v>0.81417925645929912</v>
      </c>
      <c r="D1407" s="255">
        <v>0.5784957874842388</v>
      </c>
    </row>
    <row r="1408" spans="1:4" ht="27.75" customHeight="1">
      <c r="A1408" s="7" t="s">
        <v>6134</v>
      </c>
      <c r="B1408" s="8" t="s">
        <v>6133</v>
      </c>
      <c r="C1408" s="255">
        <v>0.81417925645929912</v>
      </c>
      <c r="D1408" s="255">
        <v>0.5784957874842388</v>
      </c>
    </row>
    <row r="1409" spans="1:4" ht="27.75" customHeight="1">
      <c r="A1409" s="7" t="s">
        <v>6134</v>
      </c>
      <c r="B1409" s="8" t="s">
        <v>6133</v>
      </c>
      <c r="C1409" s="255">
        <v>0.81417925645929912</v>
      </c>
      <c r="D1409" s="255">
        <v>0.5784957874842388</v>
      </c>
    </row>
    <row r="1410" spans="1:4" ht="27.75" customHeight="1">
      <c r="A1410" s="7" t="s">
        <v>6135</v>
      </c>
      <c r="B1410" s="8" t="s">
        <v>6136</v>
      </c>
      <c r="C1410" s="255">
        <v>0.95344676085365287</v>
      </c>
      <c r="D1410" s="255">
        <v>4.8529368838955591</v>
      </c>
    </row>
    <row r="1411" spans="1:4" ht="27.75" customHeight="1">
      <c r="A1411" s="7" t="s">
        <v>6137</v>
      </c>
      <c r="B1411" s="8" t="s">
        <v>6136</v>
      </c>
      <c r="C1411" s="255">
        <v>0.95344676085365287</v>
      </c>
      <c r="D1411" s="255">
        <v>4.8529368838955591</v>
      </c>
    </row>
    <row r="1412" spans="1:4" ht="27.75" customHeight="1">
      <c r="A1412" s="7" t="s">
        <v>6138</v>
      </c>
      <c r="B1412" s="8" t="s">
        <v>6136</v>
      </c>
      <c r="C1412" s="255">
        <v>1.4248136988037734</v>
      </c>
      <c r="D1412" s="255">
        <v>0.20354481411482478</v>
      </c>
    </row>
    <row r="1413" spans="1:4" ht="27.75" customHeight="1">
      <c r="A1413" s="7" t="s">
        <v>6138</v>
      </c>
      <c r="B1413" s="8" t="s">
        <v>6136</v>
      </c>
      <c r="C1413" s="255">
        <v>1.4248136988037734</v>
      </c>
      <c r="D1413" s="255">
        <v>0.20354481411482478</v>
      </c>
    </row>
    <row r="1414" spans="1:4" ht="27.75" customHeight="1">
      <c r="A1414" s="7" t="s">
        <v>6139</v>
      </c>
      <c r="B1414" s="8" t="s">
        <v>6136</v>
      </c>
      <c r="C1414" s="255">
        <v>1.4248136988037734</v>
      </c>
      <c r="D1414" s="255">
        <v>0.20354481411482478</v>
      </c>
    </row>
    <row r="1415" spans="1:4" ht="27.75" customHeight="1">
      <c r="A1415" s="7" t="s">
        <v>6139</v>
      </c>
      <c r="B1415" s="8" t="s">
        <v>6136</v>
      </c>
      <c r="C1415" s="255">
        <v>1.4248136988037734</v>
      </c>
      <c r="D1415" s="255">
        <v>0.20354481411482478</v>
      </c>
    </row>
    <row r="1416" spans="1:4" ht="27.75" customHeight="1">
      <c r="A1416" s="7" t="s">
        <v>6140</v>
      </c>
      <c r="B1416" s="8" t="s">
        <v>6136</v>
      </c>
      <c r="C1416" s="255">
        <v>1.4248136988037734</v>
      </c>
      <c r="D1416" s="255">
        <v>0.20354481411482478</v>
      </c>
    </row>
    <row r="1417" spans="1:4" ht="27.75" customHeight="1">
      <c r="A1417" s="7" t="s">
        <v>6140</v>
      </c>
      <c r="B1417" s="8" t="s">
        <v>6136</v>
      </c>
      <c r="C1417" s="255">
        <v>1.4248136988037734</v>
      </c>
      <c r="D1417" s="255">
        <v>0.20354481411482478</v>
      </c>
    </row>
    <row r="1418" spans="1:4" ht="27.75" customHeight="1">
      <c r="A1418" s="7" t="s">
        <v>6141</v>
      </c>
      <c r="B1418" s="8" t="s">
        <v>6136</v>
      </c>
      <c r="C1418" s="255">
        <v>1.4248136988037734</v>
      </c>
      <c r="D1418" s="255">
        <v>0.20354481411482478</v>
      </c>
    </row>
    <row r="1419" spans="1:4" ht="27.75" customHeight="1">
      <c r="A1419" s="7" t="s">
        <v>6141</v>
      </c>
      <c r="B1419" s="8" t="s">
        <v>6136</v>
      </c>
      <c r="C1419" s="255">
        <v>1.4248136988037734</v>
      </c>
      <c r="D1419" s="255">
        <v>0.20354481411482478</v>
      </c>
    </row>
    <row r="1420" spans="1:4" ht="27.75" customHeight="1">
      <c r="A1420" s="7" t="s">
        <v>6142</v>
      </c>
      <c r="B1420" s="8" t="s">
        <v>6136</v>
      </c>
      <c r="C1420" s="255">
        <v>3.8137870434146115</v>
      </c>
      <c r="D1420" s="255">
        <v>1.8426162119868348</v>
      </c>
    </row>
    <row r="1421" spans="1:4" ht="27.75" customHeight="1">
      <c r="A1421" s="7" t="s">
        <v>6142</v>
      </c>
      <c r="B1421" s="8" t="s">
        <v>6136</v>
      </c>
      <c r="C1421" s="255">
        <v>3.8137870434146115</v>
      </c>
      <c r="D1421" s="255">
        <v>1.8426162119868348</v>
      </c>
    </row>
    <row r="1422" spans="1:4" ht="27.75" customHeight="1">
      <c r="A1422" s="7" t="s">
        <v>6143</v>
      </c>
      <c r="B1422" s="8" t="s">
        <v>6136</v>
      </c>
      <c r="C1422" s="255">
        <v>3.8137870434146115</v>
      </c>
      <c r="D1422" s="255">
        <v>1.8426162119868348</v>
      </c>
    </row>
    <row r="1423" spans="1:4" ht="27.75" customHeight="1">
      <c r="A1423" s="7" t="s">
        <v>6143</v>
      </c>
      <c r="B1423" s="8" t="s">
        <v>6136</v>
      </c>
      <c r="C1423" s="255">
        <v>3.8137870434146115</v>
      </c>
      <c r="D1423" s="255">
        <v>1.8426162119868348</v>
      </c>
    </row>
    <row r="1424" spans="1:4" ht="27.75" customHeight="1">
      <c r="A1424" s="7" t="s">
        <v>6144</v>
      </c>
      <c r="B1424" s="8" t="s">
        <v>6145</v>
      </c>
      <c r="C1424" s="255">
        <v>0</v>
      </c>
      <c r="D1424" s="255">
        <v>1.8961806367538938</v>
      </c>
    </row>
    <row r="1425" spans="1:4" ht="27.75" customHeight="1">
      <c r="A1425" s="7" t="s">
        <v>6146</v>
      </c>
      <c r="B1425" s="8" t="s">
        <v>6145</v>
      </c>
      <c r="C1425" s="255">
        <v>0</v>
      </c>
      <c r="D1425" s="255">
        <v>2.2282800703096606</v>
      </c>
    </row>
    <row r="1426" spans="1:4" ht="27.75" customHeight="1">
      <c r="A1426" s="7" t="s">
        <v>6147</v>
      </c>
      <c r="B1426" s="8" t="s">
        <v>6148</v>
      </c>
      <c r="C1426" s="255">
        <v>2.4211119994710733</v>
      </c>
      <c r="D1426" s="255">
        <v>0.64277309720470976</v>
      </c>
    </row>
    <row r="1427" spans="1:4" ht="27.75" customHeight="1">
      <c r="A1427" s="7" t="s">
        <v>6147</v>
      </c>
      <c r="B1427" s="8" t="s">
        <v>6148</v>
      </c>
      <c r="C1427" s="255">
        <v>2.4211119994710733</v>
      </c>
      <c r="D1427" s="255">
        <v>0.64277309720470976</v>
      </c>
    </row>
    <row r="1428" spans="1:4" ht="27.75" customHeight="1">
      <c r="A1428" s="7" t="s">
        <v>6149</v>
      </c>
      <c r="B1428" s="8" t="s">
        <v>6150</v>
      </c>
      <c r="C1428" s="255">
        <v>1.2426946545957722</v>
      </c>
      <c r="D1428" s="255">
        <v>0</v>
      </c>
    </row>
    <row r="1429" spans="1:4" ht="27.75" customHeight="1">
      <c r="A1429" s="7" t="s">
        <v>6149</v>
      </c>
      <c r="B1429" s="8" t="s">
        <v>6150</v>
      </c>
      <c r="C1429" s="255">
        <v>1.2426946545957722</v>
      </c>
      <c r="D1429" s="255">
        <v>0</v>
      </c>
    </row>
    <row r="1430" spans="1:4" ht="27.75" customHeight="1">
      <c r="A1430" s="7" t="s">
        <v>6151</v>
      </c>
      <c r="B1430" s="8" t="s">
        <v>6150</v>
      </c>
      <c r="C1430" s="255">
        <v>1.2426946545957722</v>
      </c>
      <c r="D1430" s="255">
        <v>0</v>
      </c>
    </row>
    <row r="1431" spans="1:4" ht="27.75" customHeight="1">
      <c r="A1431" s="7" t="s">
        <v>6151</v>
      </c>
      <c r="B1431" s="8" t="s">
        <v>6150</v>
      </c>
      <c r="C1431" s="255">
        <v>1.2426946545957722</v>
      </c>
      <c r="D1431" s="255">
        <v>0</v>
      </c>
    </row>
    <row r="1432" spans="1:4" ht="27.75" customHeight="1">
      <c r="A1432" s="7" t="s">
        <v>6152</v>
      </c>
      <c r="B1432" s="8" t="s">
        <v>6150</v>
      </c>
      <c r="C1432" s="255">
        <v>5.688541910261681</v>
      </c>
      <c r="D1432" s="255">
        <v>1.2748333094560076</v>
      </c>
    </row>
    <row r="1433" spans="1:4" ht="27.75" customHeight="1">
      <c r="A1433" s="7" t="s">
        <v>6152</v>
      </c>
      <c r="B1433" s="8" t="s">
        <v>6150</v>
      </c>
      <c r="C1433" s="255">
        <v>5.688541910261681</v>
      </c>
      <c r="D1433" s="255">
        <v>1.2748333094560076</v>
      </c>
    </row>
    <row r="1434" spans="1:4" ht="27.75" customHeight="1">
      <c r="A1434" s="7" t="s">
        <v>6153</v>
      </c>
      <c r="B1434" s="8" t="s">
        <v>6150</v>
      </c>
      <c r="C1434" s="255">
        <v>5.688541910261681</v>
      </c>
      <c r="D1434" s="255">
        <v>1.2748333094560076</v>
      </c>
    </row>
    <row r="1435" spans="1:4" ht="27.75" customHeight="1">
      <c r="A1435" s="7" t="s">
        <v>6153</v>
      </c>
      <c r="B1435" s="8" t="s">
        <v>6150</v>
      </c>
      <c r="C1435" s="255">
        <v>5.688541910261681</v>
      </c>
      <c r="D1435" s="255">
        <v>1.2748333094560076</v>
      </c>
    </row>
    <row r="1436" spans="1:4" ht="27.75" customHeight="1">
      <c r="A1436" s="7" t="s">
        <v>6154</v>
      </c>
      <c r="B1436" s="8" t="s">
        <v>6150</v>
      </c>
      <c r="C1436" s="255">
        <v>0</v>
      </c>
      <c r="D1436" s="255">
        <v>1.0284369555275357</v>
      </c>
    </row>
    <row r="1437" spans="1:4" ht="27.75" customHeight="1">
      <c r="A1437" s="7" t="s">
        <v>6154</v>
      </c>
      <c r="B1437" s="8" t="s">
        <v>6150</v>
      </c>
      <c r="C1437" s="255">
        <v>0</v>
      </c>
      <c r="D1437" s="255">
        <v>1.0284369555275357</v>
      </c>
    </row>
    <row r="1438" spans="1:4" ht="27.75" customHeight="1">
      <c r="A1438" s="7" t="s">
        <v>6155</v>
      </c>
      <c r="B1438" s="8" t="s">
        <v>6150</v>
      </c>
      <c r="C1438" s="255">
        <v>0</v>
      </c>
      <c r="D1438" s="255">
        <v>1.0284369555275357</v>
      </c>
    </row>
    <row r="1439" spans="1:4" ht="27.75" customHeight="1">
      <c r="A1439" s="7" t="s">
        <v>6155</v>
      </c>
      <c r="B1439" s="8" t="s">
        <v>6150</v>
      </c>
      <c r="C1439" s="255">
        <v>0</v>
      </c>
      <c r="D1439" s="255">
        <v>1.0284369555275357</v>
      </c>
    </row>
    <row r="1440" spans="1:4" ht="27.75" customHeight="1">
      <c r="A1440" s="7" t="s">
        <v>6156</v>
      </c>
      <c r="B1440" s="8" t="s">
        <v>6157</v>
      </c>
      <c r="C1440" s="255">
        <v>0.13926750439435379</v>
      </c>
      <c r="D1440" s="255">
        <v>5.7528192199821531</v>
      </c>
    </row>
    <row r="1441" spans="1:4" ht="27.75" customHeight="1">
      <c r="A1441" s="7" t="s">
        <v>6158</v>
      </c>
      <c r="B1441" s="8" t="s">
        <v>6159</v>
      </c>
      <c r="C1441" s="255">
        <v>2.7853500878870761</v>
      </c>
      <c r="D1441" s="255">
        <v>3.1388752913496663</v>
      </c>
    </row>
    <row r="1442" spans="1:4" ht="27.75" customHeight="1">
      <c r="A1442" s="7" t="s">
        <v>6160</v>
      </c>
      <c r="B1442" s="8" t="s">
        <v>6159</v>
      </c>
      <c r="C1442" s="255">
        <v>2.7853500878870761</v>
      </c>
      <c r="D1442" s="255">
        <v>3.1388752913496663</v>
      </c>
    </row>
    <row r="1443" spans="1:4" ht="27.75" customHeight="1">
      <c r="A1443" s="7" t="s">
        <v>6161</v>
      </c>
      <c r="B1443" s="8" t="s">
        <v>6162</v>
      </c>
      <c r="C1443" s="255">
        <v>3.760222618647552</v>
      </c>
      <c r="D1443" s="255">
        <v>5.002917273243324</v>
      </c>
    </row>
    <row r="1444" spans="1:4" ht="27.75" customHeight="1">
      <c r="A1444" s="7" t="s">
        <v>6163</v>
      </c>
      <c r="B1444" s="8" t="s">
        <v>6162</v>
      </c>
      <c r="C1444" s="255">
        <v>3.760222618647552</v>
      </c>
      <c r="D1444" s="255">
        <v>5.002917273243324</v>
      </c>
    </row>
    <row r="1445" spans="1:4" ht="27.75" customHeight="1">
      <c r="A1445" s="7" t="s">
        <v>6164</v>
      </c>
      <c r="B1445" s="8" t="s">
        <v>6165</v>
      </c>
      <c r="C1445" s="255">
        <v>0.21425769906823661</v>
      </c>
      <c r="D1445" s="255">
        <v>5.0136301581967357</v>
      </c>
    </row>
    <row r="1446" spans="1:4" ht="27.75" customHeight="1">
      <c r="A1446" s="7" t="s">
        <v>6166</v>
      </c>
      <c r="B1446" s="8" t="s">
        <v>6162</v>
      </c>
      <c r="C1446" s="255">
        <v>0</v>
      </c>
      <c r="D1446" s="255">
        <v>2.4318248844244854</v>
      </c>
    </row>
    <row r="1447" spans="1:4" ht="27.75" customHeight="1">
      <c r="A1447" s="7" t="s">
        <v>6167</v>
      </c>
      <c r="B1447" s="8" t="s">
        <v>6162</v>
      </c>
      <c r="C1447" s="255">
        <v>2.1425769906823659E-2</v>
      </c>
      <c r="D1447" s="255">
        <v>1.5533683182447153</v>
      </c>
    </row>
    <row r="1448" spans="1:4" ht="27.75" customHeight="1">
      <c r="A1448" s="7" t="s">
        <v>6168</v>
      </c>
      <c r="B1448" s="8" t="s">
        <v>6169</v>
      </c>
      <c r="C1448" s="255">
        <v>2.6889341233063688</v>
      </c>
      <c r="D1448" s="255">
        <v>2.2497058402164845</v>
      </c>
    </row>
    <row r="1449" spans="1:4" ht="27.75" customHeight="1">
      <c r="A1449" s="7" t="s">
        <v>6168</v>
      </c>
      <c r="B1449" s="8" t="s">
        <v>6169</v>
      </c>
      <c r="C1449" s="255">
        <v>2.6889341233063688</v>
      </c>
      <c r="D1449" s="255">
        <v>2.2497058402164845</v>
      </c>
    </row>
    <row r="1450" spans="1:4" ht="27.75" customHeight="1">
      <c r="A1450" s="7" t="s">
        <v>6170</v>
      </c>
      <c r="B1450" s="8" t="s">
        <v>6169</v>
      </c>
      <c r="C1450" s="255">
        <v>2.6889341233063688</v>
      </c>
      <c r="D1450" s="255">
        <v>2.2497058402164845</v>
      </c>
    </row>
    <row r="1451" spans="1:4" ht="27.75" customHeight="1">
      <c r="A1451" s="7" t="s">
        <v>6170</v>
      </c>
      <c r="B1451" s="8" t="s">
        <v>6169</v>
      </c>
      <c r="C1451" s="255">
        <v>2.6889341233063688</v>
      </c>
      <c r="D1451" s="255">
        <v>2.2497058402164845</v>
      </c>
    </row>
    <row r="1452" spans="1:4" ht="27.75" customHeight="1">
      <c r="A1452" s="7" t="s">
        <v>6171</v>
      </c>
      <c r="B1452" s="8" t="s">
        <v>6172</v>
      </c>
      <c r="C1452" s="255">
        <v>-0.4606540529967087</v>
      </c>
      <c r="D1452" s="255">
        <v>-0.23568346897506026</v>
      </c>
    </row>
    <row r="1453" spans="1:4" ht="27.75" customHeight="1">
      <c r="A1453" s="7" t="s">
        <v>6171</v>
      </c>
      <c r="B1453" s="8" t="s">
        <v>6172</v>
      </c>
      <c r="C1453" s="255">
        <v>-0.4606540529967087</v>
      </c>
      <c r="D1453" s="255">
        <v>-0.23568346897506026</v>
      </c>
    </row>
    <row r="1454" spans="1:4" ht="27.75" customHeight="1">
      <c r="A1454" s="7" t="s">
        <v>6173</v>
      </c>
      <c r="B1454" s="8" t="s">
        <v>6172</v>
      </c>
      <c r="C1454" s="255">
        <v>-0.4606540529967087</v>
      </c>
      <c r="D1454" s="255">
        <v>-0.23568346897506026</v>
      </c>
    </row>
    <row r="1455" spans="1:4" ht="27.75" customHeight="1">
      <c r="A1455" s="7" t="s">
        <v>6173</v>
      </c>
      <c r="B1455" s="8" t="s">
        <v>6172</v>
      </c>
      <c r="C1455" s="255">
        <v>-0.4606540529967087</v>
      </c>
      <c r="D1455" s="255">
        <v>-0.23568346897506026</v>
      </c>
    </row>
    <row r="1456" spans="1:4" ht="27.75" customHeight="1">
      <c r="A1456" s="7" t="s">
        <v>6174</v>
      </c>
      <c r="B1456" s="8" t="s">
        <v>6172</v>
      </c>
      <c r="C1456" s="255">
        <v>-0.4606540529967087</v>
      </c>
      <c r="D1456" s="255">
        <v>-0.23568346897506026</v>
      </c>
    </row>
    <row r="1457" spans="1:4" ht="27.75" customHeight="1">
      <c r="A1457" s="7" t="s">
        <v>6174</v>
      </c>
      <c r="B1457" s="8" t="s">
        <v>6172</v>
      </c>
      <c r="C1457" s="255">
        <v>-0.4606540529967087</v>
      </c>
      <c r="D1457" s="255">
        <v>-0.23568346897506026</v>
      </c>
    </row>
    <row r="1458" spans="1:4" ht="27.75" customHeight="1">
      <c r="A1458" s="7" t="s">
        <v>6175</v>
      </c>
      <c r="B1458" s="8" t="s">
        <v>6176</v>
      </c>
      <c r="C1458" s="255">
        <v>3.213865486023549E-2</v>
      </c>
      <c r="D1458" s="255">
        <v>0</v>
      </c>
    </row>
    <row r="1459" spans="1:4" ht="27.75" customHeight="1">
      <c r="A1459" s="7" t="s">
        <v>6175</v>
      </c>
      <c r="B1459" s="8" t="s">
        <v>6176</v>
      </c>
      <c r="C1459" s="255">
        <v>3.213865486023549E-2</v>
      </c>
      <c r="D1459" s="255">
        <v>0</v>
      </c>
    </row>
    <row r="1460" spans="1:4" ht="27.75" customHeight="1">
      <c r="A1460" s="7" t="s">
        <v>6177</v>
      </c>
      <c r="B1460" s="8" t="s">
        <v>6176</v>
      </c>
      <c r="C1460" s="255">
        <v>3.213865486023549E-2</v>
      </c>
      <c r="D1460" s="255">
        <v>0</v>
      </c>
    </row>
    <row r="1461" spans="1:4" ht="27.75" customHeight="1">
      <c r="A1461" s="7" t="s">
        <v>6177</v>
      </c>
      <c r="B1461" s="8" t="s">
        <v>6176</v>
      </c>
      <c r="C1461" s="255">
        <v>3.213865486023549E-2</v>
      </c>
      <c r="D1461" s="255">
        <v>0</v>
      </c>
    </row>
    <row r="1462" spans="1:4" ht="27.75" customHeight="1">
      <c r="A1462" s="7" t="s">
        <v>6178</v>
      </c>
      <c r="B1462" s="8" t="s">
        <v>6179</v>
      </c>
      <c r="C1462" s="255">
        <v>1.9176064066607175</v>
      </c>
      <c r="D1462" s="255">
        <v>11.569915749684776</v>
      </c>
    </row>
    <row r="1463" spans="1:4" ht="27.75" customHeight="1">
      <c r="A1463" s="7" t="s">
        <v>6180</v>
      </c>
      <c r="B1463" s="8" t="s">
        <v>6179</v>
      </c>
      <c r="C1463" s="255">
        <v>1.9176064066607175</v>
      </c>
      <c r="D1463" s="255">
        <v>11.569915749684776</v>
      </c>
    </row>
    <row r="1464" spans="1:4" ht="27.75" customHeight="1">
      <c r="A1464" s="7" t="s">
        <v>6181</v>
      </c>
      <c r="B1464" s="8" t="s">
        <v>6182</v>
      </c>
      <c r="C1464" s="255">
        <v>10.177240705741239</v>
      </c>
      <c r="D1464" s="255">
        <v>1.1355658050616539</v>
      </c>
    </row>
    <row r="1465" spans="1:4" ht="27.75" customHeight="1">
      <c r="A1465" s="7" t="s">
        <v>6181</v>
      </c>
      <c r="B1465" s="8" t="s">
        <v>6182</v>
      </c>
      <c r="C1465" s="255">
        <v>10.177240705741239</v>
      </c>
      <c r="D1465" s="255">
        <v>1.1355658050616539</v>
      </c>
    </row>
    <row r="1466" spans="1:4" ht="27.75" customHeight="1">
      <c r="A1466" s="7" t="s">
        <v>6183</v>
      </c>
      <c r="B1466" s="8" t="s">
        <v>6182</v>
      </c>
      <c r="C1466" s="255">
        <v>10.177240705741239</v>
      </c>
      <c r="D1466" s="255">
        <v>1.1355658050616539</v>
      </c>
    </row>
    <row r="1467" spans="1:4" ht="27.75" customHeight="1">
      <c r="A1467" s="7" t="s">
        <v>6183</v>
      </c>
      <c r="B1467" s="8" t="s">
        <v>6182</v>
      </c>
      <c r="C1467" s="255">
        <v>10.177240705741239</v>
      </c>
      <c r="D1467" s="255">
        <v>1.1355658050616539</v>
      </c>
    </row>
    <row r="1468" spans="1:4" ht="27.75" customHeight="1">
      <c r="A1468" s="7" t="s">
        <v>6184</v>
      </c>
      <c r="B1468" s="8" t="s">
        <v>6185</v>
      </c>
      <c r="C1468" s="255">
        <v>9.6415964580706462E-2</v>
      </c>
      <c r="D1468" s="255">
        <v>7.1133556090654544</v>
      </c>
    </row>
    <row r="1469" spans="1:4" ht="27.75" customHeight="1">
      <c r="A1469" s="7" t="s">
        <v>6186</v>
      </c>
      <c r="B1469" s="8" t="s">
        <v>6187</v>
      </c>
      <c r="C1469" s="255">
        <v>0.53564424767059149</v>
      </c>
      <c r="D1469" s="255">
        <v>2.1318641057289542</v>
      </c>
    </row>
    <row r="1470" spans="1:4" ht="27.75" customHeight="1">
      <c r="A1470" s="7" t="s">
        <v>6188</v>
      </c>
      <c r="B1470" s="8" t="s">
        <v>6187</v>
      </c>
      <c r="C1470" s="255">
        <v>0.53564424767059149</v>
      </c>
      <c r="D1470" s="255">
        <v>2.1318641057289542</v>
      </c>
    </row>
    <row r="1471" spans="1:4" ht="27.75" customHeight="1">
      <c r="A1471" s="7" t="s">
        <v>6189</v>
      </c>
      <c r="B1471" s="8" t="s">
        <v>6190</v>
      </c>
      <c r="C1471" s="255">
        <v>1.2426946545957722</v>
      </c>
      <c r="D1471" s="255">
        <v>7.0919298391586318</v>
      </c>
    </row>
    <row r="1472" spans="1:4" ht="27.75" customHeight="1">
      <c r="A1472" s="7" t="s">
        <v>6191</v>
      </c>
      <c r="B1472" s="8" t="s">
        <v>6190</v>
      </c>
      <c r="C1472" s="255">
        <v>1.2426946545957722</v>
      </c>
      <c r="D1472" s="255">
        <v>7.0919298391586318</v>
      </c>
    </row>
    <row r="1473" spans="1:4" ht="27.75" customHeight="1">
      <c r="A1473" s="7" t="s">
        <v>6192</v>
      </c>
      <c r="B1473" s="8" t="s">
        <v>6190</v>
      </c>
      <c r="C1473" s="255">
        <v>12.137698652215603</v>
      </c>
      <c r="D1473" s="255">
        <v>-4.2851539813647317E-2</v>
      </c>
    </row>
    <row r="1474" spans="1:4" ht="27.75" customHeight="1">
      <c r="A1474" s="7" t="s">
        <v>6192</v>
      </c>
      <c r="B1474" s="8" t="s">
        <v>6190</v>
      </c>
      <c r="C1474" s="255">
        <v>12.137698652215603</v>
      </c>
      <c r="D1474" s="255">
        <v>-4.2851539813647317E-2</v>
      </c>
    </row>
    <row r="1475" spans="1:4" ht="27.75" customHeight="1">
      <c r="A1475" s="7" t="s">
        <v>6193</v>
      </c>
      <c r="B1475" s="8" t="s">
        <v>6190</v>
      </c>
      <c r="C1475" s="255">
        <v>12.126985767262191</v>
      </c>
      <c r="D1475" s="255">
        <v>-4.2851539813647317E-2</v>
      </c>
    </row>
    <row r="1476" spans="1:4" ht="27.75" customHeight="1">
      <c r="A1476" s="7" t="s">
        <v>6193</v>
      </c>
      <c r="B1476" s="8" t="s">
        <v>6190</v>
      </c>
      <c r="C1476" s="255">
        <v>12.126985767262191</v>
      </c>
      <c r="D1476" s="255">
        <v>-4.2851539813647317E-2</v>
      </c>
    </row>
    <row r="1477" spans="1:4" ht="27.75" customHeight="1">
      <c r="A1477" s="7" t="s">
        <v>6194</v>
      </c>
      <c r="B1477" s="8" t="s">
        <v>6195</v>
      </c>
      <c r="C1477" s="255">
        <v>12.137698652215603</v>
      </c>
      <c r="D1477" s="255">
        <v>-4.2851539813647317E-2</v>
      </c>
    </row>
    <row r="1478" spans="1:4" ht="27.75" customHeight="1">
      <c r="A1478" s="7" t="s">
        <v>6194</v>
      </c>
      <c r="B1478" s="8" t="s">
        <v>6195</v>
      </c>
      <c r="C1478" s="255">
        <v>12.137698652215603</v>
      </c>
      <c r="D1478" s="255">
        <v>-4.2851539813647317E-2</v>
      </c>
    </row>
    <row r="1479" spans="1:4" ht="27.75" customHeight="1">
      <c r="A1479" s="7" t="s">
        <v>6196</v>
      </c>
      <c r="B1479" s="8" t="s">
        <v>6195</v>
      </c>
      <c r="C1479" s="255">
        <v>12.137698652215603</v>
      </c>
      <c r="D1479" s="255">
        <v>-4.2851539813647317E-2</v>
      </c>
    </row>
    <row r="1480" spans="1:4" ht="27.75" customHeight="1">
      <c r="A1480" s="7" t="s">
        <v>6196</v>
      </c>
      <c r="B1480" s="8" t="s">
        <v>6195</v>
      </c>
      <c r="C1480" s="255">
        <v>12.137698652215603</v>
      </c>
      <c r="D1480" s="255">
        <v>-4.2851539813647317E-2</v>
      </c>
    </row>
    <row r="1481" spans="1:4" ht="27.75" customHeight="1">
      <c r="A1481" s="7" t="s">
        <v>6197</v>
      </c>
      <c r="B1481" s="8" t="s">
        <v>6198</v>
      </c>
      <c r="C1481" s="255">
        <v>0.61063444234447428</v>
      </c>
      <c r="D1481" s="255">
        <v>4.0494705123896715</v>
      </c>
    </row>
    <row r="1482" spans="1:4" ht="27.75" customHeight="1">
      <c r="A1482" s="7" t="s">
        <v>6199</v>
      </c>
      <c r="B1482" s="8" t="s">
        <v>6198</v>
      </c>
      <c r="C1482" s="255">
        <v>0.61063444234447428</v>
      </c>
      <c r="D1482" s="255">
        <v>4.0494705123896715</v>
      </c>
    </row>
    <row r="1483" spans="1:4" ht="27.75" customHeight="1">
      <c r="A1483" s="7" t="s">
        <v>6200</v>
      </c>
      <c r="B1483" s="8" t="s">
        <v>6201</v>
      </c>
      <c r="C1483" s="255">
        <v>0.61063444234447428</v>
      </c>
      <c r="D1483" s="255">
        <v>4.0494705123896715</v>
      </c>
    </row>
    <row r="1484" spans="1:4" ht="27.75" customHeight="1">
      <c r="A1484" s="7" t="s">
        <v>6202</v>
      </c>
      <c r="B1484" s="8" t="s">
        <v>6201</v>
      </c>
      <c r="C1484" s="255">
        <v>0.61063444234447428</v>
      </c>
      <c r="D1484" s="255">
        <v>4.0494705123896715</v>
      </c>
    </row>
    <row r="1485" spans="1:4" ht="27.75" customHeight="1">
      <c r="A1485" s="7" t="s">
        <v>6203</v>
      </c>
      <c r="B1485" s="8" t="s">
        <v>6204</v>
      </c>
      <c r="C1485" s="255">
        <v>1.7462002474061282</v>
      </c>
      <c r="D1485" s="255">
        <v>3.149588176303078</v>
      </c>
    </row>
    <row r="1486" spans="1:4" ht="27.75" customHeight="1">
      <c r="A1486" s="7" t="s">
        <v>6205</v>
      </c>
      <c r="B1486" s="8" t="s">
        <v>6204</v>
      </c>
      <c r="C1486" s="255">
        <v>1.7462002474061282</v>
      </c>
      <c r="D1486" s="255">
        <v>3.149588176303078</v>
      </c>
    </row>
    <row r="1487" spans="1:4" ht="27.75" customHeight="1">
      <c r="A1487" s="7" t="s">
        <v>6206</v>
      </c>
      <c r="B1487" s="8" t="s">
        <v>6207</v>
      </c>
      <c r="C1487" s="255">
        <v>1.071288495341183</v>
      </c>
      <c r="D1487" s="255">
        <v>4.5208374503397923</v>
      </c>
    </row>
    <row r="1488" spans="1:4" ht="27.75" customHeight="1">
      <c r="A1488" s="7" t="s">
        <v>6208</v>
      </c>
      <c r="B1488" s="8" t="s">
        <v>6207</v>
      </c>
      <c r="C1488" s="255">
        <v>1.071288495341183</v>
      </c>
      <c r="D1488" s="255">
        <v>4.5208374503397923</v>
      </c>
    </row>
    <row r="1489" spans="1:4" ht="27.75" customHeight="1">
      <c r="A1489" s="7" t="s">
        <v>6209</v>
      </c>
      <c r="B1489" s="8" t="s">
        <v>6210</v>
      </c>
      <c r="C1489" s="255">
        <v>2.2282800703096606</v>
      </c>
      <c r="D1489" s="255">
        <v>9.8879928119991192</v>
      </c>
    </row>
    <row r="1490" spans="1:4" ht="27.75" customHeight="1">
      <c r="A1490" s="7" t="s">
        <v>6211</v>
      </c>
      <c r="B1490" s="8" t="s">
        <v>6210</v>
      </c>
      <c r="C1490" s="255">
        <v>2.2282800703096606</v>
      </c>
      <c r="D1490" s="255">
        <v>9.8879928119991192</v>
      </c>
    </row>
    <row r="1491" spans="1:4" ht="27.75" customHeight="1">
      <c r="A1491" s="7" t="s">
        <v>6212</v>
      </c>
      <c r="B1491" s="8" t="s">
        <v>6213</v>
      </c>
      <c r="C1491" s="255">
        <v>-3.213865486023549E-2</v>
      </c>
      <c r="D1491" s="255">
        <v>5.5921259456809747</v>
      </c>
    </row>
    <row r="1492" spans="1:4" ht="27.75" customHeight="1">
      <c r="A1492" s="7" t="s">
        <v>6214</v>
      </c>
      <c r="B1492" s="8" t="s">
        <v>6213</v>
      </c>
      <c r="C1492" s="255">
        <v>-3.213865486023549E-2</v>
      </c>
      <c r="D1492" s="255">
        <v>5.5921259456809747</v>
      </c>
    </row>
    <row r="1493" spans="1:4" ht="27.75" customHeight="1">
      <c r="A1493" s="7" t="s">
        <v>6215</v>
      </c>
      <c r="B1493" s="8" t="s">
        <v>6213</v>
      </c>
      <c r="C1493" s="255">
        <v>6.4277309720470974</v>
      </c>
      <c r="D1493" s="255">
        <v>1.5533683182447153</v>
      </c>
    </row>
    <row r="1494" spans="1:4" ht="27.75" customHeight="1">
      <c r="A1494" s="7" t="s">
        <v>6215</v>
      </c>
      <c r="B1494" s="8" t="s">
        <v>6213</v>
      </c>
      <c r="C1494" s="255">
        <v>6.4277309720470974</v>
      </c>
      <c r="D1494" s="255">
        <v>1.5533683182447153</v>
      </c>
    </row>
    <row r="1495" spans="1:4" ht="27.75" customHeight="1">
      <c r="A1495" s="7" t="s">
        <v>6216</v>
      </c>
      <c r="B1495" s="8" t="s">
        <v>6217</v>
      </c>
      <c r="C1495" s="255">
        <v>0.76061483169223987</v>
      </c>
      <c r="D1495" s="255">
        <v>9.2452197147944091</v>
      </c>
    </row>
    <row r="1496" spans="1:4" ht="27.75" customHeight="1">
      <c r="A1496" s="7" t="s">
        <v>6218</v>
      </c>
      <c r="B1496" s="8" t="s">
        <v>6217</v>
      </c>
      <c r="C1496" s="255">
        <v>0.76061483169223987</v>
      </c>
      <c r="D1496" s="255">
        <v>9.2452197147944091</v>
      </c>
    </row>
    <row r="1497" spans="1:4" ht="27.75" customHeight="1">
      <c r="A1497" s="7" t="s">
        <v>6219</v>
      </c>
      <c r="B1497" s="8" t="s">
        <v>6220</v>
      </c>
      <c r="C1497" s="255">
        <v>2.3461218047971908</v>
      </c>
      <c r="D1497" s="255">
        <v>8.2274956442202853</v>
      </c>
    </row>
    <row r="1498" spans="1:4" ht="27.75" customHeight="1">
      <c r="A1498" s="7" t="s">
        <v>6221</v>
      </c>
      <c r="B1498" s="8" t="s">
        <v>6220</v>
      </c>
      <c r="C1498" s="255">
        <v>2.3461218047971908</v>
      </c>
      <c r="D1498" s="255">
        <v>8.2274956442202853</v>
      </c>
    </row>
    <row r="1499" spans="1:4" ht="27.75" customHeight="1">
      <c r="A1499" s="7" t="s">
        <v>6222</v>
      </c>
      <c r="B1499" s="8" t="s">
        <v>6223</v>
      </c>
      <c r="C1499" s="255">
        <v>1.2319817696423603</v>
      </c>
      <c r="D1499" s="255">
        <v>2.1425769906823659E-2</v>
      </c>
    </row>
    <row r="1500" spans="1:4" ht="27.75" customHeight="1">
      <c r="A1500" s="7" t="s">
        <v>6222</v>
      </c>
      <c r="B1500" s="8" t="s">
        <v>6223</v>
      </c>
      <c r="C1500" s="255">
        <v>1.2319817696423603</v>
      </c>
      <c r="D1500" s="255">
        <v>2.1425769906823659E-2</v>
      </c>
    </row>
    <row r="1501" spans="1:4" ht="27.75" customHeight="1">
      <c r="A1501" s="7" t="s">
        <v>6224</v>
      </c>
      <c r="B1501" s="8" t="s">
        <v>6223</v>
      </c>
      <c r="C1501" s="255">
        <v>1.2319817696423603</v>
      </c>
      <c r="D1501" s="255">
        <v>2.1425769906823659E-2</v>
      </c>
    </row>
    <row r="1502" spans="1:4" ht="27.75" customHeight="1">
      <c r="A1502" s="7" t="s">
        <v>6224</v>
      </c>
      <c r="B1502" s="8" t="s">
        <v>6223</v>
      </c>
      <c r="C1502" s="255">
        <v>1.2319817696423603</v>
      </c>
      <c r="D1502" s="255">
        <v>2.1425769906823659E-2</v>
      </c>
    </row>
    <row r="1503" spans="1:4" ht="27.75" customHeight="1">
      <c r="A1503" s="7" t="s">
        <v>6225</v>
      </c>
      <c r="B1503" s="8" t="s">
        <v>6223</v>
      </c>
      <c r="C1503" s="255">
        <v>1.456952353664009</v>
      </c>
      <c r="D1503" s="255">
        <v>1.1677044599218895</v>
      </c>
    </row>
    <row r="1504" spans="1:4" ht="27.75" customHeight="1">
      <c r="A1504" s="7" t="s">
        <v>6226</v>
      </c>
      <c r="B1504" s="8" t="s">
        <v>6223</v>
      </c>
      <c r="C1504" s="255">
        <v>1.456952353664009</v>
      </c>
      <c r="D1504" s="255">
        <v>1.1677044599218895</v>
      </c>
    </row>
    <row r="1505" spans="1:4" ht="27.75" customHeight="1">
      <c r="A1505" s="7" t="s">
        <v>6227</v>
      </c>
      <c r="B1505" s="8" t="s">
        <v>6228</v>
      </c>
      <c r="C1505" s="255">
        <v>3.3424201054644911</v>
      </c>
      <c r="D1505" s="255">
        <v>4.7672338042682645</v>
      </c>
    </row>
    <row r="1506" spans="1:4" ht="27.75" customHeight="1">
      <c r="A1506" s="7" t="s">
        <v>6229</v>
      </c>
      <c r="B1506" s="8" t="s">
        <v>6228</v>
      </c>
      <c r="C1506" s="255">
        <v>3.3424201054644911</v>
      </c>
      <c r="D1506" s="255">
        <v>4.7672338042682645</v>
      </c>
    </row>
    <row r="1507" spans="1:4" ht="27.75" customHeight="1">
      <c r="A1507" s="7" t="s">
        <v>6230</v>
      </c>
      <c r="B1507" s="8" t="s">
        <v>6231</v>
      </c>
      <c r="C1507" s="255">
        <v>7.659712741689459</v>
      </c>
      <c r="D1507" s="255">
        <v>2.8174887427473112</v>
      </c>
    </row>
    <row r="1508" spans="1:4" ht="27.75" customHeight="1">
      <c r="A1508" s="7" t="s">
        <v>6230</v>
      </c>
      <c r="B1508" s="8" t="s">
        <v>6231</v>
      </c>
      <c r="C1508" s="255">
        <v>7.659712741689459</v>
      </c>
      <c r="D1508" s="255">
        <v>2.8174887427473112</v>
      </c>
    </row>
    <row r="1509" spans="1:4" ht="27.75" customHeight="1">
      <c r="A1509" s="7" t="s">
        <v>6232</v>
      </c>
      <c r="B1509" s="8" t="s">
        <v>6231</v>
      </c>
      <c r="C1509" s="255">
        <v>3.0424593267689595</v>
      </c>
      <c r="D1509" s="255">
        <v>8.3989018034748746</v>
      </c>
    </row>
    <row r="1510" spans="1:4" ht="27.75" customHeight="1">
      <c r="A1510" s="7" t="s">
        <v>6233</v>
      </c>
      <c r="B1510" s="8" t="s">
        <v>6234</v>
      </c>
      <c r="C1510" s="255">
        <v>5.0993332378240304</v>
      </c>
      <c r="D1510" s="255">
        <v>1.4248136988037734</v>
      </c>
    </row>
    <row r="1511" spans="1:4" ht="27.75" customHeight="1">
      <c r="A1511" s="7" t="s">
        <v>6233</v>
      </c>
      <c r="B1511" s="8" t="s">
        <v>6234</v>
      </c>
      <c r="C1511" s="255">
        <v>5.0993332378240304</v>
      </c>
      <c r="D1511" s="255">
        <v>1.4248136988037734</v>
      </c>
    </row>
    <row r="1512" spans="1:4" ht="27.75" customHeight="1">
      <c r="A1512" s="7" t="s">
        <v>6235</v>
      </c>
      <c r="B1512" s="8" t="s">
        <v>6236</v>
      </c>
      <c r="C1512" s="255">
        <v>1.392675043943538</v>
      </c>
      <c r="D1512" s="255">
        <v>8.5060306530089935</v>
      </c>
    </row>
    <row r="1513" spans="1:4" ht="27.75" customHeight="1">
      <c r="A1513" s="7" t="s">
        <v>6237</v>
      </c>
      <c r="B1513" s="8" t="s">
        <v>6236</v>
      </c>
      <c r="C1513" s="255">
        <v>1.392675043943538</v>
      </c>
      <c r="D1513" s="255">
        <v>8.5060306530089935</v>
      </c>
    </row>
    <row r="1514" spans="1:4" ht="27.75" customHeight="1">
      <c r="A1514" s="7" t="s">
        <v>6238</v>
      </c>
      <c r="B1514" s="8" t="s">
        <v>6239</v>
      </c>
      <c r="C1514" s="255">
        <v>0.65348598215812159</v>
      </c>
      <c r="D1514" s="255">
        <v>2.3139831499369552</v>
      </c>
    </row>
    <row r="1515" spans="1:4" ht="27.75" customHeight="1">
      <c r="A1515" s="7" t="s">
        <v>6240</v>
      </c>
      <c r="B1515" s="8" t="s">
        <v>6241</v>
      </c>
      <c r="C1515" s="255">
        <v>0.62134732729788611</v>
      </c>
      <c r="D1515" s="255">
        <v>2.2604187251698962</v>
      </c>
    </row>
    <row r="1516" spans="1:4" ht="27.75" customHeight="1">
      <c r="A1516" s="7" t="s">
        <v>6240</v>
      </c>
      <c r="B1516" s="8" t="s">
        <v>6241</v>
      </c>
      <c r="C1516" s="255">
        <v>0.62134732729788611</v>
      </c>
      <c r="D1516" s="255">
        <v>2.2604187251698962</v>
      </c>
    </row>
    <row r="1517" spans="1:4" ht="27.75" customHeight="1">
      <c r="A1517" s="7" t="s">
        <v>6242</v>
      </c>
      <c r="B1517" s="8" t="s">
        <v>6241</v>
      </c>
      <c r="C1517" s="255">
        <v>0.65348598215812159</v>
      </c>
      <c r="D1517" s="255">
        <v>2.3139831499369552</v>
      </c>
    </row>
    <row r="1518" spans="1:4" ht="27.75" customHeight="1">
      <c r="A1518" s="7" t="s">
        <v>6243</v>
      </c>
      <c r="B1518" s="8" t="s">
        <v>6244</v>
      </c>
      <c r="C1518" s="255">
        <v>6.4705825118607452</v>
      </c>
      <c r="D1518" s="255">
        <v>0.58920867243765074</v>
      </c>
    </row>
    <row r="1519" spans="1:4" ht="27.75" customHeight="1">
      <c r="A1519" s="7" t="s">
        <v>6243</v>
      </c>
      <c r="B1519" s="8" t="s">
        <v>6244</v>
      </c>
      <c r="C1519" s="255">
        <v>6.4705825118607452</v>
      </c>
      <c r="D1519" s="255">
        <v>0.58920867243765074</v>
      </c>
    </row>
    <row r="1520" spans="1:4" ht="27.75" customHeight="1">
      <c r="A1520" s="7" t="s">
        <v>6245</v>
      </c>
      <c r="B1520" s="8" t="s">
        <v>6244</v>
      </c>
      <c r="C1520" s="255">
        <v>6.4705825118607452</v>
      </c>
      <c r="D1520" s="255">
        <v>0.58920867243765074</v>
      </c>
    </row>
    <row r="1521" spans="1:4" ht="27.75" customHeight="1">
      <c r="A1521" s="7" t="s">
        <v>6245</v>
      </c>
      <c r="B1521" s="8" t="s">
        <v>6244</v>
      </c>
      <c r="C1521" s="255">
        <v>6.4705825118607452</v>
      </c>
      <c r="D1521" s="255">
        <v>0.58920867243765074</v>
      </c>
    </row>
    <row r="1522" spans="1:4" ht="27.75" customHeight="1">
      <c r="A1522" s="7" t="s">
        <v>6246</v>
      </c>
      <c r="B1522" s="8" t="s">
        <v>6244</v>
      </c>
      <c r="C1522" s="255">
        <v>1.7890517872197755</v>
      </c>
      <c r="D1522" s="255">
        <v>0.62134732729788611</v>
      </c>
    </row>
    <row r="1523" spans="1:4" ht="27.75" customHeight="1">
      <c r="A1523" s="7" t="s">
        <v>6247</v>
      </c>
      <c r="B1523" s="8" t="s">
        <v>6244</v>
      </c>
      <c r="C1523" s="255">
        <v>1.7890517872197755</v>
      </c>
      <c r="D1523" s="255">
        <v>0.62134732729788611</v>
      </c>
    </row>
    <row r="1524" spans="1:4" ht="27.75" customHeight="1">
      <c r="A1524" s="7" t="s">
        <v>6248</v>
      </c>
      <c r="B1524" s="8" t="s">
        <v>6244</v>
      </c>
      <c r="C1524" s="255">
        <v>0</v>
      </c>
      <c r="D1524" s="255">
        <v>7.0597911842983958</v>
      </c>
    </row>
    <row r="1525" spans="1:4" ht="27.75" customHeight="1">
      <c r="A1525" s="7" t="s">
        <v>6248</v>
      </c>
      <c r="B1525" s="8" t="s">
        <v>6244</v>
      </c>
      <c r="C1525" s="255">
        <v>0</v>
      </c>
      <c r="D1525" s="255">
        <v>7.0597911842983958</v>
      </c>
    </row>
    <row r="1526" spans="1:4" ht="27.75" customHeight="1">
      <c r="A1526" s="7" t="s">
        <v>6249</v>
      </c>
      <c r="B1526" s="8" t="s">
        <v>6250</v>
      </c>
      <c r="C1526" s="255">
        <v>0.41780251318306139</v>
      </c>
      <c r="D1526" s="255">
        <v>5.3564424767059152E-2</v>
      </c>
    </row>
    <row r="1527" spans="1:4" ht="27.75" customHeight="1">
      <c r="A1527" s="7" t="s">
        <v>6251</v>
      </c>
      <c r="B1527" s="8" t="s">
        <v>6252</v>
      </c>
      <c r="C1527" s="255">
        <v>0.41780251318306139</v>
      </c>
      <c r="D1527" s="255">
        <v>5.3564424767059152E-2</v>
      </c>
    </row>
    <row r="1528" spans="1:4" ht="27.75" customHeight="1">
      <c r="A1528" s="7" t="s">
        <v>6253</v>
      </c>
      <c r="B1528" s="8" t="s">
        <v>6252</v>
      </c>
      <c r="C1528" s="255">
        <v>0.41780251318306139</v>
      </c>
      <c r="D1528" s="255">
        <v>5.3564424767059152E-2</v>
      </c>
    </row>
    <row r="1529" spans="1:4" ht="27.75" customHeight="1">
      <c r="A1529" s="7" t="s">
        <v>6254</v>
      </c>
      <c r="B1529" s="8" t="s">
        <v>6252</v>
      </c>
      <c r="C1529" s="255">
        <v>0.41780251318306139</v>
      </c>
      <c r="D1529" s="255">
        <v>5.3564424767059152E-2</v>
      </c>
    </row>
    <row r="1530" spans="1:4" ht="27.75" customHeight="1">
      <c r="A1530" s="7" t="s">
        <v>6255</v>
      </c>
      <c r="B1530" s="8" t="s">
        <v>6256</v>
      </c>
      <c r="C1530" s="255">
        <v>0.83560502636612277</v>
      </c>
      <c r="D1530" s="255">
        <v>0.12855461944094196</v>
      </c>
    </row>
    <row r="1531" spans="1:4" ht="27.75" customHeight="1">
      <c r="A1531" s="7" t="s">
        <v>6257</v>
      </c>
      <c r="B1531" s="8" t="s">
        <v>6258</v>
      </c>
      <c r="C1531" s="255">
        <v>0.69633752197176901</v>
      </c>
      <c r="D1531" s="255">
        <v>0.17140615925458927</v>
      </c>
    </row>
    <row r="1532" spans="1:4" ht="27.75" customHeight="1">
      <c r="A1532" s="7" t="s">
        <v>6259</v>
      </c>
      <c r="B1532" s="8" t="s">
        <v>6260</v>
      </c>
      <c r="C1532" s="255">
        <v>12.126985767262191</v>
      </c>
      <c r="D1532" s="255">
        <v>5.7956707597957999</v>
      </c>
    </row>
    <row r="1533" spans="1:4" ht="27.75" customHeight="1">
      <c r="A1533" s="7" t="s">
        <v>6259</v>
      </c>
      <c r="B1533" s="8" t="s">
        <v>6260</v>
      </c>
      <c r="C1533" s="255">
        <v>12.126985767262191</v>
      </c>
      <c r="D1533" s="255">
        <v>5.7956707597957999</v>
      </c>
    </row>
    <row r="1534" spans="1:4" ht="27.75" customHeight="1">
      <c r="A1534" s="7" t="s">
        <v>6261</v>
      </c>
      <c r="B1534" s="8" t="s">
        <v>6260</v>
      </c>
      <c r="C1534" s="255">
        <v>12.137698652215603</v>
      </c>
      <c r="D1534" s="255">
        <v>5.7956707597957999</v>
      </c>
    </row>
    <row r="1535" spans="1:4" ht="27.75" customHeight="1">
      <c r="A1535" s="7" t="s">
        <v>6261</v>
      </c>
      <c r="B1535" s="8" t="s">
        <v>6260</v>
      </c>
      <c r="C1535" s="255">
        <v>12.137698652215603</v>
      </c>
      <c r="D1535" s="255">
        <v>5.7956707597957999</v>
      </c>
    </row>
    <row r="1536" spans="1:4" ht="27.75" customHeight="1">
      <c r="A1536" s="7" t="s">
        <v>6262</v>
      </c>
      <c r="B1536" s="8" t="s">
        <v>6263</v>
      </c>
      <c r="C1536" s="255">
        <v>1.510516778431068</v>
      </c>
      <c r="D1536" s="255">
        <v>10.65932052864477</v>
      </c>
    </row>
    <row r="1537" spans="1:4" ht="27.75" customHeight="1">
      <c r="A1537" s="7" t="s">
        <v>6264</v>
      </c>
      <c r="B1537" s="8" t="s">
        <v>6263</v>
      </c>
      <c r="C1537" s="255">
        <v>1.510516778431068</v>
      </c>
      <c r="D1537" s="255">
        <v>10.65932052864477</v>
      </c>
    </row>
    <row r="1538" spans="1:4" ht="27.75" customHeight="1">
      <c r="A1538" s="7" t="s">
        <v>6265</v>
      </c>
      <c r="B1538" s="8" t="s">
        <v>6266</v>
      </c>
      <c r="C1538" s="255">
        <v>1.4890910085242441</v>
      </c>
      <c r="D1538" s="255">
        <v>6.0099284588640369</v>
      </c>
    </row>
    <row r="1539" spans="1:4" ht="27.75" customHeight="1">
      <c r="A1539" s="7" t="s">
        <v>6267</v>
      </c>
      <c r="B1539" s="8" t="s">
        <v>6266</v>
      </c>
      <c r="C1539" s="255">
        <v>1.4890910085242441</v>
      </c>
      <c r="D1539" s="255">
        <v>6.0099284588640369</v>
      </c>
    </row>
    <row r="1540" spans="1:4" ht="27.75" customHeight="1">
      <c r="A1540" s="7" t="s">
        <v>6268</v>
      </c>
      <c r="B1540" s="8" t="s">
        <v>6269</v>
      </c>
      <c r="C1540" s="255">
        <v>6.9633752197176895</v>
      </c>
      <c r="D1540" s="255">
        <v>2.8496273976075468</v>
      </c>
    </row>
    <row r="1541" spans="1:4" ht="27.75" customHeight="1">
      <c r="A1541" s="7" t="s">
        <v>6270</v>
      </c>
      <c r="B1541" s="8" t="s">
        <v>6271</v>
      </c>
      <c r="C1541" s="255">
        <v>6.5348598215812155</v>
      </c>
      <c r="D1541" s="255">
        <v>2.699647008259781</v>
      </c>
    </row>
    <row r="1542" spans="1:4" ht="27.75" customHeight="1">
      <c r="A1542" s="7" t="s">
        <v>6272</v>
      </c>
      <c r="B1542" s="8" t="s">
        <v>6273</v>
      </c>
      <c r="C1542" s="255">
        <v>1.6390713978720099</v>
      </c>
      <c r="D1542" s="255">
        <v>6.3741665472800388</v>
      </c>
    </row>
    <row r="1543" spans="1:4" ht="27.75" customHeight="1">
      <c r="A1543" s="7" t="s">
        <v>6272</v>
      </c>
      <c r="B1543" s="8" t="s">
        <v>6273</v>
      </c>
      <c r="C1543" s="255">
        <v>1.6390713978720099</v>
      </c>
      <c r="D1543" s="255">
        <v>6.3741665472800388</v>
      </c>
    </row>
    <row r="1544" spans="1:4" ht="27.75" customHeight="1">
      <c r="A1544" s="7" t="s">
        <v>6274</v>
      </c>
      <c r="B1544" s="8" t="s">
        <v>6273</v>
      </c>
      <c r="C1544" s="255">
        <v>1.6390713978720099</v>
      </c>
      <c r="D1544" s="255">
        <v>6.3741665472800388</v>
      </c>
    </row>
    <row r="1545" spans="1:4" ht="27.75" customHeight="1">
      <c r="A1545" s="7" t="s">
        <v>6274</v>
      </c>
      <c r="B1545" s="8" t="s">
        <v>6273</v>
      </c>
      <c r="C1545" s="255">
        <v>1.6390713978720099</v>
      </c>
      <c r="D1545" s="255">
        <v>6.3741665472800388</v>
      </c>
    </row>
    <row r="1546" spans="1:4" ht="27.75" customHeight="1">
      <c r="A1546" s="7" t="s">
        <v>6275</v>
      </c>
      <c r="B1546" s="8" t="s">
        <v>6276</v>
      </c>
      <c r="C1546" s="255">
        <v>1.2319817696423603</v>
      </c>
      <c r="D1546" s="255">
        <v>2.1425769906823659E-2</v>
      </c>
    </row>
    <row r="1547" spans="1:4" ht="27.75" customHeight="1">
      <c r="A1547" s="7" t="s">
        <v>6277</v>
      </c>
      <c r="B1547" s="8" t="s">
        <v>6276</v>
      </c>
      <c r="C1547" s="255">
        <v>1.2319817696423603</v>
      </c>
      <c r="D1547" s="255">
        <v>2.1425769906823659E-2</v>
      </c>
    </row>
    <row r="1548" spans="1:4" ht="27.75" customHeight="1">
      <c r="A1548" s="7" t="s">
        <v>6278</v>
      </c>
      <c r="B1548" s="8" t="s">
        <v>6276</v>
      </c>
      <c r="C1548" s="255">
        <v>1.2319817696423603</v>
      </c>
      <c r="D1548" s="255">
        <v>2.1425769906823659E-2</v>
      </c>
    </row>
    <row r="1549" spans="1:4" ht="27.75" customHeight="1">
      <c r="A1549" s="7" t="s">
        <v>6279</v>
      </c>
      <c r="B1549" s="8" t="s">
        <v>6280</v>
      </c>
      <c r="C1549" s="255">
        <v>0.98558541571388836</v>
      </c>
      <c r="D1549" s="255">
        <v>3.8030741584611993</v>
      </c>
    </row>
    <row r="1550" spans="1:4" ht="27.75" customHeight="1">
      <c r="A1550" s="7" t="s">
        <v>6281</v>
      </c>
      <c r="B1550" s="8" t="s">
        <v>6280</v>
      </c>
      <c r="C1550" s="255">
        <v>0.98558541571388836</v>
      </c>
      <c r="D1550" s="255">
        <v>3.8030741584611993</v>
      </c>
    </row>
    <row r="1551" spans="1:4" ht="27.75" customHeight="1">
      <c r="A1551" s="7" t="s">
        <v>6282</v>
      </c>
      <c r="B1551" s="8" t="s">
        <v>6283</v>
      </c>
      <c r="C1551" s="255">
        <v>0</v>
      </c>
      <c r="D1551" s="255">
        <v>0</v>
      </c>
    </row>
    <row r="1552" spans="1:4" ht="27.75" customHeight="1">
      <c r="A1552" s="7" t="s">
        <v>6282</v>
      </c>
      <c r="B1552" s="8" t="s">
        <v>6283</v>
      </c>
      <c r="C1552" s="255">
        <v>0</v>
      </c>
      <c r="D1552" s="255">
        <v>0</v>
      </c>
    </row>
    <row r="1553" spans="1:4" ht="27.75" customHeight="1">
      <c r="A1553" s="7" t="s">
        <v>6284</v>
      </c>
      <c r="B1553" s="8" t="s">
        <v>6285</v>
      </c>
      <c r="C1553" s="255">
        <v>1.1677044599218895</v>
      </c>
      <c r="D1553" s="255">
        <v>0.61063444234447428</v>
      </c>
    </row>
    <row r="1554" spans="1:4" ht="27.75" customHeight="1">
      <c r="A1554" s="7" t="s">
        <v>6284</v>
      </c>
      <c r="B1554" s="8" t="s">
        <v>6285</v>
      </c>
      <c r="C1554" s="255">
        <v>1.1677044599218895</v>
      </c>
      <c r="D1554" s="255">
        <v>0.61063444234447428</v>
      </c>
    </row>
    <row r="1555" spans="1:4" ht="27.75" customHeight="1">
      <c r="A1555" s="7" t="s">
        <v>6286</v>
      </c>
      <c r="B1555" s="8" t="s">
        <v>6285</v>
      </c>
      <c r="C1555" s="255">
        <v>1.1677044599218895</v>
      </c>
      <c r="D1555" s="255">
        <v>0.61063444234447428</v>
      </c>
    </row>
    <row r="1556" spans="1:4" ht="27.75" customHeight="1">
      <c r="A1556" s="7" t="s">
        <v>6286</v>
      </c>
      <c r="B1556" s="8" t="s">
        <v>6285</v>
      </c>
      <c r="C1556" s="255">
        <v>1.1677044599218895</v>
      </c>
      <c r="D1556" s="255">
        <v>0.61063444234447428</v>
      </c>
    </row>
    <row r="1557" spans="1:4" ht="27.75" customHeight="1">
      <c r="A1557" s="7" t="s">
        <v>6287</v>
      </c>
      <c r="B1557" s="8" t="s">
        <v>6285</v>
      </c>
      <c r="C1557" s="255">
        <v>1.1677044599218895</v>
      </c>
      <c r="D1557" s="255">
        <v>0.61063444234447428</v>
      </c>
    </row>
    <row r="1558" spans="1:4" ht="27.75" customHeight="1">
      <c r="A1558" s="7" t="s">
        <v>6287</v>
      </c>
      <c r="B1558" s="8" t="s">
        <v>6285</v>
      </c>
      <c r="C1558" s="255">
        <v>1.1677044599218895</v>
      </c>
      <c r="D1558" s="255">
        <v>0.61063444234447428</v>
      </c>
    </row>
    <row r="1559" spans="1:4" ht="27.75" customHeight="1">
      <c r="A1559" s="7" t="s">
        <v>6288</v>
      </c>
      <c r="B1559" s="8" t="s">
        <v>6285</v>
      </c>
      <c r="C1559" s="255">
        <v>1.1677044599218895</v>
      </c>
      <c r="D1559" s="255">
        <v>0.61063444234447428</v>
      </c>
    </row>
    <row r="1560" spans="1:4" ht="27.75" customHeight="1">
      <c r="A1560" s="7" t="s">
        <v>6288</v>
      </c>
      <c r="B1560" s="8" t="s">
        <v>6285</v>
      </c>
      <c r="C1560" s="255">
        <v>1.1677044599218895</v>
      </c>
      <c r="D1560" s="255">
        <v>0.61063444234447428</v>
      </c>
    </row>
    <row r="1561" spans="1:4" ht="27.75" customHeight="1">
      <c r="A1561" s="7" t="s">
        <v>6289</v>
      </c>
      <c r="B1561" s="8" t="s">
        <v>6290</v>
      </c>
      <c r="C1561" s="255">
        <v>4.7672338042682645</v>
      </c>
      <c r="D1561" s="255">
        <v>11.162826121455126</v>
      </c>
    </row>
    <row r="1562" spans="1:4" ht="27.75" customHeight="1">
      <c r="A1562" s="7" t="s">
        <v>6291</v>
      </c>
      <c r="B1562" s="8" t="s">
        <v>6292</v>
      </c>
      <c r="C1562" s="255">
        <v>4.7672338042682645</v>
      </c>
      <c r="D1562" s="255">
        <v>11.162826121455126</v>
      </c>
    </row>
    <row r="1563" spans="1:4" ht="27.75" customHeight="1">
      <c r="A1563" s="7" t="s">
        <v>6293</v>
      </c>
      <c r="B1563" s="8" t="s">
        <v>6294</v>
      </c>
      <c r="C1563" s="255">
        <v>9.4273387590024118</v>
      </c>
      <c r="D1563" s="255">
        <v>2.2497058402164845</v>
      </c>
    </row>
    <row r="1564" spans="1:4" ht="27.75" customHeight="1">
      <c r="A1564" s="7" t="s">
        <v>6293</v>
      </c>
      <c r="B1564" s="8" t="s">
        <v>6294</v>
      </c>
      <c r="C1564" s="255">
        <v>9.4273387590024118</v>
      </c>
      <c r="D1564" s="255">
        <v>2.2497058402164845</v>
      </c>
    </row>
    <row r="1565" spans="1:4" ht="27.75" customHeight="1">
      <c r="A1565" s="7" t="s">
        <v>6295</v>
      </c>
      <c r="B1565" s="8" t="s">
        <v>6294</v>
      </c>
      <c r="C1565" s="255">
        <v>9.4273387590024118</v>
      </c>
      <c r="D1565" s="255">
        <v>2.2497058402164845</v>
      </c>
    </row>
    <row r="1566" spans="1:4" ht="27.75" customHeight="1">
      <c r="A1566" s="7" t="s">
        <v>6295</v>
      </c>
      <c r="B1566" s="8" t="s">
        <v>6294</v>
      </c>
      <c r="C1566" s="255">
        <v>9.4273387590024118</v>
      </c>
      <c r="D1566" s="255">
        <v>2.2497058402164845</v>
      </c>
    </row>
    <row r="1567" spans="1:4" ht="27.75" customHeight="1">
      <c r="A1567" s="7" t="s">
        <v>6296</v>
      </c>
      <c r="B1567" s="8" t="s">
        <v>6294</v>
      </c>
      <c r="C1567" s="255">
        <v>9.4273387590024118</v>
      </c>
      <c r="D1567" s="255">
        <v>2.2497058402164845</v>
      </c>
    </row>
    <row r="1568" spans="1:4" ht="27.75" customHeight="1">
      <c r="A1568" s="7" t="s">
        <v>6296</v>
      </c>
      <c r="B1568" s="8" t="s">
        <v>6294</v>
      </c>
      <c r="C1568" s="255">
        <v>9.4273387590024118</v>
      </c>
      <c r="D1568" s="255">
        <v>2.2497058402164845</v>
      </c>
    </row>
    <row r="1569" spans="1:4" ht="27.75" customHeight="1">
      <c r="A1569" s="7" t="s">
        <v>6297</v>
      </c>
      <c r="B1569" s="8" t="s">
        <v>6298</v>
      </c>
      <c r="C1569" s="255">
        <v>0.82489214141271094</v>
      </c>
      <c r="D1569" s="255">
        <v>1.3069719643162432</v>
      </c>
    </row>
    <row r="1570" spans="1:4" ht="27.75" customHeight="1">
      <c r="A1570" s="7" t="s">
        <v>6299</v>
      </c>
      <c r="B1570" s="8" t="s">
        <v>6298</v>
      </c>
      <c r="C1570" s="255">
        <v>0.82489214141271094</v>
      </c>
      <c r="D1570" s="255">
        <v>1.3069719643162432</v>
      </c>
    </row>
    <row r="1571" spans="1:4" ht="27.75" customHeight="1">
      <c r="A1571" s="7" t="s">
        <v>6300</v>
      </c>
      <c r="B1571" s="8" t="s">
        <v>6301</v>
      </c>
      <c r="C1571" s="255">
        <v>0.2892478937421194</v>
      </c>
      <c r="D1571" s="255">
        <v>0.59992155739106257</v>
      </c>
    </row>
    <row r="1572" spans="1:4" ht="27.75" customHeight="1">
      <c r="A1572" s="7" t="s">
        <v>6302</v>
      </c>
      <c r="B1572" s="8" t="s">
        <v>6301</v>
      </c>
      <c r="C1572" s="255">
        <v>0.2892478937421194</v>
      </c>
      <c r="D1572" s="255">
        <v>0.59992155739106257</v>
      </c>
    </row>
    <row r="1573" spans="1:4" ht="27.75" customHeight="1">
      <c r="A1573" s="7" t="s">
        <v>6303</v>
      </c>
      <c r="B1573" s="8" t="s">
        <v>6304</v>
      </c>
      <c r="C1573" s="255">
        <v>0</v>
      </c>
      <c r="D1573" s="255">
        <v>0</v>
      </c>
    </row>
    <row r="1574" spans="1:4" ht="27.75" customHeight="1">
      <c r="A1574" s="7" t="s">
        <v>6305</v>
      </c>
      <c r="B1574" s="8" t="s">
        <v>6304</v>
      </c>
      <c r="C1574" s="255">
        <v>0</v>
      </c>
      <c r="D1574" s="255">
        <v>0</v>
      </c>
    </row>
    <row r="1575" spans="1:4" ht="27.75" customHeight="1">
      <c r="A1575" s="7" t="s">
        <v>6306</v>
      </c>
      <c r="B1575" s="8" t="s">
        <v>6304</v>
      </c>
      <c r="C1575" s="255">
        <v>0</v>
      </c>
      <c r="D1575" s="255">
        <v>0</v>
      </c>
    </row>
    <row r="1576" spans="1:4" ht="27.75" customHeight="1">
      <c r="A1576" s="7" t="s">
        <v>6307</v>
      </c>
      <c r="B1576" s="8" t="s">
        <v>6308</v>
      </c>
      <c r="C1576" s="255">
        <v>-0.17140615925458927</v>
      </c>
      <c r="D1576" s="255">
        <v>5.9885026889572126</v>
      </c>
    </row>
    <row r="1577" spans="1:4" ht="27.75" customHeight="1">
      <c r="A1577" s="7" t="s">
        <v>6309</v>
      </c>
      <c r="B1577" s="8" t="s">
        <v>6308</v>
      </c>
      <c r="C1577" s="255">
        <v>5.3457295917525034</v>
      </c>
      <c r="D1577" s="255">
        <v>2.75321143302684</v>
      </c>
    </row>
    <row r="1578" spans="1:4" ht="27.75" customHeight="1">
      <c r="A1578" s="7" t="s">
        <v>6309</v>
      </c>
      <c r="B1578" s="8" t="s">
        <v>6308</v>
      </c>
      <c r="C1578" s="255">
        <v>5.3457295917525034</v>
      </c>
      <c r="D1578" s="255">
        <v>2.75321143302684</v>
      </c>
    </row>
    <row r="1579" spans="1:4" ht="27.75" customHeight="1">
      <c r="A1579" s="7" t="s">
        <v>6310</v>
      </c>
      <c r="B1579" s="8" t="s">
        <v>6311</v>
      </c>
      <c r="C1579" s="255">
        <v>2.4961021941449566</v>
      </c>
      <c r="D1579" s="255">
        <v>3.9851932026692007</v>
      </c>
    </row>
    <row r="1580" spans="1:4" ht="27.75" customHeight="1">
      <c r="A1580" s="7" t="s">
        <v>6312</v>
      </c>
      <c r="B1580" s="8" t="s">
        <v>6311</v>
      </c>
      <c r="C1580" s="255">
        <v>2.4961021941449566</v>
      </c>
      <c r="D1580" s="255">
        <v>3.9851932026692007</v>
      </c>
    </row>
    <row r="1581" spans="1:4" ht="27.75" customHeight="1">
      <c r="A1581" s="7" t="s">
        <v>6313</v>
      </c>
      <c r="B1581" s="8" t="s">
        <v>6314</v>
      </c>
      <c r="C1581" s="255">
        <v>0.26782212383529574</v>
      </c>
      <c r="D1581" s="255">
        <v>-0.14998038934776564</v>
      </c>
    </row>
    <row r="1582" spans="1:4" ht="27.75" customHeight="1">
      <c r="A1582" s="7" t="s">
        <v>6315</v>
      </c>
      <c r="B1582" s="8" t="s">
        <v>6314</v>
      </c>
      <c r="C1582" s="255">
        <v>0.38566385832282585</v>
      </c>
      <c r="D1582" s="255">
        <v>6.4277309720470979E-2</v>
      </c>
    </row>
    <row r="1583" spans="1:4" ht="27.75" customHeight="1">
      <c r="A1583" s="7" t="s">
        <v>6316</v>
      </c>
      <c r="B1583" s="8" t="s">
        <v>6314</v>
      </c>
      <c r="C1583" s="255">
        <v>0.26782212383529574</v>
      </c>
      <c r="D1583" s="255">
        <v>-0.14998038934776564</v>
      </c>
    </row>
    <row r="1584" spans="1:4" ht="27.75" customHeight="1">
      <c r="A1584" s="7" t="s">
        <v>6317</v>
      </c>
      <c r="B1584" s="8" t="s">
        <v>6314</v>
      </c>
      <c r="C1584" s="255">
        <v>0.38566385832282585</v>
      </c>
      <c r="D1584" s="255">
        <v>6.4277309720470979E-2</v>
      </c>
    </row>
    <row r="1585" spans="1:4" ht="27.75" customHeight="1">
      <c r="A1585" s="7" t="s">
        <v>6318</v>
      </c>
      <c r="B1585" s="8" t="s">
        <v>6319</v>
      </c>
      <c r="C1585" s="255">
        <v>0.29996077869553128</v>
      </c>
      <c r="D1585" s="255">
        <v>-0.18211904420800112</v>
      </c>
    </row>
    <row r="1586" spans="1:4" ht="27.75" customHeight="1">
      <c r="A1586" s="7" t="s">
        <v>6320</v>
      </c>
      <c r="B1586" s="8" t="s">
        <v>6319</v>
      </c>
      <c r="C1586" s="255">
        <v>0.42851539813647321</v>
      </c>
      <c r="D1586" s="255">
        <v>8.5703079627294634E-2</v>
      </c>
    </row>
    <row r="1587" spans="1:4" ht="27.75" customHeight="1">
      <c r="A1587" s="7" t="s">
        <v>6321</v>
      </c>
      <c r="B1587" s="8" t="s">
        <v>6319</v>
      </c>
      <c r="C1587" s="255">
        <v>-0.14998038934776564</v>
      </c>
      <c r="D1587" s="255">
        <v>0.26782212383529574</v>
      </c>
    </row>
    <row r="1588" spans="1:4" ht="27.75" customHeight="1">
      <c r="A1588" s="7" t="s">
        <v>6321</v>
      </c>
      <c r="B1588" s="8" t="s">
        <v>6319</v>
      </c>
      <c r="C1588" s="255">
        <v>-0.14998038934776564</v>
      </c>
      <c r="D1588" s="255">
        <v>0.26782212383529574</v>
      </c>
    </row>
    <row r="1589" spans="1:4" ht="27.75" customHeight="1">
      <c r="A1589" s="7" t="s">
        <v>6322</v>
      </c>
      <c r="B1589" s="8" t="s">
        <v>6319</v>
      </c>
      <c r="C1589" s="255">
        <v>6.4277309720470979E-2</v>
      </c>
      <c r="D1589" s="255">
        <v>0.38566385832282585</v>
      </c>
    </row>
    <row r="1590" spans="1:4" ht="27.75" customHeight="1">
      <c r="A1590" s="7" t="s">
        <v>6322</v>
      </c>
      <c r="B1590" s="8" t="s">
        <v>6319</v>
      </c>
      <c r="C1590" s="255">
        <v>6.4277309720470979E-2</v>
      </c>
      <c r="D1590" s="255">
        <v>0.38566385832282585</v>
      </c>
    </row>
    <row r="1591" spans="1:4" ht="27.75" customHeight="1">
      <c r="A1591" s="7" t="s">
        <v>6323</v>
      </c>
      <c r="B1591" s="8" t="s">
        <v>6319</v>
      </c>
      <c r="C1591" s="255">
        <v>-0.14998038934776564</v>
      </c>
      <c r="D1591" s="255">
        <v>0.26782212383529574</v>
      </c>
    </row>
    <row r="1592" spans="1:4" ht="27.75" customHeight="1">
      <c r="A1592" s="7" t="s">
        <v>6323</v>
      </c>
      <c r="B1592" s="8" t="s">
        <v>6319</v>
      </c>
      <c r="C1592" s="255">
        <v>-0.14998038934776564</v>
      </c>
      <c r="D1592" s="255">
        <v>0.26782212383529574</v>
      </c>
    </row>
    <row r="1593" spans="1:4" ht="27.75" customHeight="1">
      <c r="A1593" s="7" t="s">
        <v>6324</v>
      </c>
      <c r="B1593" s="8" t="s">
        <v>6319</v>
      </c>
      <c r="C1593" s="255">
        <v>6.4277309720470979E-2</v>
      </c>
      <c r="D1593" s="255">
        <v>0.38566385832282585</v>
      </c>
    </row>
    <row r="1594" spans="1:4" ht="27.75" customHeight="1">
      <c r="A1594" s="7" t="s">
        <v>6324</v>
      </c>
      <c r="B1594" s="8" t="s">
        <v>6319</v>
      </c>
      <c r="C1594" s="255">
        <v>6.4277309720470979E-2</v>
      </c>
      <c r="D1594" s="255">
        <v>0.38566385832282585</v>
      </c>
    </row>
    <row r="1595" spans="1:4" ht="27.75" customHeight="1">
      <c r="A1595" s="7" t="s">
        <v>6325</v>
      </c>
      <c r="B1595" s="8" t="s">
        <v>6319</v>
      </c>
      <c r="C1595" s="255">
        <v>-0.14998038934776564</v>
      </c>
      <c r="D1595" s="255">
        <v>0.26782212383529574</v>
      </c>
    </row>
    <row r="1596" spans="1:4" ht="27.75" customHeight="1">
      <c r="A1596" s="7" t="s">
        <v>6325</v>
      </c>
      <c r="B1596" s="8" t="s">
        <v>6319</v>
      </c>
      <c r="C1596" s="255">
        <v>-0.14998038934776564</v>
      </c>
      <c r="D1596" s="255">
        <v>0.26782212383529574</v>
      </c>
    </row>
    <row r="1597" spans="1:4" ht="27.75" customHeight="1">
      <c r="A1597" s="7" t="s">
        <v>6326</v>
      </c>
      <c r="B1597" s="8" t="s">
        <v>6319</v>
      </c>
      <c r="C1597" s="255">
        <v>6.4277309720470979E-2</v>
      </c>
      <c r="D1597" s="255">
        <v>0.38566385832282585</v>
      </c>
    </row>
    <row r="1598" spans="1:4" ht="27.75" customHeight="1">
      <c r="A1598" s="7" t="s">
        <v>6326</v>
      </c>
      <c r="B1598" s="8" t="s">
        <v>6319</v>
      </c>
      <c r="C1598" s="255">
        <v>6.4277309720470979E-2</v>
      </c>
      <c r="D1598" s="255">
        <v>0.38566385832282585</v>
      </c>
    </row>
    <row r="1599" spans="1:4" ht="27.75" customHeight="1">
      <c r="A1599" s="7" t="s">
        <v>6327</v>
      </c>
      <c r="B1599" s="8" t="s">
        <v>6328</v>
      </c>
      <c r="C1599" s="255">
        <v>2.3782604596574264</v>
      </c>
      <c r="D1599" s="255">
        <v>1.2855461944094195</v>
      </c>
    </row>
    <row r="1600" spans="1:4" ht="27.75" customHeight="1">
      <c r="A1600" s="7" t="s">
        <v>6327</v>
      </c>
      <c r="B1600" s="8" t="s">
        <v>6328</v>
      </c>
      <c r="C1600" s="255">
        <v>2.3782604596574264</v>
      </c>
      <c r="D1600" s="255">
        <v>1.2855461944094195</v>
      </c>
    </row>
    <row r="1601" spans="1:4" ht="27.75" customHeight="1">
      <c r="A1601" s="7" t="s">
        <v>6329</v>
      </c>
      <c r="B1601" s="8" t="s">
        <v>6328</v>
      </c>
      <c r="C1601" s="255">
        <v>2.3782604596574264</v>
      </c>
      <c r="D1601" s="255">
        <v>1.2855461944094195</v>
      </c>
    </row>
    <row r="1602" spans="1:4" ht="27.75" customHeight="1">
      <c r="A1602" s="7" t="s">
        <v>6329</v>
      </c>
      <c r="B1602" s="8" t="s">
        <v>6328</v>
      </c>
      <c r="C1602" s="255">
        <v>2.3782604596574264</v>
      </c>
      <c r="D1602" s="255">
        <v>1.2855461944094195</v>
      </c>
    </row>
    <row r="1603" spans="1:4" ht="27.75" customHeight="1">
      <c r="A1603" s="7" t="s">
        <v>6330</v>
      </c>
      <c r="B1603" s="8" t="s">
        <v>6331</v>
      </c>
      <c r="C1603" s="255">
        <v>2.6567954684461337</v>
      </c>
      <c r="D1603" s="255">
        <v>3.4602618399520209</v>
      </c>
    </row>
    <row r="1604" spans="1:4" ht="27.75" customHeight="1">
      <c r="A1604" s="7" t="s">
        <v>6332</v>
      </c>
      <c r="B1604" s="8" t="s">
        <v>6331</v>
      </c>
      <c r="C1604" s="255">
        <v>2.6567954684461337</v>
      </c>
      <c r="D1604" s="255">
        <v>3.4602618399520209</v>
      </c>
    </row>
    <row r="1605" spans="1:4" ht="27.75" customHeight="1">
      <c r="A1605" s="7" t="s">
        <v>6333</v>
      </c>
      <c r="B1605" s="8" t="s">
        <v>6331</v>
      </c>
      <c r="C1605" s="255">
        <v>2.6567954684461337</v>
      </c>
      <c r="D1605" s="255">
        <v>3.4602618399520209</v>
      </c>
    </row>
    <row r="1606" spans="1:4" ht="27.75" customHeight="1">
      <c r="A1606" s="7" t="s">
        <v>6334</v>
      </c>
      <c r="B1606" s="8" t="s">
        <v>6335</v>
      </c>
      <c r="C1606" s="255">
        <v>3.021033556862136</v>
      </c>
      <c r="D1606" s="255">
        <v>0.52493136271717966</v>
      </c>
    </row>
    <row r="1607" spans="1:4" ht="27.75" customHeight="1">
      <c r="A1607" s="7" t="s">
        <v>6334</v>
      </c>
      <c r="B1607" s="8" t="s">
        <v>6335</v>
      </c>
      <c r="C1607" s="255">
        <v>3.021033556862136</v>
      </c>
      <c r="D1607" s="255">
        <v>0.52493136271717966</v>
      </c>
    </row>
    <row r="1608" spans="1:4" ht="27.75" customHeight="1">
      <c r="A1608" s="7" t="s">
        <v>6336</v>
      </c>
      <c r="B1608" s="8" t="s">
        <v>6337</v>
      </c>
      <c r="C1608" s="255">
        <v>-0.26782212383529574</v>
      </c>
      <c r="D1608" s="255">
        <v>8.5703079627294634E-2</v>
      </c>
    </row>
    <row r="1609" spans="1:4" ht="27.75" customHeight="1">
      <c r="A1609" s="7" t="s">
        <v>6336</v>
      </c>
      <c r="B1609" s="8" t="s">
        <v>6337</v>
      </c>
      <c r="C1609" s="255">
        <v>-0.26782212383529574</v>
      </c>
      <c r="D1609" s="255">
        <v>8.5703079627294634E-2</v>
      </c>
    </row>
    <row r="1610" spans="1:4" ht="27.75" customHeight="1">
      <c r="A1610" s="7" t="s">
        <v>6338</v>
      </c>
      <c r="B1610" s="8" t="s">
        <v>6335</v>
      </c>
      <c r="C1610" s="255">
        <v>-0.26782212383529574</v>
      </c>
      <c r="D1610" s="255">
        <v>8.5703079627294634E-2</v>
      </c>
    </row>
    <row r="1611" spans="1:4" ht="27.75" customHeight="1">
      <c r="A1611" s="7" t="s">
        <v>6338</v>
      </c>
      <c r="B1611" s="8" t="s">
        <v>6335</v>
      </c>
      <c r="C1611" s="255">
        <v>-0.26782212383529574</v>
      </c>
      <c r="D1611" s="255">
        <v>8.5703079627294634E-2</v>
      </c>
    </row>
    <row r="1612" spans="1:4" ht="27.75" customHeight="1">
      <c r="A1612" s="7" t="s">
        <v>6339</v>
      </c>
      <c r="B1612" s="8" t="s">
        <v>6335</v>
      </c>
      <c r="C1612" s="255">
        <v>-0.26782212383529574</v>
      </c>
      <c r="D1612" s="255">
        <v>8.5703079627294634E-2</v>
      </c>
    </row>
    <row r="1613" spans="1:4" ht="27.75" customHeight="1">
      <c r="A1613" s="7" t="s">
        <v>6339</v>
      </c>
      <c r="B1613" s="8" t="s">
        <v>6335</v>
      </c>
      <c r="C1613" s="255">
        <v>-0.26782212383529574</v>
      </c>
      <c r="D1613" s="255">
        <v>8.5703079627294634E-2</v>
      </c>
    </row>
    <row r="1614" spans="1:4" ht="27.75" customHeight="1">
      <c r="A1614" s="7" t="s">
        <v>6340</v>
      </c>
      <c r="B1614" s="8" t="s">
        <v>6341</v>
      </c>
      <c r="C1614" s="255">
        <v>2.4961021941449566</v>
      </c>
      <c r="D1614" s="255">
        <v>1.3712492740367141</v>
      </c>
    </row>
    <row r="1615" spans="1:4" ht="27.75" customHeight="1">
      <c r="A1615" s="7" t="s">
        <v>6342</v>
      </c>
      <c r="B1615" s="8" t="s">
        <v>6341</v>
      </c>
      <c r="C1615" s="255">
        <v>2.4961021941449566</v>
      </c>
      <c r="D1615" s="255">
        <v>1.3712492740367141</v>
      </c>
    </row>
    <row r="1616" spans="1:4" ht="27.75" customHeight="1">
      <c r="A1616" s="7" t="s">
        <v>6343</v>
      </c>
      <c r="B1616" s="8" t="s">
        <v>6341</v>
      </c>
      <c r="C1616" s="255">
        <v>0</v>
      </c>
      <c r="D1616" s="255">
        <v>6.1813346181186253</v>
      </c>
    </row>
    <row r="1617" spans="1:4" ht="27.75" customHeight="1">
      <c r="A1617" s="7" t="s">
        <v>6343</v>
      </c>
      <c r="B1617" s="8" t="s">
        <v>6341</v>
      </c>
      <c r="C1617" s="255">
        <v>0</v>
      </c>
      <c r="D1617" s="255">
        <v>6.1813346181186253</v>
      </c>
    </row>
    <row r="1618" spans="1:4" ht="27.75" customHeight="1">
      <c r="A1618" s="7" t="s">
        <v>6344</v>
      </c>
      <c r="B1618" s="8" t="s">
        <v>6341</v>
      </c>
      <c r="C1618" s="255">
        <v>0</v>
      </c>
      <c r="D1618" s="255">
        <v>6.1813346181186253</v>
      </c>
    </row>
    <row r="1619" spans="1:4" ht="27.75" customHeight="1">
      <c r="A1619" s="7" t="s">
        <v>6344</v>
      </c>
      <c r="B1619" s="8" t="s">
        <v>6341</v>
      </c>
      <c r="C1619" s="255">
        <v>0</v>
      </c>
      <c r="D1619" s="255">
        <v>6.1813346181186253</v>
      </c>
    </row>
    <row r="1620" spans="1:4" ht="27.75" customHeight="1">
      <c r="A1620" s="7" t="s">
        <v>6345</v>
      </c>
      <c r="B1620" s="8" t="s">
        <v>6346</v>
      </c>
      <c r="C1620" s="255">
        <v>5.3135909368922674</v>
      </c>
      <c r="D1620" s="255">
        <v>10.112963396020767</v>
      </c>
    </row>
    <row r="1621" spans="1:4" ht="27.75" customHeight="1">
      <c r="A1621" s="7" t="s">
        <v>6347</v>
      </c>
      <c r="B1621" s="8" t="s">
        <v>6346</v>
      </c>
      <c r="C1621" s="255">
        <v>5.3135909368922674</v>
      </c>
      <c r="D1621" s="255">
        <v>10.112963396020767</v>
      </c>
    </row>
    <row r="1622" spans="1:4" ht="27.75" customHeight="1">
      <c r="A1622" s="7" t="s">
        <v>6348</v>
      </c>
      <c r="B1622" s="8" t="s">
        <v>6349</v>
      </c>
      <c r="C1622" s="255">
        <v>5.2707393970786205</v>
      </c>
      <c r="D1622" s="255">
        <v>7.7239900514099293</v>
      </c>
    </row>
    <row r="1623" spans="1:4" ht="27.75" customHeight="1">
      <c r="A1623" s="7" t="s">
        <v>6350</v>
      </c>
      <c r="B1623" s="8" t="s">
        <v>6349</v>
      </c>
      <c r="C1623" s="255">
        <v>5.2707393970786205</v>
      </c>
      <c r="D1623" s="255">
        <v>7.7239900514099293</v>
      </c>
    </row>
    <row r="1624" spans="1:4" ht="27.75" customHeight="1">
      <c r="A1624" s="7" t="s">
        <v>6351</v>
      </c>
      <c r="B1624" s="8" t="s">
        <v>6349</v>
      </c>
      <c r="C1624" s="255">
        <v>7.445455042621222</v>
      </c>
      <c r="D1624" s="255">
        <v>7.4990194673882821E-2</v>
      </c>
    </row>
    <row r="1625" spans="1:4" ht="27.75" customHeight="1">
      <c r="A1625" s="7" t="s">
        <v>6351</v>
      </c>
      <c r="B1625" s="8" t="s">
        <v>6349</v>
      </c>
      <c r="C1625" s="255">
        <v>7.445455042621222</v>
      </c>
      <c r="D1625" s="255">
        <v>7.4990194673882821E-2</v>
      </c>
    </row>
    <row r="1626" spans="1:4" ht="27.75" customHeight="1">
      <c r="A1626" s="7" t="s">
        <v>6352</v>
      </c>
      <c r="B1626" s="8" t="s">
        <v>6349</v>
      </c>
      <c r="C1626" s="255">
        <v>7.445455042621222</v>
      </c>
      <c r="D1626" s="255">
        <v>7.4990194673882821E-2</v>
      </c>
    </row>
    <row r="1627" spans="1:4" ht="27.75" customHeight="1">
      <c r="A1627" s="7" t="s">
        <v>6352</v>
      </c>
      <c r="B1627" s="8" t="s">
        <v>6349</v>
      </c>
      <c r="C1627" s="255">
        <v>7.445455042621222</v>
      </c>
      <c r="D1627" s="255">
        <v>7.4990194673882821E-2</v>
      </c>
    </row>
    <row r="1628" spans="1:4" ht="27.75" customHeight="1">
      <c r="A1628" s="7" t="s">
        <v>6353</v>
      </c>
      <c r="B1628" s="8" t="s">
        <v>6354</v>
      </c>
      <c r="C1628" s="255">
        <v>-8.5703079627294634E-2</v>
      </c>
      <c r="D1628" s="255">
        <v>0</v>
      </c>
    </row>
    <row r="1629" spans="1:4" ht="27.75" customHeight="1">
      <c r="A1629" s="7" t="s">
        <v>6355</v>
      </c>
      <c r="B1629" s="8" t="s">
        <v>6356</v>
      </c>
      <c r="C1629" s="255">
        <v>-8.5703079627294634E-2</v>
      </c>
      <c r="D1629" s="255">
        <v>0</v>
      </c>
    </row>
    <row r="1630" spans="1:4" ht="27.75" customHeight="1">
      <c r="A1630" s="7" t="s">
        <v>6355</v>
      </c>
      <c r="B1630" s="8" t="s">
        <v>6356</v>
      </c>
      <c r="C1630" s="255">
        <v>-8.5703079627294634E-2</v>
      </c>
      <c r="D1630" s="255">
        <v>0</v>
      </c>
    </row>
    <row r="1631" spans="1:4" ht="27.75" customHeight="1">
      <c r="A1631" s="7" t="s">
        <v>6357</v>
      </c>
      <c r="B1631" s="8" t="s">
        <v>6356</v>
      </c>
      <c r="C1631" s="255">
        <v>-8.5703079627294634E-2</v>
      </c>
      <c r="D1631" s="255">
        <v>0</v>
      </c>
    </row>
    <row r="1632" spans="1:4" ht="27.75" customHeight="1">
      <c r="A1632" s="7" t="s">
        <v>6357</v>
      </c>
      <c r="B1632" s="8" t="s">
        <v>6356</v>
      </c>
      <c r="C1632" s="255">
        <v>-8.5703079627294634E-2</v>
      </c>
      <c r="D1632" s="255">
        <v>0</v>
      </c>
    </row>
    <row r="1633" spans="1:4" ht="27.75" customHeight="1">
      <c r="A1633" s="7" t="s">
        <v>6358</v>
      </c>
      <c r="B1633" s="8" t="s">
        <v>6356</v>
      </c>
      <c r="C1633" s="255">
        <v>-8.5703079627294634E-2</v>
      </c>
      <c r="D1633" s="255">
        <v>0</v>
      </c>
    </row>
    <row r="1634" spans="1:4" ht="27.75" customHeight="1">
      <c r="A1634" s="7" t="s">
        <v>6358</v>
      </c>
      <c r="B1634" s="8" t="s">
        <v>6356</v>
      </c>
      <c r="C1634" s="255">
        <v>-8.5703079627294634E-2</v>
      </c>
      <c r="D1634" s="255">
        <v>0</v>
      </c>
    </row>
    <row r="1635" spans="1:4" ht="27.75" customHeight="1">
      <c r="A1635" s="7" t="s">
        <v>6359</v>
      </c>
      <c r="B1635" s="8" t="s">
        <v>6356</v>
      </c>
      <c r="C1635" s="255">
        <v>-8.5703079627294634E-2</v>
      </c>
      <c r="D1635" s="255">
        <v>0</v>
      </c>
    </row>
    <row r="1636" spans="1:4" ht="27.75" customHeight="1">
      <c r="A1636" s="7" t="s">
        <v>6359</v>
      </c>
      <c r="B1636" s="8" t="s">
        <v>6356</v>
      </c>
      <c r="C1636" s="255">
        <v>-8.5703079627294634E-2</v>
      </c>
      <c r="D1636" s="255">
        <v>0</v>
      </c>
    </row>
    <row r="1637" spans="1:4" ht="27.75" customHeight="1">
      <c r="A1637" s="7" t="s">
        <v>6360</v>
      </c>
      <c r="B1637" s="8" t="s">
        <v>6361</v>
      </c>
      <c r="C1637" s="255">
        <v>7.4990194673882821E-2</v>
      </c>
      <c r="D1637" s="255">
        <v>4.3387184061317905</v>
      </c>
    </row>
    <row r="1638" spans="1:4" ht="27.75" customHeight="1">
      <c r="A1638" s="7" t="s">
        <v>6362</v>
      </c>
      <c r="B1638" s="8" t="s">
        <v>6363</v>
      </c>
      <c r="C1638" s="255">
        <v>1.4462394687105971</v>
      </c>
      <c r="D1638" s="255">
        <v>2.7960629728404873</v>
      </c>
    </row>
    <row r="1639" spans="1:4" ht="27.75" customHeight="1">
      <c r="A1639" s="7" t="s">
        <v>6362</v>
      </c>
      <c r="B1639" s="8" t="s">
        <v>6363</v>
      </c>
      <c r="C1639" s="255">
        <v>1.4462394687105971</v>
      </c>
      <c r="D1639" s="255">
        <v>2.7960629728404873</v>
      </c>
    </row>
    <row r="1640" spans="1:4" ht="27.75" customHeight="1">
      <c r="A1640" s="7" t="s">
        <v>6364</v>
      </c>
      <c r="B1640" s="8" t="s">
        <v>6363</v>
      </c>
      <c r="C1640" s="255">
        <v>1.4462394687105971</v>
      </c>
      <c r="D1640" s="255">
        <v>2.7960629728404873</v>
      </c>
    </row>
    <row r="1641" spans="1:4" ht="27.75" customHeight="1">
      <c r="A1641" s="7" t="s">
        <v>6364</v>
      </c>
      <c r="B1641" s="8" t="s">
        <v>6363</v>
      </c>
      <c r="C1641" s="255">
        <v>1.4462394687105971</v>
      </c>
      <c r="D1641" s="255">
        <v>2.7960629728404873</v>
      </c>
    </row>
    <row r="1642" spans="1:4" ht="27.75" customHeight="1">
      <c r="A1642" s="7" t="s">
        <v>6365</v>
      </c>
      <c r="B1642" s="8" t="s">
        <v>6366</v>
      </c>
      <c r="C1642" s="255">
        <v>0.21425769906823661</v>
      </c>
      <c r="D1642" s="255">
        <v>0.47136693795012052</v>
      </c>
    </row>
    <row r="1643" spans="1:4" ht="27.75" customHeight="1">
      <c r="A1643" s="7" t="s">
        <v>6365</v>
      </c>
      <c r="B1643" s="8" t="s">
        <v>6366</v>
      </c>
      <c r="C1643" s="255">
        <v>0.21425769906823661</v>
      </c>
      <c r="D1643" s="255">
        <v>0.47136693795012052</v>
      </c>
    </row>
    <row r="1644" spans="1:4" ht="27.75" customHeight="1">
      <c r="A1644" s="7" t="s">
        <v>6367</v>
      </c>
      <c r="B1644" s="8" t="s">
        <v>6366</v>
      </c>
      <c r="C1644" s="255">
        <v>0.21425769906823661</v>
      </c>
      <c r="D1644" s="255">
        <v>0.47136693795012052</v>
      </c>
    </row>
    <row r="1645" spans="1:4" ht="27.75" customHeight="1">
      <c r="A1645" s="7" t="s">
        <v>6367</v>
      </c>
      <c r="B1645" s="8" t="s">
        <v>6366</v>
      </c>
      <c r="C1645" s="255">
        <v>0.21425769906823661</v>
      </c>
      <c r="D1645" s="255">
        <v>0.47136693795012052</v>
      </c>
    </row>
    <row r="1646" spans="1:4" ht="27.75" customHeight="1">
      <c r="A1646" s="7" t="s">
        <v>6368</v>
      </c>
      <c r="B1646" s="8" t="s">
        <v>6366</v>
      </c>
      <c r="C1646" s="255">
        <v>1.7569131323595399</v>
      </c>
      <c r="D1646" s="255">
        <v>0.70705040692518084</v>
      </c>
    </row>
    <row r="1647" spans="1:4" ht="27.75" customHeight="1">
      <c r="A1647" s="7" t="s">
        <v>6369</v>
      </c>
      <c r="B1647" s="8" t="s">
        <v>6366</v>
      </c>
      <c r="C1647" s="255">
        <v>1.7569131323595399</v>
      </c>
      <c r="D1647" s="255">
        <v>0.70705040692518084</v>
      </c>
    </row>
    <row r="1648" spans="1:4" ht="27.75" customHeight="1">
      <c r="A1648" s="7" t="s">
        <v>6370</v>
      </c>
      <c r="B1648" s="8" t="s">
        <v>6371</v>
      </c>
      <c r="C1648" s="255">
        <v>1.4676652386174207</v>
      </c>
      <c r="D1648" s="255">
        <v>0.12855461944094196</v>
      </c>
    </row>
    <row r="1649" spans="1:4" ht="27.75" customHeight="1">
      <c r="A1649" s="7" t="s">
        <v>6370</v>
      </c>
      <c r="B1649" s="8" t="s">
        <v>6371</v>
      </c>
      <c r="C1649" s="255">
        <v>1.4676652386174207</v>
      </c>
      <c r="D1649" s="255">
        <v>0.12855461944094196</v>
      </c>
    </row>
    <row r="1650" spans="1:4" ht="27.75" customHeight="1">
      <c r="A1650" s="7" t="s">
        <v>6372</v>
      </c>
      <c r="B1650" s="8" t="s">
        <v>6371</v>
      </c>
      <c r="C1650" s="255">
        <v>1.4676652386174207</v>
      </c>
      <c r="D1650" s="255">
        <v>0.12855461944094196</v>
      </c>
    </row>
    <row r="1651" spans="1:4" ht="27.75" customHeight="1">
      <c r="A1651" s="7" t="s">
        <v>6372</v>
      </c>
      <c r="B1651" s="8" t="s">
        <v>6371</v>
      </c>
      <c r="C1651" s="255">
        <v>1.4676652386174207</v>
      </c>
      <c r="D1651" s="255">
        <v>0.12855461944094196</v>
      </c>
    </row>
    <row r="1652" spans="1:4" ht="27.75" customHeight="1">
      <c r="A1652" s="7" t="s">
        <v>6373</v>
      </c>
      <c r="B1652" s="8" t="s">
        <v>6371</v>
      </c>
      <c r="C1652" s="255">
        <v>0.69633752197176901</v>
      </c>
      <c r="D1652" s="255">
        <v>1.8961806367538938</v>
      </c>
    </row>
    <row r="1653" spans="1:4" ht="27.75" customHeight="1">
      <c r="A1653" s="7" t="s">
        <v>6374</v>
      </c>
      <c r="B1653" s="8" t="s">
        <v>6371</v>
      </c>
      <c r="C1653" s="255">
        <v>0.69633752197176901</v>
      </c>
      <c r="D1653" s="255">
        <v>1.8961806367538938</v>
      </c>
    </row>
    <row r="1654" spans="1:4" ht="27.75" customHeight="1">
      <c r="A1654" s="7" t="s">
        <v>6375</v>
      </c>
      <c r="B1654" s="8" t="s">
        <v>6376</v>
      </c>
      <c r="C1654" s="255">
        <v>2.7317856631200166</v>
      </c>
      <c r="D1654" s="255">
        <v>0.12855461944094196</v>
      </c>
    </row>
    <row r="1655" spans="1:4" ht="27.75" customHeight="1">
      <c r="A1655" s="7" t="s">
        <v>6375</v>
      </c>
      <c r="B1655" s="8" t="s">
        <v>6376</v>
      </c>
      <c r="C1655" s="255">
        <v>2.7317856631200166</v>
      </c>
      <c r="D1655" s="255">
        <v>0.12855461944094196</v>
      </c>
    </row>
    <row r="1656" spans="1:4" ht="27.75" customHeight="1">
      <c r="A1656" s="7" t="s">
        <v>6377</v>
      </c>
      <c r="B1656" s="8" t="s">
        <v>6376</v>
      </c>
      <c r="C1656" s="255">
        <v>2.7317856631200166</v>
      </c>
      <c r="D1656" s="255">
        <v>0.12855461944094196</v>
      </c>
    </row>
    <row r="1657" spans="1:4" ht="27.75" customHeight="1">
      <c r="A1657" s="7" t="s">
        <v>6377</v>
      </c>
      <c r="B1657" s="8" t="s">
        <v>6376</v>
      </c>
      <c r="C1657" s="255">
        <v>2.7317856631200166</v>
      </c>
      <c r="D1657" s="255">
        <v>0.12855461944094196</v>
      </c>
    </row>
    <row r="1658" spans="1:4" ht="27.75" customHeight="1">
      <c r="A1658" s="7" t="s">
        <v>6378</v>
      </c>
      <c r="B1658" s="8" t="s">
        <v>6376</v>
      </c>
      <c r="C1658" s="255">
        <v>0.44994116804329681</v>
      </c>
      <c r="D1658" s="255">
        <v>2.8817660524677819</v>
      </c>
    </row>
    <row r="1659" spans="1:4" ht="27.75" customHeight="1">
      <c r="A1659" s="7" t="s">
        <v>6379</v>
      </c>
      <c r="B1659" s="8" t="s">
        <v>6380</v>
      </c>
      <c r="C1659" s="255">
        <v>0.91059522104000545</v>
      </c>
      <c r="D1659" s="255">
        <v>3.8673514681816705</v>
      </c>
    </row>
    <row r="1660" spans="1:4" ht="27.75" customHeight="1">
      <c r="A1660" s="7" t="s">
        <v>6381</v>
      </c>
      <c r="B1660" s="8" t="s">
        <v>6380</v>
      </c>
      <c r="C1660" s="255">
        <v>0.91059522104000545</v>
      </c>
      <c r="D1660" s="255">
        <v>3.8673514681816705</v>
      </c>
    </row>
    <row r="1661" spans="1:4" ht="27.75" customHeight="1">
      <c r="A1661" s="7" t="s">
        <v>6382</v>
      </c>
      <c r="B1661" s="8" t="s">
        <v>6383</v>
      </c>
      <c r="C1661" s="255">
        <v>0</v>
      </c>
      <c r="D1661" s="255">
        <v>6.0742057685845072</v>
      </c>
    </row>
    <row r="1662" spans="1:4" ht="27.75" customHeight="1">
      <c r="A1662" s="7" t="s">
        <v>6384</v>
      </c>
      <c r="B1662" s="8" t="s">
        <v>6383</v>
      </c>
      <c r="C1662" s="255">
        <v>0</v>
      </c>
      <c r="D1662" s="255">
        <v>6.0742057685845072</v>
      </c>
    </row>
    <row r="1663" spans="1:4" ht="27.75" customHeight="1">
      <c r="A1663" s="7" t="s">
        <v>6385</v>
      </c>
      <c r="B1663" s="8" t="s">
        <v>6383</v>
      </c>
      <c r="C1663" s="255">
        <v>5.8920867243765063</v>
      </c>
      <c r="D1663" s="255">
        <v>1.3069719643162432</v>
      </c>
    </row>
    <row r="1664" spans="1:4" ht="27.75" customHeight="1">
      <c r="A1664" s="7" t="s">
        <v>6385</v>
      </c>
      <c r="B1664" s="8" t="s">
        <v>6383</v>
      </c>
      <c r="C1664" s="255">
        <v>5.8920867243765063</v>
      </c>
      <c r="D1664" s="255">
        <v>1.3069719643162432</v>
      </c>
    </row>
    <row r="1665" spans="1:4" ht="27.75" customHeight="1">
      <c r="A1665" s="7" t="s">
        <v>6386</v>
      </c>
      <c r="B1665" s="8" t="s">
        <v>6383</v>
      </c>
      <c r="C1665" s="255">
        <v>5.8920867243765063</v>
      </c>
      <c r="D1665" s="255">
        <v>1.3069719643162432</v>
      </c>
    </row>
    <row r="1666" spans="1:4" ht="27.75" customHeight="1">
      <c r="A1666" s="7" t="s">
        <v>6386</v>
      </c>
      <c r="B1666" s="8" t="s">
        <v>6383</v>
      </c>
      <c r="C1666" s="255">
        <v>5.8920867243765063</v>
      </c>
      <c r="D1666" s="255">
        <v>1.3069719643162432</v>
      </c>
    </row>
    <row r="1667" spans="1:4" ht="27.75" customHeight="1">
      <c r="A1667" s="7" t="s">
        <v>6387</v>
      </c>
      <c r="B1667" s="8" t="s">
        <v>6383</v>
      </c>
      <c r="C1667" s="255">
        <v>5.8920867243765063</v>
      </c>
      <c r="D1667" s="255">
        <v>1.3069719643162432</v>
      </c>
    </row>
    <row r="1668" spans="1:4" ht="27.75" customHeight="1">
      <c r="A1668" s="7" t="s">
        <v>6387</v>
      </c>
      <c r="B1668" s="8" t="s">
        <v>6383</v>
      </c>
      <c r="C1668" s="255">
        <v>5.8920867243765063</v>
      </c>
      <c r="D1668" s="255">
        <v>1.3069719643162432</v>
      </c>
    </row>
    <row r="1669" spans="1:4" ht="27.75" customHeight="1">
      <c r="A1669" s="7" t="s">
        <v>6388</v>
      </c>
      <c r="B1669" s="8" t="s">
        <v>6389</v>
      </c>
      <c r="C1669" s="255">
        <v>1.3391106191764788</v>
      </c>
      <c r="D1669" s="255">
        <v>1.060575610387771</v>
      </c>
    </row>
    <row r="1670" spans="1:4" ht="27.75" customHeight="1">
      <c r="A1670" s="7" t="s">
        <v>6390</v>
      </c>
      <c r="B1670" s="8" t="s">
        <v>6389</v>
      </c>
      <c r="C1670" s="255">
        <v>1.3391106191764788</v>
      </c>
      <c r="D1670" s="255">
        <v>1.060575610387771</v>
      </c>
    </row>
    <row r="1671" spans="1:4" ht="27.75" customHeight="1">
      <c r="A1671" s="7" t="s">
        <v>6391</v>
      </c>
      <c r="B1671" s="8" t="s">
        <v>6389</v>
      </c>
      <c r="C1671" s="255">
        <v>0.78204060159906352</v>
      </c>
      <c r="D1671" s="255">
        <v>0.18211904420800112</v>
      </c>
    </row>
    <row r="1672" spans="1:4" ht="27.75" customHeight="1">
      <c r="A1672" s="7" t="s">
        <v>6391</v>
      </c>
      <c r="B1672" s="8" t="s">
        <v>6389</v>
      </c>
      <c r="C1672" s="255">
        <v>0.78204060159906352</v>
      </c>
      <c r="D1672" s="255">
        <v>0.18211904420800112</v>
      </c>
    </row>
    <row r="1673" spans="1:4" ht="27.75" customHeight="1">
      <c r="A1673" s="7" t="s">
        <v>6392</v>
      </c>
      <c r="B1673" s="8" t="s">
        <v>6389</v>
      </c>
      <c r="C1673" s="255">
        <v>0.78204060159906352</v>
      </c>
      <c r="D1673" s="255">
        <v>0.18211904420800112</v>
      </c>
    </row>
    <row r="1674" spans="1:4" ht="27.75" customHeight="1">
      <c r="A1674" s="7" t="s">
        <v>6392</v>
      </c>
      <c r="B1674" s="8" t="s">
        <v>6389</v>
      </c>
      <c r="C1674" s="255">
        <v>0.78204060159906352</v>
      </c>
      <c r="D1674" s="255">
        <v>0.18211904420800112</v>
      </c>
    </row>
    <row r="1675" spans="1:4" ht="27.75" customHeight="1">
      <c r="A1675" s="7" t="s">
        <v>6393</v>
      </c>
      <c r="B1675" s="8" t="s">
        <v>6394</v>
      </c>
      <c r="C1675" s="255">
        <v>4.3387184061317905</v>
      </c>
      <c r="D1675" s="255">
        <v>0.74990194673882804</v>
      </c>
    </row>
    <row r="1676" spans="1:4" ht="27.75" customHeight="1">
      <c r="A1676" s="7" t="s">
        <v>6393</v>
      </c>
      <c r="B1676" s="8" t="s">
        <v>6394</v>
      </c>
      <c r="C1676" s="255">
        <v>4.3387184061317905</v>
      </c>
      <c r="D1676" s="255">
        <v>0.74990194673882804</v>
      </c>
    </row>
    <row r="1677" spans="1:4" ht="27.75" customHeight="1">
      <c r="A1677" s="7" t="s">
        <v>6395</v>
      </c>
      <c r="B1677" s="8" t="s">
        <v>6396</v>
      </c>
      <c r="C1677" s="255">
        <v>5.0886203528706195</v>
      </c>
      <c r="D1677" s="255">
        <v>0.89988233608659363</v>
      </c>
    </row>
    <row r="1678" spans="1:4" ht="27.75" customHeight="1">
      <c r="A1678" s="7" t="s">
        <v>6397</v>
      </c>
      <c r="B1678" s="8" t="s">
        <v>6398</v>
      </c>
      <c r="C1678" s="255">
        <v>0.64277309720470976</v>
      </c>
      <c r="D1678" s="255">
        <v>2.5710923888188391</v>
      </c>
    </row>
    <row r="1679" spans="1:4" ht="27.75" customHeight="1">
      <c r="A1679" s="7" t="s">
        <v>6399</v>
      </c>
      <c r="B1679" s="8" t="s">
        <v>6400</v>
      </c>
      <c r="C1679" s="255">
        <v>0.32138654860235488</v>
      </c>
      <c r="D1679" s="255">
        <v>1.1677044599218895</v>
      </c>
    </row>
    <row r="1680" spans="1:4" ht="27.75" customHeight="1">
      <c r="A1680" s="7" t="s">
        <v>6401</v>
      </c>
      <c r="B1680" s="8" t="s">
        <v>6400</v>
      </c>
      <c r="C1680" s="255">
        <v>0.32138654860235488</v>
      </c>
      <c r="D1680" s="255">
        <v>1.1677044599218895</v>
      </c>
    </row>
    <row r="1681" spans="1:4" ht="27.75" customHeight="1">
      <c r="A1681" s="7" t="s">
        <v>6402</v>
      </c>
      <c r="B1681" s="8" t="s">
        <v>6400</v>
      </c>
      <c r="C1681" s="255">
        <v>0.32138654860235488</v>
      </c>
      <c r="D1681" s="255">
        <v>1.1677044599218895</v>
      </c>
    </row>
    <row r="1682" spans="1:4" ht="27.75" customHeight="1">
      <c r="A1682" s="7" t="s">
        <v>6403</v>
      </c>
      <c r="B1682" s="8" t="s">
        <v>6400</v>
      </c>
      <c r="C1682" s="255">
        <v>0.32138654860235488</v>
      </c>
      <c r="D1682" s="255">
        <v>1.1677044599218895</v>
      </c>
    </row>
    <row r="1683" spans="1:4" ht="27.75" customHeight="1">
      <c r="A1683" s="7" t="s">
        <v>6404</v>
      </c>
      <c r="B1683" s="8" t="s">
        <v>6400</v>
      </c>
      <c r="C1683" s="255">
        <v>0.32138654860235488</v>
      </c>
      <c r="D1683" s="255">
        <v>1.1677044599218895</v>
      </c>
    </row>
    <row r="1684" spans="1:4" ht="27.75" customHeight="1">
      <c r="A1684" s="7" t="s">
        <v>6405</v>
      </c>
      <c r="B1684" s="8" t="s">
        <v>6406</v>
      </c>
      <c r="C1684" s="255">
        <v>8.5703079627294634E-2</v>
      </c>
      <c r="D1684" s="255">
        <v>-0.26782212383529574</v>
      </c>
    </row>
    <row r="1685" spans="1:4" ht="27.75" customHeight="1">
      <c r="A1685" s="7" t="s">
        <v>6405</v>
      </c>
      <c r="B1685" s="8" t="s">
        <v>6406</v>
      </c>
      <c r="C1685" s="255">
        <v>8.5703079627294634E-2</v>
      </c>
      <c r="D1685" s="255">
        <v>-0.26782212383529574</v>
      </c>
    </row>
    <row r="1686" spans="1:4" ht="27.75" customHeight="1">
      <c r="A1686" s="7" t="s">
        <v>6405</v>
      </c>
      <c r="B1686" s="8" t="s">
        <v>6406</v>
      </c>
      <c r="C1686" s="255">
        <v>8.5703079627294634E-2</v>
      </c>
      <c r="D1686" s="255">
        <v>-0.26782212383529574</v>
      </c>
    </row>
    <row r="1687" spans="1:4" ht="27.75" customHeight="1">
      <c r="A1687" s="7" t="s">
        <v>6407</v>
      </c>
      <c r="B1687" s="8" t="s">
        <v>6406</v>
      </c>
      <c r="C1687" s="255">
        <v>8.5703079627294634E-2</v>
      </c>
      <c r="D1687" s="255">
        <v>-0.26782212383529574</v>
      </c>
    </row>
    <row r="1688" spans="1:4" ht="27.75" customHeight="1">
      <c r="A1688" s="7" t="s">
        <v>6407</v>
      </c>
      <c r="B1688" s="8" t="s">
        <v>6406</v>
      </c>
      <c r="C1688" s="255">
        <v>8.5703079627294634E-2</v>
      </c>
      <c r="D1688" s="255">
        <v>-0.26782212383529574</v>
      </c>
    </row>
    <row r="1689" spans="1:4" ht="27.75" customHeight="1">
      <c r="A1689" s="7" t="s">
        <v>6407</v>
      </c>
      <c r="B1689" s="8" t="s">
        <v>6406</v>
      </c>
      <c r="C1689" s="255">
        <v>8.5703079627294634E-2</v>
      </c>
      <c r="D1689" s="255">
        <v>-0.26782212383529574</v>
      </c>
    </row>
    <row r="1690" spans="1:4" ht="27.75" customHeight="1">
      <c r="A1690" s="7" t="s">
        <v>6408</v>
      </c>
      <c r="B1690" s="8" t="s">
        <v>6406</v>
      </c>
      <c r="C1690" s="255">
        <v>8.5703079627294634E-2</v>
      </c>
      <c r="D1690" s="255">
        <v>-0.26782212383529574</v>
      </c>
    </row>
    <row r="1691" spans="1:4" ht="27.75" customHeight="1">
      <c r="A1691" s="7" t="s">
        <v>6408</v>
      </c>
      <c r="B1691" s="8" t="s">
        <v>6406</v>
      </c>
      <c r="C1691" s="255">
        <v>8.5703079627294634E-2</v>
      </c>
      <c r="D1691" s="255">
        <v>-0.26782212383529574</v>
      </c>
    </row>
    <row r="1692" spans="1:4" ht="27.75" customHeight="1">
      <c r="A1692" s="7" t="s">
        <v>6408</v>
      </c>
      <c r="B1692" s="8" t="s">
        <v>6406</v>
      </c>
      <c r="C1692" s="255">
        <v>8.5703079627294634E-2</v>
      </c>
      <c r="D1692" s="255">
        <v>-0.26782212383529574</v>
      </c>
    </row>
    <row r="1693" spans="1:4" ht="27.75" customHeight="1">
      <c r="A1693" s="7" t="s">
        <v>6409</v>
      </c>
      <c r="B1693" s="8" t="s">
        <v>6406</v>
      </c>
      <c r="C1693" s="255">
        <v>-0.17140615925458927</v>
      </c>
      <c r="D1693" s="255">
        <v>-0.2892478937421194</v>
      </c>
    </row>
    <row r="1694" spans="1:4" ht="27.75" customHeight="1">
      <c r="A1694" s="7" t="s">
        <v>6410</v>
      </c>
      <c r="B1694" s="8" t="s">
        <v>6411</v>
      </c>
      <c r="C1694" s="255">
        <v>1.5962198580583626</v>
      </c>
      <c r="D1694" s="255">
        <v>5.50642286605368</v>
      </c>
    </row>
    <row r="1695" spans="1:4" ht="27.75" customHeight="1">
      <c r="A1695" s="7" t="s">
        <v>6412</v>
      </c>
      <c r="B1695" s="8" t="s">
        <v>6413</v>
      </c>
      <c r="C1695" s="255">
        <v>1.3391106191764788</v>
      </c>
      <c r="D1695" s="255">
        <v>9.5880320333035876</v>
      </c>
    </row>
    <row r="1696" spans="1:4" ht="27.75" customHeight="1">
      <c r="A1696" s="7" t="s">
        <v>6414</v>
      </c>
      <c r="B1696" s="8" t="s">
        <v>6413</v>
      </c>
      <c r="C1696" s="255">
        <v>1.3391106191764788</v>
      </c>
      <c r="D1696" s="255">
        <v>9.5880320333035876</v>
      </c>
    </row>
    <row r="1697" spans="1:4" ht="27.75" customHeight="1">
      <c r="A1697" s="7" t="s">
        <v>6415</v>
      </c>
      <c r="B1697" s="8" t="s">
        <v>6416</v>
      </c>
      <c r="C1697" s="255">
        <v>0.11784173448753013</v>
      </c>
      <c r="D1697" s="255">
        <v>0</v>
      </c>
    </row>
    <row r="1698" spans="1:4" ht="27.75" customHeight="1">
      <c r="A1698" s="7" t="s">
        <v>6415</v>
      </c>
      <c r="B1698" s="8" t="s">
        <v>6416</v>
      </c>
      <c r="C1698" s="255">
        <v>0.11784173448753013</v>
      </c>
      <c r="D1698" s="255">
        <v>0</v>
      </c>
    </row>
    <row r="1699" spans="1:4" ht="27.75" customHeight="1">
      <c r="A1699" s="7" t="s">
        <v>6417</v>
      </c>
      <c r="B1699" s="8" t="s">
        <v>6416</v>
      </c>
      <c r="C1699" s="255">
        <v>0.11784173448753013</v>
      </c>
      <c r="D1699" s="255">
        <v>0</v>
      </c>
    </row>
    <row r="1700" spans="1:4" ht="27.75" customHeight="1">
      <c r="A1700" s="7" t="s">
        <v>6417</v>
      </c>
      <c r="B1700" s="8" t="s">
        <v>6416</v>
      </c>
      <c r="C1700" s="255">
        <v>0.11784173448753013</v>
      </c>
      <c r="D1700" s="255">
        <v>0</v>
      </c>
    </row>
    <row r="1701" spans="1:4" ht="27.75" customHeight="1">
      <c r="A1701" s="7" t="s">
        <v>6418</v>
      </c>
      <c r="B1701" s="8" t="s">
        <v>6416</v>
      </c>
      <c r="C1701" s="255">
        <v>0.11784173448753013</v>
      </c>
      <c r="D1701" s="255">
        <v>0</v>
      </c>
    </row>
    <row r="1702" spans="1:4" ht="27.75" customHeight="1">
      <c r="A1702" s="7" t="s">
        <v>6418</v>
      </c>
      <c r="B1702" s="8" t="s">
        <v>6416</v>
      </c>
      <c r="C1702" s="255">
        <v>0.11784173448753013</v>
      </c>
      <c r="D1702" s="255">
        <v>0</v>
      </c>
    </row>
    <row r="1703" spans="1:4" ht="27.75" customHeight="1">
      <c r="A1703" s="7" t="s">
        <v>6419</v>
      </c>
      <c r="B1703" s="8" t="s">
        <v>6416</v>
      </c>
      <c r="C1703" s="255">
        <v>0.11784173448753013</v>
      </c>
      <c r="D1703" s="255">
        <v>0</v>
      </c>
    </row>
    <row r="1704" spans="1:4" ht="27.75" customHeight="1">
      <c r="A1704" s="7" t="s">
        <v>6419</v>
      </c>
      <c r="B1704" s="8" t="s">
        <v>6416</v>
      </c>
      <c r="C1704" s="255">
        <v>0.11784173448753013</v>
      </c>
      <c r="D1704" s="255">
        <v>0</v>
      </c>
    </row>
    <row r="1705" spans="1:4" ht="27.75" customHeight="1">
      <c r="A1705" s="7" t="s">
        <v>6420</v>
      </c>
      <c r="B1705" s="8" t="s">
        <v>6421</v>
      </c>
      <c r="C1705" s="255">
        <v>0.23568346897506026</v>
      </c>
      <c r="D1705" s="255">
        <v>5.5707001757741521</v>
      </c>
    </row>
    <row r="1706" spans="1:4" ht="27.75" customHeight="1">
      <c r="A1706" s="7" t="s">
        <v>6422</v>
      </c>
      <c r="B1706" s="8" t="s">
        <v>6423</v>
      </c>
      <c r="C1706" s="255">
        <v>1.4033879288969497</v>
      </c>
      <c r="D1706" s="255">
        <v>1.1891302298287132</v>
      </c>
    </row>
    <row r="1707" spans="1:4" ht="27.75" customHeight="1">
      <c r="A1707" s="7" t="s">
        <v>6424</v>
      </c>
      <c r="B1707" s="8" t="s">
        <v>6423</v>
      </c>
      <c r="C1707" s="255">
        <v>1.4033879288969497</v>
      </c>
      <c r="D1707" s="255">
        <v>1.1891302298287132</v>
      </c>
    </row>
    <row r="1708" spans="1:4" ht="27.75" customHeight="1">
      <c r="A1708" s="7" t="s">
        <v>6425</v>
      </c>
      <c r="B1708" s="8" t="s">
        <v>6423</v>
      </c>
      <c r="C1708" s="255">
        <v>1.8426162119868348</v>
      </c>
      <c r="D1708" s="255">
        <v>0</v>
      </c>
    </row>
    <row r="1709" spans="1:4" ht="27.75" customHeight="1">
      <c r="A1709" s="7" t="s">
        <v>6425</v>
      </c>
      <c r="B1709" s="8" t="s">
        <v>6423</v>
      </c>
      <c r="C1709" s="255">
        <v>1.8426162119868348</v>
      </c>
      <c r="D1709" s="255">
        <v>0</v>
      </c>
    </row>
    <row r="1710" spans="1:4" ht="27.75" customHeight="1">
      <c r="A1710" s="7" t="s">
        <v>6426</v>
      </c>
      <c r="B1710" s="8" t="s">
        <v>6423</v>
      </c>
      <c r="C1710" s="255">
        <v>1.8426162119868348</v>
      </c>
      <c r="D1710" s="255">
        <v>0</v>
      </c>
    </row>
    <row r="1711" spans="1:4" ht="27.75" customHeight="1">
      <c r="A1711" s="7" t="s">
        <v>6426</v>
      </c>
      <c r="B1711" s="8" t="s">
        <v>6423</v>
      </c>
      <c r="C1711" s="255">
        <v>1.8426162119868348</v>
      </c>
      <c r="D1711" s="255">
        <v>0</v>
      </c>
    </row>
    <row r="1712" spans="1:4" ht="27.75" customHeight="1">
      <c r="A1712" s="7" t="s">
        <v>6427</v>
      </c>
      <c r="B1712" s="8" t="s">
        <v>6428</v>
      </c>
      <c r="C1712" s="255">
        <v>0.17140615925458927</v>
      </c>
      <c r="D1712" s="255">
        <v>19.840262933718709</v>
      </c>
    </row>
    <row r="1713" spans="1:4" ht="27.75" customHeight="1">
      <c r="A1713" s="7" t="s">
        <v>6429</v>
      </c>
      <c r="B1713" s="8" t="s">
        <v>6428</v>
      </c>
      <c r="C1713" s="255">
        <v>17.772676137710224</v>
      </c>
      <c r="D1713" s="255">
        <v>3.8137870434146115</v>
      </c>
    </row>
    <row r="1714" spans="1:4" ht="27.75" customHeight="1">
      <c r="A1714" s="7" t="s">
        <v>6429</v>
      </c>
      <c r="B1714" s="8" t="s">
        <v>6428</v>
      </c>
      <c r="C1714" s="255">
        <v>17.772676137710224</v>
      </c>
      <c r="D1714" s="255">
        <v>3.8137870434146115</v>
      </c>
    </row>
    <row r="1715" spans="1:4" ht="27.75" customHeight="1">
      <c r="A1715" s="7" t="s">
        <v>6430</v>
      </c>
      <c r="B1715" s="8" t="s">
        <v>6431</v>
      </c>
      <c r="C1715" s="255">
        <v>4.0816091672499075</v>
      </c>
      <c r="D1715" s="255">
        <v>6.0206413438174486</v>
      </c>
    </row>
    <row r="1716" spans="1:4" ht="27.75" customHeight="1">
      <c r="A1716" s="7" t="s">
        <v>6432</v>
      </c>
      <c r="B1716" s="8" t="s">
        <v>6433</v>
      </c>
      <c r="C1716" s="255">
        <v>2.6246568135858985</v>
      </c>
      <c r="D1716" s="255">
        <v>9.2130810599341739</v>
      </c>
    </row>
    <row r="1717" spans="1:4" ht="27.75" customHeight="1">
      <c r="A1717" s="7" t="s">
        <v>6434</v>
      </c>
      <c r="B1717" s="8" t="s">
        <v>6433</v>
      </c>
      <c r="C1717" s="255">
        <v>2.6246568135858985</v>
      </c>
      <c r="D1717" s="255">
        <v>9.2130810599341739</v>
      </c>
    </row>
    <row r="1718" spans="1:4" ht="27.75" customHeight="1">
      <c r="A1718" s="7" t="s">
        <v>6435</v>
      </c>
      <c r="B1718" s="8" t="s">
        <v>6436</v>
      </c>
      <c r="C1718" s="255">
        <v>3.1174495214428428</v>
      </c>
      <c r="D1718" s="255">
        <v>2.1747156455426011</v>
      </c>
    </row>
    <row r="1719" spans="1:4" ht="27.75" customHeight="1">
      <c r="A1719" s="7" t="s">
        <v>6437</v>
      </c>
      <c r="B1719" s="8" t="s">
        <v>6436</v>
      </c>
      <c r="C1719" s="255">
        <v>3.1174495214428428</v>
      </c>
      <c r="D1719" s="255">
        <v>2.1747156455426011</v>
      </c>
    </row>
    <row r="1720" spans="1:4" ht="27.75" customHeight="1">
      <c r="A1720" s="7" t="s">
        <v>6438</v>
      </c>
      <c r="B1720" s="8" t="s">
        <v>6436</v>
      </c>
      <c r="C1720" s="255">
        <v>1.5855069731049507</v>
      </c>
      <c r="D1720" s="255">
        <v>2.0890125659153069</v>
      </c>
    </row>
    <row r="1721" spans="1:4" ht="27.75" customHeight="1">
      <c r="A1721" s="7" t="s">
        <v>6438</v>
      </c>
      <c r="B1721" s="8" t="s">
        <v>6436</v>
      </c>
      <c r="C1721" s="255">
        <v>1.5855069731049507</v>
      </c>
      <c r="D1721" s="255">
        <v>2.0890125659153069</v>
      </c>
    </row>
    <row r="1722" spans="1:4" ht="27.75" customHeight="1">
      <c r="A1722" s="7" t="s">
        <v>6439</v>
      </c>
      <c r="B1722" s="8" t="s">
        <v>6436</v>
      </c>
      <c r="C1722" s="255">
        <v>1.5855069731049507</v>
      </c>
      <c r="D1722" s="255">
        <v>2.0890125659153069</v>
      </c>
    </row>
    <row r="1723" spans="1:4" ht="27.75" customHeight="1">
      <c r="A1723" s="7" t="s">
        <v>6439</v>
      </c>
      <c r="B1723" s="8" t="s">
        <v>6436</v>
      </c>
      <c r="C1723" s="255">
        <v>1.5855069731049507</v>
      </c>
      <c r="D1723" s="255">
        <v>2.0890125659153069</v>
      </c>
    </row>
    <row r="1724" spans="1:4" ht="27.75" customHeight="1">
      <c r="A1724" s="7" t="s">
        <v>6440</v>
      </c>
      <c r="B1724" s="8" t="s">
        <v>6441</v>
      </c>
      <c r="C1724" s="255">
        <v>1.7997646721731873</v>
      </c>
      <c r="D1724" s="255">
        <v>1.8211904420800109</v>
      </c>
    </row>
    <row r="1725" spans="1:4" ht="27.75" customHeight="1">
      <c r="A1725" s="7" t="s">
        <v>6442</v>
      </c>
      <c r="B1725" s="8" t="s">
        <v>6441</v>
      </c>
      <c r="C1725" s="255">
        <v>1.7997646721731873</v>
      </c>
      <c r="D1725" s="255">
        <v>1.8211904420800109</v>
      </c>
    </row>
    <row r="1726" spans="1:4" ht="27.75" customHeight="1">
      <c r="A1726" s="7" t="s">
        <v>6443</v>
      </c>
      <c r="B1726" s="8" t="s">
        <v>6444</v>
      </c>
      <c r="C1726" s="255">
        <v>0</v>
      </c>
      <c r="D1726" s="255">
        <v>1.0712884953411829E-2</v>
      </c>
    </row>
    <row r="1727" spans="1:4" ht="27.75" customHeight="1">
      <c r="A1727" s="7" t="s">
        <v>6443</v>
      </c>
      <c r="B1727" s="8" t="s">
        <v>6444</v>
      </c>
      <c r="C1727" s="255">
        <v>0</v>
      </c>
      <c r="D1727" s="255">
        <v>1.0712884953411829E-2</v>
      </c>
    </row>
    <row r="1728" spans="1:4" ht="27.75" customHeight="1">
      <c r="A1728" s="7" t="s">
        <v>6445</v>
      </c>
      <c r="B1728" s="8" t="s">
        <v>6446</v>
      </c>
      <c r="C1728" s="255">
        <v>0</v>
      </c>
      <c r="D1728" s="255">
        <v>1.0712884953411829E-2</v>
      </c>
    </row>
    <row r="1729" spans="1:4" ht="27.75" customHeight="1">
      <c r="A1729" s="7" t="s">
        <v>6447</v>
      </c>
      <c r="B1729" s="8" t="s">
        <v>6446</v>
      </c>
      <c r="C1729" s="255">
        <v>0</v>
      </c>
      <c r="D1729" s="255">
        <v>1.0712884953411829E-2</v>
      </c>
    </row>
    <row r="1730" spans="1:4" ht="27.75" customHeight="1">
      <c r="A1730" s="7" t="s">
        <v>6448</v>
      </c>
      <c r="B1730" s="8" t="s">
        <v>6446</v>
      </c>
      <c r="C1730" s="255">
        <v>0</v>
      </c>
      <c r="D1730" s="255">
        <v>1.0712884953411829E-2</v>
      </c>
    </row>
    <row r="1731" spans="1:4" ht="27.75" customHeight="1">
      <c r="A1731" s="7" t="s">
        <v>6449</v>
      </c>
      <c r="B1731" s="8" t="s">
        <v>6450</v>
      </c>
      <c r="C1731" s="255">
        <v>7.0383654143915724</v>
      </c>
      <c r="D1731" s="255">
        <v>1.2962590793628315</v>
      </c>
    </row>
    <row r="1732" spans="1:4" ht="27.75" customHeight="1">
      <c r="A1732" s="7" t="s">
        <v>6451</v>
      </c>
      <c r="B1732" s="8" t="s">
        <v>6452</v>
      </c>
      <c r="C1732" s="255">
        <v>11.698470369125719</v>
      </c>
      <c r="D1732" s="255">
        <v>4.4351343707124968</v>
      </c>
    </row>
    <row r="1733" spans="1:4" ht="27.75" customHeight="1">
      <c r="A1733" s="7" t="s">
        <v>6451</v>
      </c>
      <c r="B1733" s="8" t="s">
        <v>6452</v>
      </c>
      <c r="C1733" s="255">
        <v>11.698470369125719</v>
      </c>
      <c r="D1733" s="255">
        <v>4.4351343707124968</v>
      </c>
    </row>
    <row r="1734" spans="1:4" ht="27.75" customHeight="1">
      <c r="A1734" s="7" t="s">
        <v>6453</v>
      </c>
      <c r="B1734" s="8" t="s">
        <v>6452</v>
      </c>
      <c r="C1734" s="255">
        <v>11.698470369125719</v>
      </c>
      <c r="D1734" s="255">
        <v>4.4351343707124968</v>
      </c>
    </row>
    <row r="1735" spans="1:4" ht="27.75" customHeight="1">
      <c r="A1735" s="7" t="s">
        <v>6453</v>
      </c>
      <c r="B1735" s="8" t="s">
        <v>6452</v>
      </c>
      <c r="C1735" s="255">
        <v>11.698470369125719</v>
      </c>
      <c r="D1735" s="255">
        <v>4.4351343707124968</v>
      </c>
    </row>
    <row r="1736" spans="1:4" ht="27.75" customHeight="1">
      <c r="A1736" s="7" t="s">
        <v>6454</v>
      </c>
      <c r="B1736" s="8" t="s">
        <v>6455</v>
      </c>
      <c r="C1736" s="255">
        <v>2.1425769906823659E-2</v>
      </c>
      <c r="D1736" s="255">
        <v>2.2175671853562484</v>
      </c>
    </row>
    <row r="1737" spans="1:4" ht="27.75" customHeight="1">
      <c r="A1737" s="7" t="s">
        <v>6456</v>
      </c>
      <c r="B1737" s="8" t="s">
        <v>6455</v>
      </c>
      <c r="C1737" s="255">
        <v>2.1425769906823659E-2</v>
      </c>
      <c r="D1737" s="255">
        <v>2.2175671853562484</v>
      </c>
    </row>
    <row r="1738" spans="1:4" ht="27.75" customHeight="1">
      <c r="A1738" s="7" t="s">
        <v>6457</v>
      </c>
      <c r="B1738" s="8" t="s">
        <v>6455</v>
      </c>
      <c r="C1738" s="255">
        <v>1.5533683182447153</v>
      </c>
      <c r="D1738" s="255">
        <v>0.55707001757741514</v>
      </c>
    </row>
    <row r="1739" spans="1:4" ht="27.75" customHeight="1">
      <c r="A1739" s="7" t="s">
        <v>6457</v>
      </c>
      <c r="B1739" s="8" t="s">
        <v>6455</v>
      </c>
      <c r="C1739" s="255">
        <v>1.5533683182447153</v>
      </c>
      <c r="D1739" s="255">
        <v>0.55707001757741514</v>
      </c>
    </row>
    <row r="1740" spans="1:4" ht="27.75" customHeight="1">
      <c r="A1740" s="7" t="s">
        <v>6458</v>
      </c>
      <c r="B1740" s="8" t="s">
        <v>6455</v>
      </c>
      <c r="C1740" s="255">
        <v>1.5533683182447153</v>
      </c>
      <c r="D1740" s="255">
        <v>0.55707001757741514</v>
      </c>
    </row>
    <row r="1741" spans="1:4" ht="27.75" customHeight="1">
      <c r="A1741" s="7" t="s">
        <v>6458</v>
      </c>
      <c r="B1741" s="8" t="s">
        <v>6455</v>
      </c>
      <c r="C1741" s="255">
        <v>1.5533683182447153</v>
      </c>
      <c r="D1741" s="255">
        <v>0.55707001757741514</v>
      </c>
    </row>
    <row r="1742" spans="1:4" ht="27.75" customHeight="1">
      <c r="A1742" s="7" t="s">
        <v>6459</v>
      </c>
      <c r="B1742" s="8" t="s">
        <v>6460</v>
      </c>
      <c r="C1742" s="255">
        <v>2.1425769906823659E-2</v>
      </c>
      <c r="D1742" s="255">
        <v>4.9386399635228537</v>
      </c>
    </row>
    <row r="1743" spans="1:4" ht="27.75" customHeight="1">
      <c r="A1743" s="7" t="s">
        <v>6461</v>
      </c>
      <c r="B1743" s="8" t="s">
        <v>6460</v>
      </c>
      <c r="C1743" s="255">
        <v>2.1425769906823659E-2</v>
      </c>
      <c r="D1743" s="255">
        <v>4.9386399635228537</v>
      </c>
    </row>
    <row r="1744" spans="1:4" ht="27.75" customHeight="1">
      <c r="A1744" s="7" t="s">
        <v>6462</v>
      </c>
      <c r="B1744" s="8" t="s">
        <v>6460</v>
      </c>
      <c r="C1744" s="255">
        <v>2.1425769906823659E-2</v>
      </c>
      <c r="D1744" s="255">
        <v>4.9386399635228537</v>
      </c>
    </row>
    <row r="1745" spans="1:4" ht="27.75" customHeight="1">
      <c r="A1745" s="7" t="s">
        <v>6463</v>
      </c>
      <c r="B1745" s="8" t="s">
        <v>6464</v>
      </c>
      <c r="C1745" s="255">
        <v>2.4318248844244854</v>
      </c>
      <c r="D1745" s="255">
        <v>1.1034271502014186</v>
      </c>
    </row>
    <row r="1746" spans="1:4" ht="27.75" customHeight="1">
      <c r="A1746" s="7" t="s">
        <v>6465</v>
      </c>
      <c r="B1746" s="8" t="s">
        <v>6464</v>
      </c>
      <c r="C1746" s="255">
        <v>2.4318248844244854</v>
      </c>
      <c r="D1746" s="255">
        <v>1.1034271502014186</v>
      </c>
    </row>
    <row r="1747" spans="1:4" ht="27.75" customHeight="1">
      <c r="A1747" s="7" t="s">
        <v>6466</v>
      </c>
      <c r="B1747" s="8" t="s">
        <v>6464</v>
      </c>
      <c r="C1747" s="255">
        <v>1.0820013802945949</v>
      </c>
      <c r="D1747" s="255">
        <v>-4.2851539813647317E-2</v>
      </c>
    </row>
    <row r="1748" spans="1:4" ht="27.75" customHeight="1">
      <c r="A1748" s="7" t="s">
        <v>6466</v>
      </c>
      <c r="B1748" s="8" t="s">
        <v>6464</v>
      </c>
      <c r="C1748" s="255">
        <v>1.0820013802945949</v>
      </c>
      <c r="D1748" s="255">
        <v>-4.2851539813647317E-2</v>
      </c>
    </row>
    <row r="1749" spans="1:4" ht="27.75" customHeight="1">
      <c r="A1749" s="7" t="s">
        <v>6467</v>
      </c>
      <c r="B1749" s="8" t="s">
        <v>6464</v>
      </c>
      <c r="C1749" s="255">
        <v>1.0820013802945949</v>
      </c>
      <c r="D1749" s="255">
        <v>-4.2851539813647317E-2</v>
      </c>
    </row>
    <row r="1750" spans="1:4" ht="27.75" customHeight="1">
      <c r="A1750" s="7" t="s">
        <v>6467</v>
      </c>
      <c r="B1750" s="8" t="s">
        <v>6464</v>
      </c>
      <c r="C1750" s="255">
        <v>1.0820013802945949</v>
      </c>
      <c r="D1750" s="255">
        <v>-4.2851539813647317E-2</v>
      </c>
    </row>
    <row r="1751" spans="1:4" ht="27.75" customHeight="1">
      <c r="A1751" s="7" t="s">
        <v>6468</v>
      </c>
      <c r="B1751" s="8" t="s">
        <v>6469</v>
      </c>
      <c r="C1751" s="255">
        <v>0.23568346897506026</v>
      </c>
      <c r="D1751" s="255">
        <v>4.9600657334296772</v>
      </c>
    </row>
    <row r="1752" spans="1:4" ht="27.75" customHeight="1">
      <c r="A1752" s="7" t="s">
        <v>6470</v>
      </c>
      <c r="B1752" s="8" t="s">
        <v>6471</v>
      </c>
      <c r="C1752" s="255">
        <v>2.6139439286324864</v>
      </c>
      <c r="D1752" s="255">
        <v>4.5958276450136752</v>
      </c>
    </row>
    <row r="1753" spans="1:4" ht="27.75" customHeight="1">
      <c r="A1753" s="7" t="s">
        <v>6472</v>
      </c>
      <c r="B1753" s="8" t="s">
        <v>6471</v>
      </c>
      <c r="C1753" s="255">
        <v>2.6139439286324864</v>
      </c>
      <c r="D1753" s="255">
        <v>4.5958276450136752</v>
      </c>
    </row>
    <row r="1754" spans="1:4" ht="27.75" customHeight="1">
      <c r="A1754" s="7" t="s">
        <v>6473</v>
      </c>
      <c r="B1754" s="8" t="s">
        <v>6471</v>
      </c>
      <c r="C1754" s="255">
        <v>4.0387576274362598</v>
      </c>
      <c r="D1754" s="255">
        <v>0.29996077869553128</v>
      </c>
    </row>
    <row r="1755" spans="1:4" ht="27.75" customHeight="1">
      <c r="A1755" s="7" t="s">
        <v>6473</v>
      </c>
      <c r="B1755" s="8" t="s">
        <v>6471</v>
      </c>
      <c r="C1755" s="255">
        <v>4.0387576274362598</v>
      </c>
      <c r="D1755" s="255">
        <v>0.29996077869553128</v>
      </c>
    </row>
    <row r="1756" spans="1:4" ht="27.75" customHeight="1">
      <c r="A1756" s="7" t="s">
        <v>6474</v>
      </c>
      <c r="B1756" s="8" t="s">
        <v>6471</v>
      </c>
      <c r="C1756" s="255">
        <v>4.0494705123896715</v>
      </c>
      <c r="D1756" s="255">
        <v>0.29996077869553128</v>
      </c>
    </row>
    <row r="1757" spans="1:4" ht="27.75" customHeight="1">
      <c r="A1757" s="7" t="s">
        <v>6474</v>
      </c>
      <c r="B1757" s="8" t="s">
        <v>6471</v>
      </c>
      <c r="C1757" s="255">
        <v>4.0494705123896715</v>
      </c>
      <c r="D1757" s="255">
        <v>0.29996077869553128</v>
      </c>
    </row>
    <row r="1758" spans="1:4" ht="27.75" customHeight="1">
      <c r="A1758" s="7" t="s">
        <v>6475</v>
      </c>
      <c r="B1758" s="8" t="s">
        <v>6476</v>
      </c>
      <c r="C1758" s="255">
        <v>0.55707001757741514</v>
      </c>
      <c r="D1758" s="255">
        <v>-1.0712884953411829E-2</v>
      </c>
    </row>
    <row r="1759" spans="1:4" ht="27.75" customHeight="1">
      <c r="A1759" s="7" t="s">
        <v>6475</v>
      </c>
      <c r="B1759" s="8" t="s">
        <v>6476</v>
      </c>
      <c r="C1759" s="255">
        <v>0.55707001757741514</v>
      </c>
      <c r="D1759" s="255">
        <v>-1.0712884953411829E-2</v>
      </c>
    </row>
    <row r="1760" spans="1:4" ht="27.75" customHeight="1">
      <c r="A1760" s="7" t="s">
        <v>6477</v>
      </c>
      <c r="B1760" s="8" t="s">
        <v>6478</v>
      </c>
      <c r="C1760" s="255">
        <v>-0.52493136271717966</v>
      </c>
      <c r="D1760" s="255">
        <v>3.213865486023549E-2</v>
      </c>
    </row>
    <row r="1761" spans="1:4" ht="27.75" customHeight="1">
      <c r="A1761" s="7" t="s">
        <v>6477</v>
      </c>
      <c r="B1761" s="8" t="s">
        <v>6478</v>
      </c>
      <c r="C1761" s="255">
        <v>-0.52493136271717966</v>
      </c>
      <c r="D1761" s="255">
        <v>3.213865486023549E-2</v>
      </c>
    </row>
    <row r="1762" spans="1:4" ht="27.75" customHeight="1">
      <c r="A1762" s="7" t="s">
        <v>6479</v>
      </c>
      <c r="B1762" s="8" t="s">
        <v>6478</v>
      </c>
      <c r="C1762" s="255">
        <v>-0.52493136271717966</v>
      </c>
      <c r="D1762" s="255">
        <v>3.213865486023549E-2</v>
      </c>
    </row>
    <row r="1763" spans="1:4" ht="27.75" customHeight="1">
      <c r="A1763" s="7" t="s">
        <v>6479</v>
      </c>
      <c r="B1763" s="8" t="s">
        <v>6478</v>
      </c>
      <c r="C1763" s="255">
        <v>-0.52493136271717966</v>
      </c>
      <c r="D1763" s="255">
        <v>3.213865486023549E-2</v>
      </c>
    </row>
    <row r="1764" spans="1:4" ht="27.75" customHeight="1">
      <c r="A1764" s="7" t="s">
        <v>6480</v>
      </c>
      <c r="B1764" s="8" t="s">
        <v>6478</v>
      </c>
      <c r="C1764" s="255">
        <v>0.55707001757741514</v>
      </c>
      <c r="D1764" s="255">
        <v>-1.0712884953411829E-2</v>
      </c>
    </row>
    <row r="1765" spans="1:4" ht="27.75" customHeight="1">
      <c r="A1765" s="7" t="s">
        <v>6480</v>
      </c>
      <c r="B1765" s="8" t="s">
        <v>6478</v>
      </c>
      <c r="C1765" s="255">
        <v>0.55707001757741514</v>
      </c>
      <c r="D1765" s="255">
        <v>-1.0712884953411829E-2</v>
      </c>
    </row>
    <row r="1766" spans="1:4" ht="27.75" customHeight="1">
      <c r="A1766" s="7" t="s">
        <v>6481</v>
      </c>
      <c r="B1766" s="8" t="s">
        <v>6478</v>
      </c>
      <c r="C1766" s="255">
        <v>0.55707001757741514</v>
      </c>
      <c r="D1766" s="255">
        <v>-1.0712884953411829E-2</v>
      </c>
    </row>
    <row r="1767" spans="1:4" ht="27.75" customHeight="1">
      <c r="A1767" s="7" t="s">
        <v>6481</v>
      </c>
      <c r="B1767" s="8" t="s">
        <v>6478</v>
      </c>
      <c r="C1767" s="255">
        <v>0.55707001757741514</v>
      </c>
      <c r="D1767" s="255">
        <v>-1.0712884953411829E-2</v>
      </c>
    </row>
    <row r="1768" spans="1:4" ht="27.75" customHeight="1">
      <c r="A1768" s="7" t="s">
        <v>6482</v>
      </c>
      <c r="B1768" s="8" t="s">
        <v>6478</v>
      </c>
      <c r="C1768" s="255">
        <v>0.55707001757741514</v>
      </c>
      <c r="D1768" s="255">
        <v>-1.0712884953411829E-2</v>
      </c>
    </row>
    <row r="1769" spans="1:4" ht="27.75" customHeight="1">
      <c r="A1769" s="7" t="s">
        <v>6482</v>
      </c>
      <c r="B1769" s="8" t="s">
        <v>6478</v>
      </c>
      <c r="C1769" s="255">
        <v>0.55707001757741514</v>
      </c>
      <c r="D1769" s="255">
        <v>-1.0712884953411829E-2</v>
      </c>
    </row>
    <row r="1770" spans="1:4" ht="27.75" customHeight="1">
      <c r="A1770" s="7" t="s">
        <v>6483</v>
      </c>
      <c r="B1770" s="8" t="s">
        <v>6484</v>
      </c>
      <c r="C1770" s="255">
        <v>1.8854677518004821</v>
      </c>
      <c r="D1770" s="255">
        <v>4.2958668663181436</v>
      </c>
    </row>
    <row r="1771" spans="1:4" ht="27.75" customHeight="1">
      <c r="A1771" s="7" t="s">
        <v>6485</v>
      </c>
      <c r="B1771" s="8" t="s">
        <v>6484</v>
      </c>
      <c r="C1771" s="255">
        <v>1.8854677518004821</v>
      </c>
      <c r="D1771" s="255">
        <v>4.2958668663181436</v>
      </c>
    </row>
    <row r="1772" spans="1:4" ht="27.75" customHeight="1">
      <c r="A1772" s="7" t="s">
        <v>6486</v>
      </c>
      <c r="B1772" s="8" t="s">
        <v>6487</v>
      </c>
      <c r="C1772" s="255">
        <v>0.38566385832282585</v>
      </c>
      <c r="D1772" s="255">
        <v>3.1924397161167253</v>
      </c>
    </row>
    <row r="1773" spans="1:4" ht="27.75" customHeight="1">
      <c r="A1773" s="7" t="s">
        <v>6488</v>
      </c>
      <c r="B1773" s="8" t="s">
        <v>6487</v>
      </c>
      <c r="C1773" s="255">
        <v>0.38566385832282585</v>
      </c>
      <c r="D1773" s="255">
        <v>3.1924397161167253</v>
      </c>
    </row>
    <row r="1774" spans="1:4" ht="27.75" customHeight="1">
      <c r="A1774" s="7" t="s">
        <v>6489</v>
      </c>
      <c r="B1774" s="8" t="s">
        <v>6487</v>
      </c>
      <c r="C1774" s="255">
        <v>1.7354873624527165</v>
      </c>
      <c r="D1774" s="255">
        <v>1.3819621589901261</v>
      </c>
    </row>
    <row r="1775" spans="1:4" ht="27.75" customHeight="1">
      <c r="A1775" s="7" t="s">
        <v>6489</v>
      </c>
      <c r="B1775" s="8" t="s">
        <v>6487</v>
      </c>
      <c r="C1775" s="255">
        <v>1.7354873624527165</v>
      </c>
      <c r="D1775" s="255">
        <v>1.3819621589901261</v>
      </c>
    </row>
    <row r="1776" spans="1:4" ht="27.75" customHeight="1">
      <c r="A1776" s="7" t="s">
        <v>6490</v>
      </c>
      <c r="B1776" s="8" t="s">
        <v>6487</v>
      </c>
      <c r="C1776" s="255">
        <v>1.7354873624527165</v>
      </c>
      <c r="D1776" s="255">
        <v>1.3819621589901261</v>
      </c>
    </row>
    <row r="1777" spans="1:4" ht="27.75" customHeight="1">
      <c r="A1777" s="7" t="s">
        <v>6490</v>
      </c>
      <c r="B1777" s="8" t="s">
        <v>6487</v>
      </c>
      <c r="C1777" s="255">
        <v>1.7354873624527165</v>
      </c>
      <c r="D1777" s="255">
        <v>1.3819621589901261</v>
      </c>
    </row>
    <row r="1778" spans="1:4" ht="27.75" customHeight="1">
      <c r="A1778" s="7" t="s">
        <v>6491</v>
      </c>
      <c r="B1778" s="8" t="s">
        <v>6492</v>
      </c>
      <c r="C1778" s="255">
        <v>0.35352520346259042</v>
      </c>
      <c r="D1778" s="255">
        <v>0.51421847776376783</v>
      </c>
    </row>
    <row r="1779" spans="1:4" ht="27.75" customHeight="1">
      <c r="A1779" s="7" t="s">
        <v>6493</v>
      </c>
      <c r="B1779" s="8" t="s">
        <v>6492</v>
      </c>
      <c r="C1779" s="255">
        <v>0.33209943355576671</v>
      </c>
      <c r="D1779" s="255">
        <v>0.44994116804329681</v>
      </c>
    </row>
    <row r="1780" spans="1:4" ht="27.75" customHeight="1">
      <c r="A1780" s="7" t="s">
        <v>6493</v>
      </c>
      <c r="B1780" s="8" t="s">
        <v>6492</v>
      </c>
      <c r="C1780" s="255">
        <v>0.33209943355576671</v>
      </c>
      <c r="D1780" s="255">
        <v>0.44994116804329681</v>
      </c>
    </row>
    <row r="1781" spans="1:4" ht="27.75" customHeight="1">
      <c r="A1781" s="7" t="s">
        <v>6494</v>
      </c>
      <c r="B1781" s="8" t="s">
        <v>6495</v>
      </c>
      <c r="C1781" s="255">
        <v>1.0712884953411829E-2</v>
      </c>
      <c r="D1781" s="255">
        <v>0.79275348655247535</v>
      </c>
    </row>
    <row r="1782" spans="1:4" ht="27.75" customHeight="1">
      <c r="A1782" s="7" t="s">
        <v>6494</v>
      </c>
      <c r="B1782" s="8" t="s">
        <v>6495</v>
      </c>
      <c r="C1782" s="255">
        <v>1.0712884953411829E-2</v>
      </c>
      <c r="D1782" s="255">
        <v>0.79275348655247535</v>
      </c>
    </row>
    <row r="1783" spans="1:4" ht="27.75" customHeight="1">
      <c r="A1783" s="7" t="s">
        <v>6496</v>
      </c>
      <c r="B1783" s="8" t="s">
        <v>6497</v>
      </c>
      <c r="C1783" s="255">
        <v>0.35352520346259042</v>
      </c>
      <c r="D1783" s="255">
        <v>0.51421847776376783</v>
      </c>
    </row>
    <row r="1784" spans="1:4" ht="27.75" customHeight="1">
      <c r="A1784" s="7" t="s">
        <v>6498</v>
      </c>
      <c r="B1784" s="8" t="s">
        <v>6497</v>
      </c>
      <c r="C1784" s="255">
        <v>0.35352520346259042</v>
      </c>
      <c r="D1784" s="255">
        <v>0.51421847776376783</v>
      </c>
    </row>
    <row r="1785" spans="1:4" ht="27.75" customHeight="1">
      <c r="A1785" s="7" t="s">
        <v>6499</v>
      </c>
      <c r="B1785" s="8" t="s">
        <v>6500</v>
      </c>
      <c r="C1785" s="255">
        <v>1.6283585129185982</v>
      </c>
      <c r="D1785" s="255">
        <v>5.0671945829637961</v>
      </c>
    </row>
    <row r="1786" spans="1:4" ht="27.75" customHeight="1">
      <c r="A1786" s="7" t="s">
        <v>6501</v>
      </c>
      <c r="B1786" s="8" t="s">
        <v>6500</v>
      </c>
      <c r="C1786" s="255">
        <v>1.6283585129185982</v>
      </c>
      <c r="D1786" s="255">
        <v>5.0671945829637961</v>
      </c>
    </row>
    <row r="1787" spans="1:4" ht="27.75" customHeight="1">
      <c r="A1787" s="7" t="s">
        <v>6502</v>
      </c>
      <c r="B1787" s="8" t="s">
        <v>6500</v>
      </c>
      <c r="C1787" s="255">
        <v>1.6283585129185982</v>
      </c>
      <c r="D1787" s="255">
        <v>5.0671945829637961</v>
      </c>
    </row>
    <row r="1788" spans="1:4" ht="27.75" customHeight="1">
      <c r="A1788" s="7" t="s">
        <v>6503</v>
      </c>
      <c r="B1788" s="8" t="s">
        <v>6500</v>
      </c>
      <c r="C1788" s="255">
        <v>1.6283585129185982</v>
      </c>
      <c r="D1788" s="255">
        <v>5.0671945829637961</v>
      </c>
    </row>
    <row r="1789" spans="1:4" ht="27.75" customHeight="1">
      <c r="A1789" s="7" t="s">
        <v>6504</v>
      </c>
      <c r="B1789" s="8" t="s">
        <v>6505</v>
      </c>
      <c r="C1789" s="255">
        <v>0.31067366364894305</v>
      </c>
      <c r="D1789" s="255">
        <v>2.7103598932131927</v>
      </c>
    </row>
    <row r="1790" spans="1:4" ht="27.75" customHeight="1">
      <c r="A1790" s="7" t="s">
        <v>6506</v>
      </c>
      <c r="B1790" s="8" t="s">
        <v>6505</v>
      </c>
      <c r="C1790" s="255">
        <v>0.31067366364894305</v>
      </c>
      <c r="D1790" s="255">
        <v>2.7103598932131927</v>
      </c>
    </row>
    <row r="1791" spans="1:4" ht="27.75" customHeight="1">
      <c r="A1791" s="7" t="s">
        <v>6507</v>
      </c>
      <c r="B1791" s="8" t="s">
        <v>6508</v>
      </c>
      <c r="C1791" s="255">
        <v>1.4998038934776561</v>
      </c>
      <c r="D1791" s="255">
        <v>5.934938264190154</v>
      </c>
    </row>
    <row r="1792" spans="1:4" ht="27.75" customHeight="1">
      <c r="A1792" s="7" t="s">
        <v>6509</v>
      </c>
      <c r="B1792" s="8" t="s">
        <v>6508</v>
      </c>
      <c r="C1792" s="255">
        <v>1.4998038934776561</v>
      </c>
      <c r="D1792" s="255">
        <v>5.934938264190154</v>
      </c>
    </row>
    <row r="1793" spans="1:4" ht="27.75" customHeight="1">
      <c r="A1793" s="7" t="s">
        <v>6510</v>
      </c>
      <c r="B1793" s="8" t="s">
        <v>6511</v>
      </c>
      <c r="C1793" s="255">
        <v>2.7639243179802522</v>
      </c>
      <c r="D1793" s="255">
        <v>1.4355265837571853</v>
      </c>
    </row>
    <row r="1794" spans="1:4" ht="27.75" customHeight="1">
      <c r="A1794" s="7" t="s">
        <v>6510</v>
      </c>
      <c r="B1794" s="8" t="s">
        <v>6511</v>
      </c>
      <c r="C1794" s="255">
        <v>2.7639243179802522</v>
      </c>
      <c r="D1794" s="255">
        <v>1.4355265837571853</v>
      </c>
    </row>
    <row r="1795" spans="1:4" ht="27.75" customHeight="1">
      <c r="A1795" s="7" t="s">
        <v>6512</v>
      </c>
      <c r="B1795" s="8" t="s">
        <v>6511</v>
      </c>
      <c r="C1795" s="255">
        <v>3.5888164593929632</v>
      </c>
      <c r="D1795" s="255">
        <v>3.8244999283680232</v>
      </c>
    </row>
    <row r="1796" spans="1:4" ht="27.75" customHeight="1">
      <c r="A1796" s="7" t="s">
        <v>6513</v>
      </c>
      <c r="B1796" s="8" t="s">
        <v>6511</v>
      </c>
      <c r="C1796" s="255">
        <v>3.5888164593929632</v>
      </c>
      <c r="D1796" s="255">
        <v>3.8244999283680232</v>
      </c>
    </row>
    <row r="1797" spans="1:4" ht="27.75" customHeight="1">
      <c r="A1797" s="7" t="s">
        <v>6514</v>
      </c>
      <c r="B1797" s="8" t="s">
        <v>6515</v>
      </c>
      <c r="C1797" s="255">
        <v>0.7284761768320045</v>
      </c>
      <c r="D1797" s="255">
        <v>7.2419102285063968</v>
      </c>
    </row>
    <row r="1798" spans="1:4" ht="27.75" customHeight="1">
      <c r="A1798" s="7" t="s">
        <v>6516</v>
      </c>
      <c r="B1798" s="8" t="s">
        <v>6515</v>
      </c>
      <c r="C1798" s="255">
        <v>0.7284761768320045</v>
      </c>
      <c r="D1798" s="255">
        <v>7.2419102285063968</v>
      </c>
    </row>
    <row r="1799" spans="1:4" ht="27.75" customHeight="1">
      <c r="A1799" s="7" t="s">
        <v>6517</v>
      </c>
      <c r="B1799" s="8" t="s">
        <v>6484</v>
      </c>
      <c r="C1799" s="255">
        <v>6.0956315384913315</v>
      </c>
      <c r="D1799" s="255">
        <v>6.224186157932273</v>
      </c>
    </row>
    <row r="1800" spans="1:4" ht="27.75" customHeight="1">
      <c r="A1800" s="7" t="s">
        <v>6517</v>
      </c>
      <c r="B1800" s="8" t="s">
        <v>6484</v>
      </c>
      <c r="C1800" s="255">
        <v>6.0956315384913315</v>
      </c>
      <c r="D1800" s="255">
        <v>6.224186157932273</v>
      </c>
    </row>
    <row r="1801" spans="1:4" ht="27.75" customHeight="1">
      <c r="A1801" s="7" t="s">
        <v>6518</v>
      </c>
      <c r="B1801" s="8" t="s">
        <v>6484</v>
      </c>
      <c r="C1801" s="255">
        <v>6.0956315384913315</v>
      </c>
      <c r="D1801" s="255">
        <v>6.224186157932273</v>
      </c>
    </row>
    <row r="1802" spans="1:4" ht="27.75" customHeight="1">
      <c r="A1802" s="7" t="s">
        <v>6518</v>
      </c>
      <c r="B1802" s="8" t="s">
        <v>6484</v>
      </c>
      <c r="C1802" s="255">
        <v>6.0956315384913315</v>
      </c>
      <c r="D1802" s="255">
        <v>6.224186157932273</v>
      </c>
    </row>
    <row r="1803" spans="1:4" ht="27.75" customHeight="1">
      <c r="A1803" s="7" t="s">
        <v>6519</v>
      </c>
      <c r="B1803" s="8" t="s">
        <v>6484</v>
      </c>
      <c r="C1803" s="255">
        <v>2.142576990682366</v>
      </c>
      <c r="D1803" s="255">
        <v>13.391106191764788</v>
      </c>
    </row>
    <row r="1804" spans="1:4" ht="27.75" customHeight="1">
      <c r="A1804" s="7" t="s">
        <v>6520</v>
      </c>
      <c r="B1804" s="8" t="s">
        <v>6484</v>
      </c>
      <c r="C1804" s="255">
        <v>2.142576990682366</v>
      </c>
      <c r="D1804" s="255">
        <v>13.391106191764788</v>
      </c>
    </row>
    <row r="1805" spans="1:4" ht="27.75" customHeight="1">
      <c r="A1805" s="7" t="s">
        <v>6521</v>
      </c>
      <c r="B1805" s="8" t="s">
        <v>6522</v>
      </c>
      <c r="C1805" s="255">
        <v>0.82489214141271094</v>
      </c>
      <c r="D1805" s="255">
        <v>2.1640027605891898</v>
      </c>
    </row>
    <row r="1806" spans="1:4" ht="27.75" customHeight="1">
      <c r="A1806" s="7" t="s">
        <v>6523</v>
      </c>
      <c r="B1806" s="8" t="s">
        <v>6522</v>
      </c>
      <c r="C1806" s="255">
        <v>0.82489214141271094</v>
      </c>
      <c r="D1806" s="255">
        <v>2.1640027605891898</v>
      </c>
    </row>
    <row r="1807" spans="1:4" ht="27.75" customHeight="1">
      <c r="A1807" s="7" t="s">
        <v>6524</v>
      </c>
      <c r="B1807" s="8" t="s">
        <v>6522</v>
      </c>
      <c r="C1807" s="255">
        <v>1.3283977342230668</v>
      </c>
      <c r="D1807" s="255">
        <v>0.54635713262400332</v>
      </c>
    </row>
    <row r="1808" spans="1:4" ht="27.75" customHeight="1">
      <c r="A1808" s="7" t="s">
        <v>6524</v>
      </c>
      <c r="B1808" s="8" t="s">
        <v>6522</v>
      </c>
      <c r="C1808" s="255">
        <v>1.3283977342230668</v>
      </c>
      <c r="D1808" s="255">
        <v>0.54635713262400332</v>
      </c>
    </row>
    <row r="1809" spans="1:4" ht="27.75" customHeight="1">
      <c r="A1809" s="7" t="s">
        <v>6525</v>
      </c>
      <c r="B1809" s="8" t="s">
        <v>6522</v>
      </c>
      <c r="C1809" s="255">
        <v>1.3283977342230668</v>
      </c>
      <c r="D1809" s="255">
        <v>0.54635713262400332</v>
      </c>
    </row>
    <row r="1810" spans="1:4" ht="27.75" customHeight="1">
      <c r="A1810" s="7" t="s">
        <v>6525</v>
      </c>
      <c r="B1810" s="8" t="s">
        <v>6522</v>
      </c>
      <c r="C1810" s="255">
        <v>1.3283977342230668</v>
      </c>
      <c r="D1810" s="255">
        <v>0.54635713262400332</v>
      </c>
    </row>
    <row r="1811" spans="1:4" ht="27.75" customHeight="1">
      <c r="A1811" s="7" t="s">
        <v>6526</v>
      </c>
      <c r="B1811" s="8" t="s">
        <v>6527</v>
      </c>
      <c r="C1811" s="255">
        <v>5.7635321049355639</v>
      </c>
      <c r="D1811" s="255">
        <v>1.2855461944094195</v>
      </c>
    </row>
    <row r="1812" spans="1:4" ht="27.75" customHeight="1">
      <c r="A1812" s="7" t="s">
        <v>6526</v>
      </c>
      <c r="B1812" s="8" t="s">
        <v>6527</v>
      </c>
      <c r="C1812" s="255">
        <v>5.7635321049355639</v>
      </c>
      <c r="D1812" s="255">
        <v>1.2855461944094195</v>
      </c>
    </row>
    <row r="1813" spans="1:4" ht="27.75" customHeight="1">
      <c r="A1813" s="7" t="s">
        <v>6528</v>
      </c>
      <c r="B1813" s="8" t="s">
        <v>6527</v>
      </c>
      <c r="C1813" s="255">
        <v>5.7635321049355639</v>
      </c>
      <c r="D1813" s="255">
        <v>1.2855461944094195</v>
      </c>
    </row>
    <row r="1814" spans="1:4" ht="27.75" customHeight="1">
      <c r="A1814" s="7" t="s">
        <v>6529</v>
      </c>
      <c r="B1814" s="8" t="s">
        <v>6530</v>
      </c>
      <c r="C1814" s="255">
        <v>0</v>
      </c>
      <c r="D1814" s="255">
        <v>0</v>
      </c>
    </row>
    <row r="1815" spans="1:4" ht="27.75" customHeight="1">
      <c r="A1815" s="7" t="s">
        <v>6529</v>
      </c>
      <c r="B1815" s="8" t="s">
        <v>6530</v>
      </c>
      <c r="C1815" s="255">
        <v>0</v>
      </c>
      <c r="D1815" s="255">
        <v>0</v>
      </c>
    </row>
    <row r="1816" spans="1:4" ht="27.75" customHeight="1">
      <c r="A1816" s="7" t="s">
        <v>6531</v>
      </c>
      <c r="B1816" s="8" t="s">
        <v>6530</v>
      </c>
      <c r="C1816" s="255">
        <v>0</v>
      </c>
      <c r="D1816" s="255">
        <v>0</v>
      </c>
    </row>
    <row r="1817" spans="1:4" ht="27.75" customHeight="1">
      <c r="A1817" s="7" t="s">
        <v>6531</v>
      </c>
      <c r="B1817" s="8" t="s">
        <v>6530</v>
      </c>
      <c r="C1817" s="255">
        <v>0</v>
      </c>
      <c r="D1817" s="255">
        <v>0</v>
      </c>
    </row>
    <row r="1818" spans="1:4" ht="27.75" customHeight="1">
      <c r="A1818" s="7" t="s">
        <v>6532</v>
      </c>
      <c r="B1818" s="8" t="s">
        <v>6530</v>
      </c>
      <c r="C1818" s="255">
        <v>0</v>
      </c>
      <c r="D1818" s="255">
        <v>0</v>
      </c>
    </row>
    <row r="1819" spans="1:4" ht="27.75" customHeight="1">
      <c r="A1819" s="7" t="s">
        <v>6532</v>
      </c>
      <c r="B1819" s="8" t="s">
        <v>6530</v>
      </c>
      <c r="C1819" s="255">
        <v>0</v>
      </c>
      <c r="D1819" s="255">
        <v>0</v>
      </c>
    </row>
    <row r="1820" spans="1:4" ht="27.75" customHeight="1">
      <c r="A1820" s="7" t="s">
        <v>6533</v>
      </c>
      <c r="B1820" s="8" t="s">
        <v>6530</v>
      </c>
      <c r="C1820" s="255">
        <v>0</v>
      </c>
      <c r="D1820" s="255">
        <v>0</v>
      </c>
    </row>
    <row r="1821" spans="1:4" ht="27.75" customHeight="1">
      <c r="A1821" s="7" t="s">
        <v>6533</v>
      </c>
      <c r="B1821" s="8" t="s">
        <v>6530</v>
      </c>
      <c r="C1821" s="255">
        <v>0</v>
      </c>
      <c r="D1821" s="255">
        <v>0</v>
      </c>
    </row>
    <row r="1822" spans="1:4" ht="27.75" customHeight="1">
      <c r="A1822" s="7" t="s">
        <v>6534</v>
      </c>
      <c r="B1822" s="8" t="s">
        <v>6535</v>
      </c>
      <c r="C1822" s="255">
        <v>-4.2851539813647317E-2</v>
      </c>
      <c r="D1822" s="255">
        <v>0</v>
      </c>
    </row>
    <row r="1823" spans="1:4" ht="27.75" customHeight="1">
      <c r="A1823" s="7" t="s">
        <v>6534</v>
      </c>
      <c r="B1823" s="8" t="s">
        <v>6535</v>
      </c>
      <c r="C1823" s="255">
        <v>-4.2851539813647317E-2</v>
      </c>
      <c r="D1823" s="255">
        <v>0</v>
      </c>
    </row>
    <row r="1824" spans="1:4" ht="27.75" customHeight="1">
      <c r="A1824" s="7" t="s">
        <v>6536</v>
      </c>
      <c r="B1824" s="8" t="s">
        <v>6535</v>
      </c>
      <c r="C1824" s="255">
        <v>-4.2851539813647317E-2</v>
      </c>
      <c r="D1824" s="255">
        <v>0</v>
      </c>
    </row>
    <row r="1825" spans="1:4" ht="27.75" customHeight="1">
      <c r="A1825" s="7" t="s">
        <v>6536</v>
      </c>
      <c r="B1825" s="8" t="s">
        <v>6535</v>
      </c>
      <c r="C1825" s="255">
        <v>-4.2851539813647317E-2</v>
      </c>
      <c r="D1825" s="255">
        <v>0</v>
      </c>
    </row>
    <row r="1826" spans="1:4" ht="27.75" customHeight="1">
      <c r="A1826" s="7" t="s">
        <v>6537</v>
      </c>
      <c r="B1826" s="8" t="s">
        <v>6538</v>
      </c>
      <c r="C1826" s="255">
        <v>1.3498235041298905</v>
      </c>
      <c r="D1826" s="255">
        <v>11.162826121455126</v>
      </c>
    </row>
    <row r="1827" spans="1:4" ht="27.75" customHeight="1">
      <c r="A1827" s="7" t="s">
        <v>6539</v>
      </c>
      <c r="B1827" s="8" t="s">
        <v>6538</v>
      </c>
      <c r="C1827" s="255">
        <v>1.3498235041298905</v>
      </c>
      <c r="D1827" s="255">
        <v>11.162826121455126</v>
      </c>
    </row>
    <row r="1828" spans="1:4" ht="27.75" customHeight="1">
      <c r="A1828" s="7" t="s">
        <v>6540</v>
      </c>
      <c r="B1828" s="8" t="s">
        <v>6538</v>
      </c>
      <c r="C1828" s="255">
        <v>3.2031526010701374</v>
      </c>
      <c r="D1828" s="255">
        <v>7.5311581222485167</v>
      </c>
    </row>
    <row r="1829" spans="1:4" ht="27.75" customHeight="1">
      <c r="A1829" s="7" t="s">
        <v>6540</v>
      </c>
      <c r="B1829" s="8" t="s">
        <v>6538</v>
      </c>
      <c r="C1829" s="255">
        <v>3.2031526010701374</v>
      </c>
      <c r="D1829" s="255">
        <v>7.5311581222485167</v>
      </c>
    </row>
    <row r="1830" spans="1:4" ht="27.75" customHeight="1">
      <c r="A1830" s="7" t="s">
        <v>6541</v>
      </c>
      <c r="B1830" s="8" t="s">
        <v>6538</v>
      </c>
      <c r="C1830" s="255">
        <v>3.2031526010701374</v>
      </c>
      <c r="D1830" s="255">
        <v>7.5311581222485167</v>
      </c>
    </row>
    <row r="1831" spans="1:4" ht="27.75" customHeight="1">
      <c r="A1831" s="7" t="s">
        <v>6541</v>
      </c>
      <c r="B1831" s="8" t="s">
        <v>6538</v>
      </c>
      <c r="C1831" s="255">
        <v>3.2031526010701374</v>
      </c>
      <c r="D1831" s="255">
        <v>7.5311581222485167</v>
      </c>
    </row>
    <row r="1832" spans="1:4" ht="27.75" customHeight="1">
      <c r="A1832" s="7" t="s">
        <v>6542</v>
      </c>
      <c r="B1832" s="8" t="s">
        <v>6543</v>
      </c>
      <c r="C1832" s="255">
        <v>1.0820013802945949</v>
      </c>
      <c r="D1832" s="255">
        <v>-4.2851539813647317E-2</v>
      </c>
    </row>
    <row r="1833" spans="1:4" ht="27.75" customHeight="1">
      <c r="A1833" s="7" t="s">
        <v>6544</v>
      </c>
      <c r="B1833" s="8" t="s">
        <v>6545</v>
      </c>
      <c r="C1833" s="255">
        <v>0.7713277166456517</v>
      </c>
      <c r="D1833" s="255">
        <v>1.9283192916141294</v>
      </c>
    </row>
    <row r="1834" spans="1:4" ht="27.75" customHeight="1">
      <c r="A1834" s="7" t="s">
        <v>6546</v>
      </c>
      <c r="B1834" s="8" t="s">
        <v>6545</v>
      </c>
      <c r="C1834" s="255">
        <v>0.7713277166456517</v>
      </c>
      <c r="D1834" s="255">
        <v>1.9283192916141294</v>
      </c>
    </row>
    <row r="1835" spans="1:4" ht="27.75" customHeight="1">
      <c r="A1835" s="7" t="s">
        <v>6547</v>
      </c>
      <c r="B1835" s="8" t="s">
        <v>6548</v>
      </c>
      <c r="C1835" s="255">
        <v>1.0820013802945949</v>
      </c>
      <c r="D1835" s="255">
        <v>-4.2851539813647317E-2</v>
      </c>
    </row>
    <row r="1836" spans="1:4" ht="27.75" customHeight="1">
      <c r="A1836" s="7" t="s">
        <v>6549</v>
      </c>
      <c r="B1836" s="8" t="s">
        <v>6550</v>
      </c>
      <c r="C1836" s="255">
        <v>3.8994901230419061</v>
      </c>
      <c r="D1836" s="255">
        <v>4.9493528484762654</v>
      </c>
    </row>
    <row r="1837" spans="1:4" ht="27.75" customHeight="1">
      <c r="A1837" s="7" t="s">
        <v>6549</v>
      </c>
      <c r="B1837" s="8" t="s">
        <v>6550</v>
      </c>
      <c r="C1837" s="255">
        <v>3.8994901230419061</v>
      </c>
      <c r="D1837" s="255">
        <v>4.9493528484762654</v>
      </c>
    </row>
    <row r="1838" spans="1:4" ht="27.75" customHeight="1">
      <c r="A1838" s="7" t="s">
        <v>6551</v>
      </c>
      <c r="B1838" s="8" t="s">
        <v>6550</v>
      </c>
      <c r="C1838" s="255">
        <v>3.8994901230419061</v>
      </c>
      <c r="D1838" s="255">
        <v>4.9493528484762654</v>
      </c>
    </row>
    <row r="1839" spans="1:4" ht="27.75" customHeight="1">
      <c r="A1839" s="7" t="s">
        <v>6551</v>
      </c>
      <c r="B1839" s="8" t="s">
        <v>6550</v>
      </c>
      <c r="C1839" s="255">
        <v>3.8994901230419061</v>
      </c>
      <c r="D1839" s="255">
        <v>4.9493528484762654</v>
      </c>
    </row>
    <row r="1840" spans="1:4" ht="27.75" customHeight="1">
      <c r="A1840" s="7" t="s">
        <v>6552</v>
      </c>
      <c r="B1840" s="8" t="s">
        <v>6553</v>
      </c>
      <c r="C1840" s="255">
        <v>0.63206021225129794</v>
      </c>
      <c r="D1840" s="255">
        <v>9.3737743342353514</v>
      </c>
    </row>
    <row r="1841" spans="1:4" ht="27.75" customHeight="1">
      <c r="A1841" s="7" t="s">
        <v>6554</v>
      </c>
      <c r="B1841" s="8" t="s">
        <v>6553</v>
      </c>
      <c r="C1841" s="255">
        <v>0.63206021225129794</v>
      </c>
      <c r="D1841" s="255">
        <v>9.3737743342353514</v>
      </c>
    </row>
    <row r="1842" spans="1:4" ht="27.75" customHeight="1">
      <c r="A1842" s="7" t="s">
        <v>6555</v>
      </c>
      <c r="B1842" s="8" t="s">
        <v>6556</v>
      </c>
      <c r="C1842" s="255">
        <v>1.3069719643162432</v>
      </c>
      <c r="D1842" s="255">
        <v>0.61063444234447428</v>
      </c>
    </row>
    <row r="1843" spans="1:4" ht="27.75" customHeight="1">
      <c r="A1843" s="7" t="s">
        <v>6555</v>
      </c>
      <c r="B1843" s="8" t="s">
        <v>6556</v>
      </c>
      <c r="C1843" s="255">
        <v>1.3069719643162432</v>
      </c>
      <c r="D1843" s="255">
        <v>0.61063444234447428</v>
      </c>
    </row>
    <row r="1844" spans="1:4" ht="27.75" customHeight="1">
      <c r="A1844" s="7" t="s">
        <v>6557</v>
      </c>
      <c r="B1844" s="8" t="s">
        <v>6556</v>
      </c>
      <c r="C1844" s="255">
        <v>1.4783781235708324</v>
      </c>
      <c r="D1844" s="255">
        <v>0.61063444234447428</v>
      </c>
    </row>
    <row r="1845" spans="1:4" ht="27.75" customHeight="1">
      <c r="A1845" s="7" t="s">
        <v>6557</v>
      </c>
      <c r="B1845" s="8" t="s">
        <v>6556</v>
      </c>
      <c r="C1845" s="255">
        <v>1.4783781235708324</v>
      </c>
      <c r="D1845" s="255">
        <v>0.61063444234447428</v>
      </c>
    </row>
    <row r="1846" spans="1:4" ht="27.75" customHeight="1">
      <c r="A1846" s="7" t="s">
        <v>6558</v>
      </c>
      <c r="B1846" s="8" t="s">
        <v>6556</v>
      </c>
      <c r="C1846" s="255">
        <v>1.2748333094560076</v>
      </c>
      <c r="D1846" s="255">
        <v>0.61063444234447428</v>
      </c>
    </row>
    <row r="1847" spans="1:4" ht="27.75" customHeight="1">
      <c r="A1847" s="7" t="s">
        <v>6558</v>
      </c>
      <c r="B1847" s="8" t="s">
        <v>6556</v>
      </c>
      <c r="C1847" s="255">
        <v>1.2748333094560076</v>
      </c>
      <c r="D1847" s="255">
        <v>0.61063444234447428</v>
      </c>
    </row>
    <row r="1848" spans="1:4" ht="27.75" customHeight="1">
      <c r="A1848" s="7" t="s">
        <v>6559</v>
      </c>
      <c r="B1848" s="8" t="s">
        <v>6560</v>
      </c>
      <c r="C1848" s="255">
        <v>1.4998038934776561</v>
      </c>
      <c r="D1848" s="255">
        <v>2.2925573800301318</v>
      </c>
    </row>
    <row r="1849" spans="1:4" ht="27.75" customHeight="1">
      <c r="A1849" s="7" t="s">
        <v>6561</v>
      </c>
      <c r="B1849" s="8" t="s">
        <v>6560</v>
      </c>
      <c r="C1849" s="255">
        <v>1.4998038934776561</v>
      </c>
      <c r="D1849" s="255">
        <v>2.2925573800301318</v>
      </c>
    </row>
    <row r="1850" spans="1:4" ht="27.75" customHeight="1">
      <c r="A1850" s="7" t="s">
        <v>6562</v>
      </c>
      <c r="B1850" s="8" t="s">
        <v>6563</v>
      </c>
      <c r="C1850" s="255">
        <v>1.4783781235708324</v>
      </c>
      <c r="D1850" s="255">
        <v>2.2068543004028371</v>
      </c>
    </row>
    <row r="1851" spans="1:4" ht="27.75" customHeight="1">
      <c r="A1851" s="7" t="s">
        <v>6562</v>
      </c>
      <c r="B1851" s="8" t="s">
        <v>6563</v>
      </c>
      <c r="C1851" s="255">
        <v>1.4783781235708324</v>
      </c>
      <c r="D1851" s="255">
        <v>2.2068543004028371</v>
      </c>
    </row>
    <row r="1852" spans="1:4" ht="27.75" customHeight="1">
      <c r="A1852" s="7" t="s">
        <v>6564</v>
      </c>
      <c r="B1852" s="8" t="s">
        <v>6563</v>
      </c>
      <c r="C1852" s="255">
        <v>4.3815699459454382</v>
      </c>
      <c r="D1852" s="255">
        <v>4.9493528484762654</v>
      </c>
    </row>
    <row r="1853" spans="1:4" ht="27.75" customHeight="1">
      <c r="A1853" s="7" t="s">
        <v>6564</v>
      </c>
      <c r="B1853" s="8" t="s">
        <v>6563</v>
      </c>
      <c r="C1853" s="255">
        <v>4.3815699459454382</v>
      </c>
      <c r="D1853" s="255">
        <v>4.9493528484762654</v>
      </c>
    </row>
    <row r="1854" spans="1:4" ht="27.75" customHeight="1">
      <c r="A1854" s="7" t="s">
        <v>6565</v>
      </c>
      <c r="B1854" s="8" t="s">
        <v>6566</v>
      </c>
      <c r="C1854" s="255">
        <v>0</v>
      </c>
      <c r="D1854" s="255">
        <v>0</v>
      </c>
    </row>
    <row r="1855" spans="1:4" ht="27.75" customHeight="1">
      <c r="A1855" s="7" t="s">
        <v>6565</v>
      </c>
      <c r="B1855" s="8" t="s">
        <v>6566</v>
      </c>
      <c r="C1855" s="255">
        <v>0</v>
      </c>
      <c r="D1855" s="255">
        <v>0</v>
      </c>
    </row>
    <row r="1856" spans="1:4" ht="27.75" customHeight="1">
      <c r="A1856" s="7" t="s">
        <v>6567</v>
      </c>
      <c r="B1856" s="8" t="s">
        <v>6568</v>
      </c>
      <c r="C1856" s="255">
        <v>0.21425769906823661</v>
      </c>
      <c r="D1856" s="255">
        <v>0.47136693795012052</v>
      </c>
    </row>
    <row r="1857" spans="1:4" ht="27.75" customHeight="1">
      <c r="A1857" s="7" t="s">
        <v>6569</v>
      </c>
      <c r="B1857" s="8" t="s">
        <v>6570</v>
      </c>
      <c r="C1857" s="255">
        <v>0.21425769906823661</v>
      </c>
      <c r="D1857" s="255">
        <v>0.47136693795012052</v>
      </c>
    </row>
    <row r="1858" spans="1:4" ht="27.75" customHeight="1">
      <c r="A1858" s="7" t="s">
        <v>6569</v>
      </c>
      <c r="B1858" s="8" t="s">
        <v>6570</v>
      </c>
      <c r="C1858" s="255">
        <v>0.21425769906823661</v>
      </c>
      <c r="D1858" s="255">
        <v>0.47136693795012052</v>
      </c>
    </row>
    <row r="1859" spans="1:4" ht="27.75" customHeight="1">
      <c r="A1859" s="7" t="s">
        <v>6571</v>
      </c>
      <c r="B1859" s="8" t="s">
        <v>6570</v>
      </c>
      <c r="C1859" s="255">
        <v>0.21425769906823661</v>
      </c>
      <c r="D1859" s="255">
        <v>0.47136693795012052</v>
      </c>
    </row>
    <row r="1860" spans="1:4" ht="27.75" customHeight="1">
      <c r="A1860" s="7" t="s">
        <v>6572</v>
      </c>
      <c r="B1860" s="8" t="s">
        <v>6573</v>
      </c>
      <c r="C1860" s="255">
        <v>5.4100069014729737</v>
      </c>
      <c r="D1860" s="255">
        <v>2.3782604596574264</v>
      </c>
    </row>
    <row r="1861" spans="1:4" ht="27.75" customHeight="1">
      <c r="A1861" s="7" t="s">
        <v>6572</v>
      </c>
      <c r="B1861" s="8" t="s">
        <v>6573</v>
      </c>
      <c r="C1861" s="255">
        <v>5.4100069014729737</v>
      </c>
      <c r="D1861" s="255">
        <v>2.3782604596574264</v>
      </c>
    </row>
    <row r="1862" spans="1:4" ht="27.75" customHeight="1">
      <c r="A1862" s="7" t="s">
        <v>6574</v>
      </c>
      <c r="B1862" s="8" t="s">
        <v>6573</v>
      </c>
      <c r="C1862" s="255">
        <v>5.4100069014729737</v>
      </c>
      <c r="D1862" s="255">
        <v>2.3782604596574264</v>
      </c>
    </row>
    <row r="1863" spans="1:4" ht="27.75" customHeight="1">
      <c r="A1863" s="7" t="s">
        <v>6574</v>
      </c>
      <c r="B1863" s="8" t="s">
        <v>6573</v>
      </c>
      <c r="C1863" s="255">
        <v>5.4100069014729737</v>
      </c>
      <c r="D1863" s="255">
        <v>2.3782604596574264</v>
      </c>
    </row>
    <row r="1864" spans="1:4" ht="27.75" customHeight="1">
      <c r="A1864" s="7" t="s">
        <v>6575</v>
      </c>
      <c r="B1864" s="8" t="s">
        <v>6573</v>
      </c>
      <c r="C1864" s="255">
        <v>0.59992155739106257</v>
      </c>
      <c r="D1864" s="255">
        <v>6.3527407773732145</v>
      </c>
    </row>
    <row r="1865" spans="1:4" ht="27.75" customHeight="1">
      <c r="A1865" s="7" t="s">
        <v>6576</v>
      </c>
      <c r="B1865" s="8" t="s">
        <v>6573</v>
      </c>
      <c r="C1865" s="255">
        <v>0.59992155739106257</v>
      </c>
      <c r="D1865" s="255">
        <v>6.3527407773732145</v>
      </c>
    </row>
    <row r="1866" spans="1:4" ht="27.75" customHeight="1">
      <c r="A1866" s="7" t="s">
        <v>6577</v>
      </c>
      <c r="B1866" s="8" t="s">
        <v>6578</v>
      </c>
      <c r="C1866" s="255">
        <v>2.3032702649835435</v>
      </c>
      <c r="D1866" s="255">
        <v>6.8883850250438066</v>
      </c>
    </row>
    <row r="1867" spans="1:4" ht="27.75" customHeight="1">
      <c r="A1867" s="7" t="s">
        <v>6579</v>
      </c>
      <c r="B1867" s="8" t="s">
        <v>6578</v>
      </c>
      <c r="C1867" s="255">
        <v>2.646082583492722</v>
      </c>
      <c r="D1867" s="255">
        <v>6.8348206002767471</v>
      </c>
    </row>
    <row r="1868" spans="1:4" ht="27.75" customHeight="1">
      <c r="A1868" s="7" t="s">
        <v>6580</v>
      </c>
      <c r="B1868" s="8" t="s">
        <v>6581</v>
      </c>
      <c r="C1868" s="255">
        <v>1.8640419818936584</v>
      </c>
      <c r="D1868" s="255">
        <v>4.0601833973430832</v>
      </c>
    </row>
    <row r="1869" spans="1:4" ht="27.75" customHeight="1">
      <c r="A1869" s="7" t="s">
        <v>6580</v>
      </c>
      <c r="B1869" s="8" t="s">
        <v>6581</v>
      </c>
      <c r="C1869" s="255">
        <v>1.8640419818936584</v>
      </c>
      <c r="D1869" s="255">
        <v>4.0601833973430832</v>
      </c>
    </row>
    <row r="1870" spans="1:4" ht="27.75" customHeight="1">
      <c r="A1870" s="7" t="s">
        <v>6582</v>
      </c>
      <c r="B1870" s="8" t="s">
        <v>6581</v>
      </c>
      <c r="C1870" s="255">
        <v>1.8640419818936584</v>
      </c>
      <c r="D1870" s="255">
        <v>4.0601833973430832</v>
      </c>
    </row>
    <row r="1871" spans="1:4" ht="27.75" customHeight="1">
      <c r="A1871" s="7" t="s">
        <v>6582</v>
      </c>
      <c r="B1871" s="8" t="s">
        <v>6581</v>
      </c>
      <c r="C1871" s="255">
        <v>1.8640419818936584</v>
      </c>
      <c r="D1871" s="255">
        <v>4.0601833973430832</v>
      </c>
    </row>
    <row r="1872" spans="1:4" ht="27.75" customHeight="1">
      <c r="A1872" s="7" t="s">
        <v>6583</v>
      </c>
      <c r="B1872" s="8" t="s">
        <v>6584</v>
      </c>
      <c r="C1872" s="255">
        <v>1.7676260173129519</v>
      </c>
      <c r="D1872" s="255">
        <v>4.9814915033365015</v>
      </c>
    </row>
    <row r="1873" spans="1:4" ht="27.75" customHeight="1">
      <c r="A1873" s="7" t="s">
        <v>6585</v>
      </c>
      <c r="B1873" s="8" t="s">
        <v>6584</v>
      </c>
      <c r="C1873" s="255">
        <v>1.7676260173129519</v>
      </c>
      <c r="D1873" s="255">
        <v>4.9814915033365015</v>
      </c>
    </row>
    <row r="1874" spans="1:4" ht="27.75" customHeight="1">
      <c r="A1874" s="7" t="s">
        <v>6586</v>
      </c>
      <c r="B1874" s="8" t="s">
        <v>6587</v>
      </c>
      <c r="C1874" s="255">
        <v>1.7569131323595399</v>
      </c>
      <c r="D1874" s="255">
        <v>8.7095754671238179</v>
      </c>
    </row>
    <row r="1875" spans="1:4" ht="27.75" customHeight="1">
      <c r="A1875" s="7" t="s">
        <v>6586</v>
      </c>
      <c r="B1875" s="8" t="s">
        <v>6587</v>
      </c>
      <c r="C1875" s="255">
        <v>1.7569131323595399</v>
      </c>
      <c r="D1875" s="255">
        <v>8.7095754671238179</v>
      </c>
    </row>
    <row r="1876" spans="1:4" ht="27.75" customHeight="1">
      <c r="A1876" s="7" t="s">
        <v>6588</v>
      </c>
      <c r="B1876" s="8" t="s">
        <v>6589</v>
      </c>
      <c r="C1876" s="255">
        <v>1.7676260173129519</v>
      </c>
      <c r="D1876" s="255">
        <v>1.392675043943538</v>
      </c>
    </row>
    <row r="1877" spans="1:4" ht="27.75" customHeight="1">
      <c r="A1877" s="7" t="s">
        <v>6588</v>
      </c>
      <c r="B1877" s="8" t="s">
        <v>6589</v>
      </c>
      <c r="C1877" s="255">
        <v>1.7676260173129519</v>
      </c>
      <c r="D1877" s="255">
        <v>1.392675043943538</v>
      </c>
    </row>
    <row r="1878" spans="1:4" ht="27.75" customHeight="1">
      <c r="A1878" s="7" t="s">
        <v>6590</v>
      </c>
      <c r="B1878" s="8" t="s">
        <v>6589</v>
      </c>
      <c r="C1878" s="255">
        <v>1.7676260173129519</v>
      </c>
      <c r="D1878" s="255">
        <v>1.392675043943538</v>
      </c>
    </row>
    <row r="1879" spans="1:4" ht="27.75" customHeight="1">
      <c r="A1879" s="7" t="s">
        <v>6590</v>
      </c>
      <c r="B1879" s="8" t="s">
        <v>6589</v>
      </c>
      <c r="C1879" s="255">
        <v>1.7676260173129519</v>
      </c>
      <c r="D1879" s="255">
        <v>1.392675043943538</v>
      </c>
    </row>
    <row r="1880" spans="1:4" ht="27.75" customHeight="1">
      <c r="A1880" s="7" t="s">
        <v>6591</v>
      </c>
      <c r="B1880" s="8" t="s">
        <v>6592</v>
      </c>
      <c r="C1880" s="255">
        <v>0.64277309720470976</v>
      </c>
      <c r="D1880" s="255">
        <v>3.2245783709769604</v>
      </c>
    </row>
    <row r="1881" spans="1:4" ht="27.75" customHeight="1">
      <c r="A1881" s="7" t="s">
        <v>6593</v>
      </c>
      <c r="B1881" s="8" t="s">
        <v>6592</v>
      </c>
      <c r="C1881" s="255">
        <v>0.64277309720470976</v>
      </c>
      <c r="D1881" s="255">
        <v>3.2245783709769604</v>
      </c>
    </row>
    <row r="1882" spans="1:4" ht="27.75" customHeight="1">
      <c r="A1882" s="7" t="s">
        <v>6594</v>
      </c>
      <c r="B1882" s="8" t="s">
        <v>6595</v>
      </c>
      <c r="C1882" s="255">
        <v>0.5784957874842388</v>
      </c>
      <c r="D1882" s="255">
        <v>1.2319817696423603</v>
      </c>
    </row>
    <row r="1883" spans="1:4" ht="27.75" customHeight="1">
      <c r="A1883" s="7" t="s">
        <v>6594</v>
      </c>
      <c r="B1883" s="8" t="s">
        <v>6595</v>
      </c>
      <c r="C1883" s="255">
        <v>0.5784957874842388</v>
      </c>
      <c r="D1883" s="255">
        <v>1.2319817696423603</v>
      </c>
    </row>
    <row r="1884" spans="1:4" ht="27.75" customHeight="1">
      <c r="A1884" s="7" t="s">
        <v>6596</v>
      </c>
      <c r="B1884" s="8" t="s">
        <v>6595</v>
      </c>
      <c r="C1884" s="255">
        <v>0.5784957874842388</v>
      </c>
      <c r="D1884" s="255">
        <v>1.2319817696423603</v>
      </c>
    </row>
    <row r="1885" spans="1:4" ht="27.75" customHeight="1">
      <c r="A1885" s="7" t="s">
        <v>6596</v>
      </c>
      <c r="B1885" s="8" t="s">
        <v>6595</v>
      </c>
      <c r="C1885" s="255">
        <v>0.5784957874842388</v>
      </c>
      <c r="D1885" s="255">
        <v>1.2319817696423603</v>
      </c>
    </row>
    <row r="1886" spans="1:4" ht="27.75" customHeight="1">
      <c r="A1886" s="7" t="s">
        <v>6597</v>
      </c>
      <c r="B1886" s="8" t="s">
        <v>6595</v>
      </c>
      <c r="C1886" s="255">
        <v>0</v>
      </c>
      <c r="D1886" s="255">
        <v>1.2319817696423603</v>
      </c>
    </row>
    <row r="1887" spans="1:4" ht="27.75" customHeight="1">
      <c r="A1887" s="7" t="s">
        <v>6597</v>
      </c>
      <c r="B1887" s="8" t="s">
        <v>6595</v>
      </c>
      <c r="C1887" s="255">
        <v>0</v>
      </c>
      <c r="D1887" s="255">
        <v>1.2319817696423603</v>
      </c>
    </row>
    <row r="1888" spans="1:4" ht="27.75" customHeight="1">
      <c r="A1888" s="7" t="s">
        <v>6598</v>
      </c>
      <c r="B1888" s="8" t="s">
        <v>6599</v>
      </c>
      <c r="C1888" s="255">
        <v>0.92130810599341739</v>
      </c>
      <c r="D1888" s="255">
        <v>1.9176064066607175</v>
      </c>
    </row>
    <row r="1889" spans="1:4" ht="27.75" customHeight="1">
      <c r="A1889" s="7" t="s">
        <v>6600</v>
      </c>
      <c r="B1889" s="8" t="s">
        <v>6599</v>
      </c>
      <c r="C1889" s="255">
        <v>0.92130810599341739</v>
      </c>
      <c r="D1889" s="255">
        <v>1.9176064066607175</v>
      </c>
    </row>
    <row r="1890" spans="1:4" ht="27.75" customHeight="1">
      <c r="A1890" s="7" t="s">
        <v>6601</v>
      </c>
      <c r="B1890" s="8" t="s">
        <v>6602</v>
      </c>
      <c r="C1890" s="255">
        <v>0.52493136271717966</v>
      </c>
      <c r="D1890" s="255">
        <v>6.2777505826993325</v>
      </c>
    </row>
    <row r="1891" spans="1:4" ht="27.75" customHeight="1">
      <c r="A1891" s="7" t="s">
        <v>6603</v>
      </c>
      <c r="B1891" s="8" t="s">
        <v>6602</v>
      </c>
      <c r="C1891" s="255">
        <v>0.52493136271717966</v>
      </c>
      <c r="D1891" s="255">
        <v>6.2777505826993325</v>
      </c>
    </row>
    <row r="1892" spans="1:4" ht="27.75" customHeight="1">
      <c r="A1892" s="7" t="s">
        <v>6604</v>
      </c>
      <c r="B1892" s="8" t="s">
        <v>6605</v>
      </c>
      <c r="C1892" s="255">
        <v>3.4495489549986096</v>
      </c>
      <c r="D1892" s="255">
        <v>2.8282016277007234</v>
      </c>
    </row>
    <row r="1893" spans="1:4" ht="27.75" customHeight="1">
      <c r="A1893" s="7" t="s">
        <v>6604</v>
      </c>
      <c r="B1893" s="8" t="s">
        <v>6605</v>
      </c>
      <c r="C1893" s="255">
        <v>3.4495489549986096</v>
      </c>
      <c r="D1893" s="255">
        <v>2.8282016277007234</v>
      </c>
    </row>
    <row r="1894" spans="1:4" ht="27.75" customHeight="1">
      <c r="A1894" s="7" t="s">
        <v>6606</v>
      </c>
      <c r="B1894" s="8" t="s">
        <v>6607</v>
      </c>
      <c r="C1894" s="255">
        <v>3.4495489549986096</v>
      </c>
      <c r="D1894" s="255">
        <v>2.8282016277007234</v>
      </c>
    </row>
    <row r="1895" spans="1:4" ht="27.75" customHeight="1">
      <c r="A1895" s="7" t="s">
        <v>6606</v>
      </c>
      <c r="B1895" s="8" t="s">
        <v>6607</v>
      </c>
      <c r="C1895" s="255">
        <v>3.4495489549986096</v>
      </c>
      <c r="D1895" s="255">
        <v>2.8282016277007234</v>
      </c>
    </row>
    <row r="1896" spans="1:4" ht="27.75" customHeight="1">
      <c r="A1896" s="7" t="s">
        <v>6608</v>
      </c>
      <c r="B1896" s="8" t="s">
        <v>6609</v>
      </c>
      <c r="C1896" s="255">
        <v>0.76061483169223987</v>
      </c>
      <c r="D1896" s="255">
        <v>3.6209551142531984</v>
      </c>
    </row>
    <row r="1897" spans="1:4" ht="27.75" customHeight="1">
      <c r="A1897" s="7" t="s">
        <v>6610</v>
      </c>
      <c r="B1897" s="8" t="s">
        <v>6609</v>
      </c>
      <c r="C1897" s="255">
        <v>0.76061483169223987</v>
      </c>
      <c r="D1897" s="255">
        <v>3.6209551142531984</v>
      </c>
    </row>
    <row r="1898" spans="1:4" ht="27.75" customHeight="1">
      <c r="A1898" s="7" t="s">
        <v>6611</v>
      </c>
      <c r="B1898" s="8" t="s">
        <v>6612</v>
      </c>
      <c r="C1898" s="255">
        <v>4.9172141936160294</v>
      </c>
      <c r="D1898" s="255">
        <v>2.9353304772348414</v>
      </c>
    </row>
    <row r="1899" spans="1:4" ht="27.75" customHeight="1">
      <c r="A1899" s="7" t="s">
        <v>6613</v>
      </c>
      <c r="B1899" s="8" t="s">
        <v>6612</v>
      </c>
      <c r="C1899" s="255">
        <v>4.9172141936160294</v>
      </c>
      <c r="D1899" s="255">
        <v>2.9353304772348414</v>
      </c>
    </row>
    <row r="1900" spans="1:4" ht="27.75" customHeight="1">
      <c r="A1900" s="7" t="s">
        <v>6614</v>
      </c>
      <c r="B1900" s="8" t="s">
        <v>6612</v>
      </c>
      <c r="C1900" s="255">
        <v>2.8389145126541346</v>
      </c>
      <c r="D1900" s="255">
        <v>0</v>
      </c>
    </row>
    <row r="1901" spans="1:4" ht="27.75" customHeight="1">
      <c r="A1901" s="7" t="s">
        <v>6614</v>
      </c>
      <c r="B1901" s="8" t="s">
        <v>6612</v>
      </c>
      <c r="C1901" s="255">
        <v>2.8389145126541346</v>
      </c>
      <c r="D1901" s="255">
        <v>0</v>
      </c>
    </row>
    <row r="1902" spans="1:4" ht="27.75" customHeight="1">
      <c r="A1902" s="7" t="s">
        <v>6615</v>
      </c>
      <c r="B1902" s="8" t="s">
        <v>6612</v>
      </c>
      <c r="C1902" s="255">
        <v>2.8389145126541346</v>
      </c>
      <c r="D1902" s="255">
        <v>0</v>
      </c>
    </row>
    <row r="1903" spans="1:4" ht="27.75" customHeight="1">
      <c r="A1903" s="7" t="s">
        <v>6615</v>
      </c>
      <c r="B1903" s="8" t="s">
        <v>6612</v>
      </c>
      <c r="C1903" s="255">
        <v>2.8389145126541346</v>
      </c>
      <c r="D1903" s="255">
        <v>0</v>
      </c>
    </row>
    <row r="1904" spans="1:4" ht="27.75" customHeight="1">
      <c r="A1904" s="7" t="s">
        <v>6616</v>
      </c>
      <c r="B1904" s="8" t="s">
        <v>6617</v>
      </c>
      <c r="C1904" s="255">
        <v>2.6889341233063688</v>
      </c>
      <c r="D1904" s="255">
        <v>0.67491175206494525</v>
      </c>
    </row>
    <row r="1905" spans="1:4" ht="27.75" customHeight="1">
      <c r="A1905" s="7" t="s">
        <v>6618</v>
      </c>
      <c r="B1905" s="8" t="s">
        <v>6619</v>
      </c>
      <c r="C1905" s="255">
        <v>2.6675083533995458</v>
      </c>
      <c r="D1905" s="255">
        <v>0.71776329187859267</v>
      </c>
    </row>
    <row r="1906" spans="1:4" ht="27.75" customHeight="1">
      <c r="A1906" s="7" t="s">
        <v>6620</v>
      </c>
      <c r="B1906" s="8" t="s">
        <v>6621</v>
      </c>
      <c r="C1906" s="255">
        <v>2.5710923888188391</v>
      </c>
      <c r="D1906" s="255">
        <v>5.431432671379798</v>
      </c>
    </row>
    <row r="1907" spans="1:4" ht="27.75" customHeight="1">
      <c r="A1907" s="7" t="s">
        <v>6622</v>
      </c>
      <c r="B1907" s="8" t="s">
        <v>6621</v>
      </c>
      <c r="C1907" s="255">
        <v>2.5710923888188391</v>
      </c>
      <c r="D1907" s="255">
        <v>5.431432671379798</v>
      </c>
    </row>
    <row r="1908" spans="1:4" ht="27.75" customHeight="1">
      <c r="A1908" s="7" t="s">
        <v>6623</v>
      </c>
      <c r="B1908" s="8" t="s">
        <v>6624</v>
      </c>
      <c r="C1908" s="255">
        <v>2.4103991145176615</v>
      </c>
      <c r="D1908" s="255">
        <v>3.4066974151849618</v>
      </c>
    </row>
    <row r="1909" spans="1:4" ht="27.75" customHeight="1">
      <c r="A1909" s="7" t="s">
        <v>6625</v>
      </c>
      <c r="B1909" s="8" t="s">
        <v>6624</v>
      </c>
      <c r="C1909" s="255">
        <v>2.4103991145176615</v>
      </c>
      <c r="D1909" s="255">
        <v>3.4066974151849618</v>
      </c>
    </row>
    <row r="1910" spans="1:4" ht="27.75" customHeight="1">
      <c r="A1910" s="7" t="s">
        <v>6626</v>
      </c>
      <c r="B1910" s="8" t="s">
        <v>6624</v>
      </c>
      <c r="C1910" s="255">
        <v>2.6567954684461337</v>
      </c>
      <c r="D1910" s="255">
        <v>0.61063444234447428</v>
      </c>
    </row>
    <row r="1911" spans="1:4" ht="27.75" customHeight="1">
      <c r="A1911" s="7" t="s">
        <v>6626</v>
      </c>
      <c r="B1911" s="8" t="s">
        <v>6624</v>
      </c>
      <c r="C1911" s="255">
        <v>2.6567954684461337</v>
      </c>
      <c r="D1911" s="255">
        <v>0.61063444234447428</v>
      </c>
    </row>
    <row r="1912" spans="1:4" ht="27.75" customHeight="1">
      <c r="A1912" s="7" t="s">
        <v>6627</v>
      </c>
      <c r="B1912" s="8" t="s">
        <v>6624</v>
      </c>
      <c r="C1912" s="255">
        <v>2.6567954684461337</v>
      </c>
      <c r="D1912" s="255">
        <v>0.61063444234447428</v>
      </c>
    </row>
    <row r="1913" spans="1:4" ht="27.75" customHeight="1">
      <c r="A1913" s="7" t="s">
        <v>6627</v>
      </c>
      <c r="B1913" s="8" t="s">
        <v>6624</v>
      </c>
      <c r="C1913" s="255">
        <v>2.6567954684461337</v>
      </c>
      <c r="D1913" s="255">
        <v>0.61063444234447428</v>
      </c>
    </row>
    <row r="1914" spans="1:4" ht="27.75" customHeight="1">
      <c r="A1914" s="7" t="s">
        <v>6628</v>
      </c>
      <c r="B1914" s="8" t="s">
        <v>6629</v>
      </c>
      <c r="C1914" s="255">
        <v>4.606540529967087</v>
      </c>
      <c r="D1914" s="255">
        <v>17.279883429853282</v>
      </c>
    </row>
    <row r="1915" spans="1:4" ht="27.75" customHeight="1">
      <c r="A1915" s="7" t="s">
        <v>6630</v>
      </c>
      <c r="B1915" s="8" t="s">
        <v>6629</v>
      </c>
      <c r="C1915" s="255">
        <v>4.606540529967087</v>
      </c>
      <c r="D1915" s="255">
        <v>17.279883429853282</v>
      </c>
    </row>
    <row r="1916" spans="1:4" ht="27.75" customHeight="1">
      <c r="A1916" s="7" t="s">
        <v>6631</v>
      </c>
      <c r="B1916" s="8" t="s">
        <v>6629</v>
      </c>
      <c r="C1916" s="255">
        <v>8.1846441044066385</v>
      </c>
      <c r="D1916" s="255">
        <v>7.8525446708508717</v>
      </c>
    </row>
    <row r="1917" spans="1:4" ht="27.75" customHeight="1">
      <c r="A1917" s="7" t="s">
        <v>6631</v>
      </c>
      <c r="B1917" s="8" t="s">
        <v>6629</v>
      </c>
      <c r="C1917" s="255">
        <v>8.1846441044066385</v>
      </c>
      <c r="D1917" s="255">
        <v>7.8525446708508717</v>
      </c>
    </row>
    <row r="1918" spans="1:4" ht="27.75" customHeight="1">
      <c r="A1918" s="7" t="s">
        <v>6632</v>
      </c>
      <c r="B1918" s="8" t="s">
        <v>6629</v>
      </c>
      <c r="C1918" s="255">
        <v>8.1846441044066385</v>
      </c>
      <c r="D1918" s="255">
        <v>7.8525446708508717</v>
      </c>
    </row>
    <row r="1919" spans="1:4" ht="27.75" customHeight="1">
      <c r="A1919" s="7" t="s">
        <v>6632</v>
      </c>
      <c r="B1919" s="8" t="s">
        <v>6629</v>
      </c>
      <c r="C1919" s="255">
        <v>8.1846441044066385</v>
      </c>
      <c r="D1919" s="255">
        <v>7.8525446708508717</v>
      </c>
    </row>
    <row r="1920" spans="1:4" ht="27.75" customHeight="1">
      <c r="A1920" s="7" t="s">
        <v>6633</v>
      </c>
      <c r="B1920" s="8" t="s">
        <v>6634</v>
      </c>
      <c r="C1920" s="255">
        <v>0</v>
      </c>
      <c r="D1920" s="255">
        <v>6.4277309720470979E-2</v>
      </c>
    </row>
    <row r="1921" spans="1:4" ht="27.75" customHeight="1">
      <c r="A1921" s="7" t="s">
        <v>6635</v>
      </c>
      <c r="B1921" s="8" t="s">
        <v>6636</v>
      </c>
      <c r="C1921" s="255">
        <v>1.4355265837571853</v>
      </c>
      <c r="D1921" s="255">
        <v>3.2888556806974316</v>
      </c>
    </row>
    <row r="1922" spans="1:4" ht="27.75" customHeight="1">
      <c r="A1922" s="7" t="s">
        <v>6637</v>
      </c>
      <c r="B1922" s="8" t="s">
        <v>6636</v>
      </c>
      <c r="C1922" s="255">
        <v>1.4355265837571853</v>
      </c>
      <c r="D1922" s="255">
        <v>3.2888556806974316</v>
      </c>
    </row>
    <row r="1923" spans="1:4" ht="27.75" customHeight="1">
      <c r="A1923" s="7" t="s">
        <v>6638</v>
      </c>
      <c r="B1923" s="8" t="s">
        <v>6639</v>
      </c>
      <c r="C1923" s="255">
        <v>5.5599872908207404</v>
      </c>
      <c r="D1923" s="255">
        <v>0.11784173448753013</v>
      </c>
    </row>
    <row r="1924" spans="1:4" ht="27.75" customHeight="1">
      <c r="A1924" s="7" t="s">
        <v>6638</v>
      </c>
      <c r="B1924" s="8" t="s">
        <v>6639</v>
      </c>
      <c r="C1924" s="255">
        <v>5.5599872908207404</v>
      </c>
      <c r="D1924" s="255">
        <v>0.11784173448753013</v>
      </c>
    </row>
    <row r="1925" spans="1:4" ht="27.75" customHeight="1">
      <c r="A1925" s="7" t="s">
        <v>6640</v>
      </c>
      <c r="B1925" s="8" t="s">
        <v>6641</v>
      </c>
      <c r="C1925" s="255">
        <v>5.5599872908207404</v>
      </c>
      <c r="D1925" s="255">
        <v>0.11784173448753013</v>
      </c>
    </row>
    <row r="1926" spans="1:4" ht="27.75" customHeight="1">
      <c r="A1926" s="7" t="s">
        <v>6640</v>
      </c>
      <c r="B1926" s="8" t="s">
        <v>6641</v>
      </c>
      <c r="C1926" s="255">
        <v>5.5599872908207404</v>
      </c>
      <c r="D1926" s="255">
        <v>0.11784173448753013</v>
      </c>
    </row>
    <row r="1927" spans="1:4" ht="27.75" customHeight="1">
      <c r="A1927" s="7" t="s">
        <v>6642</v>
      </c>
      <c r="B1927" s="8" t="s">
        <v>6636</v>
      </c>
      <c r="C1927" s="255">
        <v>3.8244999283680232</v>
      </c>
      <c r="D1927" s="255">
        <v>0.47136693795012052</v>
      </c>
    </row>
    <row r="1928" spans="1:4" ht="27.75" customHeight="1">
      <c r="A1928" s="7" t="s">
        <v>6642</v>
      </c>
      <c r="B1928" s="8" t="s">
        <v>6636</v>
      </c>
      <c r="C1928" s="255">
        <v>3.8244999283680232</v>
      </c>
      <c r="D1928" s="255">
        <v>0.47136693795012052</v>
      </c>
    </row>
    <row r="1929" spans="1:4" ht="27.75" customHeight="1">
      <c r="A1929" s="7" t="s">
        <v>6643</v>
      </c>
      <c r="B1929" s="8" t="s">
        <v>6636</v>
      </c>
      <c r="C1929" s="255">
        <v>3.8244999283680232</v>
      </c>
      <c r="D1929" s="255">
        <v>0.47136693795012052</v>
      </c>
    </row>
    <row r="1930" spans="1:4" ht="27.75" customHeight="1">
      <c r="A1930" s="7" t="s">
        <v>6643</v>
      </c>
      <c r="B1930" s="8" t="s">
        <v>6636</v>
      </c>
      <c r="C1930" s="255">
        <v>3.8244999283680232</v>
      </c>
      <c r="D1930" s="255">
        <v>0.47136693795012052</v>
      </c>
    </row>
    <row r="1931" spans="1:4" ht="27.75" customHeight="1">
      <c r="A1931" s="7" t="s">
        <v>6644</v>
      </c>
      <c r="B1931" s="8" t="s">
        <v>6645</v>
      </c>
      <c r="C1931" s="255">
        <v>0.43922828308988499</v>
      </c>
      <c r="D1931" s="255">
        <v>3.92091589294873</v>
      </c>
    </row>
    <row r="1932" spans="1:4" ht="27.75" customHeight="1">
      <c r="A1932" s="7" t="s">
        <v>6646</v>
      </c>
      <c r="B1932" s="8" t="s">
        <v>6645</v>
      </c>
      <c r="C1932" s="255">
        <v>0.43922828308988499</v>
      </c>
      <c r="D1932" s="255">
        <v>3.92091589294873</v>
      </c>
    </row>
    <row r="1933" spans="1:4" ht="27.75" customHeight="1">
      <c r="A1933" s="7" t="s">
        <v>6647</v>
      </c>
      <c r="B1933" s="8" t="s">
        <v>6648</v>
      </c>
      <c r="C1933" s="255">
        <v>4.2744410964113202</v>
      </c>
      <c r="D1933" s="255">
        <v>0.59992155739106257</v>
      </c>
    </row>
    <row r="1934" spans="1:4" ht="27.75" customHeight="1">
      <c r="A1934" s="7" t="s">
        <v>6647</v>
      </c>
      <c r="B1934" s="8" t="s">
        <v>6648</v>
      </c>
      <c r="C1934" s="255">
        <v>4.2744410964113202</v>
      </c>
      <c r="D1934" s="255">
        <v>0.59992155739106257</v>
      </c>
    </row>
    <row r="1935" spans="1:4" ht="27.75" customHeight="1">
      <c r="A1935" s="7" t="s">
        <v>6649</v>
      </c>
      <c r="B1935" s="8" t="s">
        <v>6648</v>
      </c>
      <c r="C1935" s="255">
        <v>4.2744410964113202</v>
      </c>
      <c r="D1935" s="255">
        <v>0.59992155739106257</v>
      </c>
    </row>
    <row r="1936" spans="1:4" ht="27.75" customHeight="1">
      <c r="A1936" s="7" t="s">
        <v>6649</v>
      </c>
      <c r="B1936" s="8" t="s">
        <v>6648</v>
      </c>
      <c r="C1936" s="255">
        <v>4.2744410964113202</v>
      </c>
      <c r="D1936" s="255">
        <v>0.59992155739106257</v>
      </c>
    </row>
    <row r="1937" spans="1:4" ht="27.75" customHeight="1">
      <c r="A1937" s="7" t="s">
        <v>6650</v>
      </c>
      <c r="B1937" s="8" t="s">
        <v>6651</v>
      </c>
      <c r="C1937" s="255">
        <v>6.1277701933515667</v>
      </c>
      <c r="D1937" s="255">
        <v>4.0708962822964949</v>
      </c>
    </row>
    <row r="1938" spans="1:4" ht="27.75" customHeight="1">
      <c r="A1938" s="7" t="s">
        <v>6650</v>
      </c>
      <c r="B1938" s="8" t="s">
        <v>6651</v>
      </c>
      <c r="C1938" s="255">
        <v>6.1277701933515667</v>
      </c>
      <c r="D1938" s="255">
        <v>4.0708962822964949</v>
      </c>
    </row>
    <row r="1939" spans="1:4" ht="27.75" customHeight="1">
      <c r="A1939" s="7" t="s">
        <v>6652</v>
      </c>
      <c r="B1939" s="8" t="s">
        <v>6651</v>
      </c>
      <c r="C1939" s="255">
        <v>6.1277701933515667</v>
      </c>
      <c r="D1939" s="255">
        <v>4.0708962822964949</v>
      </c>
    </row>
    <row r="1940" spans="1:4" ht="27.75" customHeight="1">
      <c r="A1940" s="7" t="s">
        <v>6652</v>
      </c>
      <c r="B1940" s="8" t="s">
        <v>6651</v>
      </c>
      <c r="C1940" s="255">
        <v>6.1277701933515667</v>
      </c>
      <c r="D1940" s="255">
        <v>4.0708962822964949</v>
      </c>
    </row>
    <row r="1941" spans="1:4" ht="27.75" customHeight="1">
      <c r="A1941" s="7" t="s">
        <v>6653</v>
      </c>
      <c r="B1941" s="8" t="s">
        <v>6651</v>
      </c>
      <c r="C1941" s="255">
        <v>3.7280839637873169</v>
      </c>
      <c r="D1941" s="255">
        <v>10.959281307340301</v>
      </c>
    </row>
    <row r="1942" spans="1:4" ht="27.75" customHeight="1">
      <c r="A1942" s="7" t="s">
        <v>6654</v>
      </c>
      <c r="B1942" s="8" t="s">
        <v>6651</v>
      </c>
      <c r="C1942" s="255">
        <v>3.7280839637873169</v>
      </c>
      <c r="D1942" s="255">
        <v>10.959281307340301</v>
      </c>
    </row>
    <row r="1943" spans="1:4" ht="27.75" customHeight="1">
      <c r="A1943" s="7" t="s">
        <v>6655</v>
      </c>
      <c r="B1943" s="8" t="s">
        <v>6656</v>
      </c>
      <c r="C1943" s="255">
        <v>1.0177240705741237</v>
      </c>
      <c r="D1943" s="255">
        <v>1.2426946545957722</v>
      </c>
    </row>
    <row r="1944" spans="1:4" ht="27.75" customHeight="1">
      <c r="A1944" s="7" t="s">
        <v>6657</v>
      </c>
      <c r="B1944" s="8" t="s">
        <v>6656</v>
      </c>
      <c r="C1944" s="255">
        <v>1.0177240705741237</v>
      </c>
      <c r="D1944" s="255">
        <v>1.2426946545957722</v>
      </c>
    </row>
    <row r="1945" spans="1:4" ht="27.75" customHeight="1">
      <c r="A1945" s="7" t="s">
        <v>6658</v>
      </c>
      <c r="B1945" s="8" t="s">
        <v>6659</v>
      </c>
      <c r="C1945" s="255">
        <v>0</v>
      </c>
      <c r="D1945" s="255">
        <v>1.0284369555275357</v>
      </c>
    </row>
    <row r="1946" spans="1:4" ht="27.75" customHeight="1">
      <c r="A1946" s="7" t="s">
        <v>6658</v>
      </c>
      <c r="B1946" s="8" t="s">
        <v>6659</v>
      </c>
      <c r="C1946" s="255">
        <v>0</v>
      </c>
      <c r="D1946" s="255">
        <v>1.0284369555275357</v>
      </c>
    </row>
    <row r="1947" spans="1:4" ht="27.75" customHeight="1">
      <c r="A1947" s="7" t="s">
        <v>6660</v>
      </c>
      <c r="B1947" s="8" t="s">
        <v>6659</v>
      </c>
      <c r="C1947" s="255">
        <v>0</v>
      </c>
      <c r="D1947" s="255">
        <v>1.0284369555275357</v>
      </c>
    </row>
    <row r="1948" spans="1:4" ht="27.75" customHeight="1">
      <c r="A1948" s="7" t="s">
        <v>6660</v>
      </c>
      <c r="B1948" s="8" t="s">
        <v>6659</v>
      </c>
      <c r="C1948" s="255">
        <v>0</v>
      </c>
      <c r="D1948" s="255">
        <v>1.0284369555275357</v>
      </c>
    </row>
    <row r="1949" spans="1:4" ht="27.75" customHeight="1">
      <c r="A1949" s="7" t="s">
        <v>6661</v>
      </c>
      <c r="B1949" s="8" t="s">
        <v>6662</v>
      </c>
      <c r="C1949" s="255">
        <v>20.997254508687188</v>
      </c>
      <c r="D1949" s="255">
        <v>0</v>
      </c>
    </row>
    <row r="1950" spans="1:4" ht="27.75" customHeight="1">
      <c r="A1950" s="7" t="s">
        <v>6663</v>
      </c>
      <c r="B1950" s="8" t="s">
        <v>6662</v>
      </c>
      <c r="C1950" s="255">
        <v>20.997254508687188</v>
      </c>
      <c r="D1950" s="255">
        <v>0</v>
      </c>
    </row>
    <row r="1951" spans="1:4" ht="27.75" customHeight="1">
      <c r="A1951" s="7" t="s">
        <v>6664</v>
      </c>
      <c r="B1951" s="8" t="s">
        <v>6665</v>
      </c>
      <c r="C1951" s="255">
        <v>0.54635713262400332</v>
      </c>
      <c r="D1951" s="255">
        <v>3.0103206719087243</v>
      </c>
    </row>
    <row r="1952" spans="1:4" ht="27.75" customHeight="1">
      <c r="A1952" s="7" t="s">
        <v>6666</v>
      </c>
      <c r="B1952" s="8" t="s">
        <v>6665</v>
      </c>
      <c r="C1952" s="255">
        <v>0.50350559281035601</v>
      </c>
      <c r="D1952" s="255">
        <v>6.6634144410221579</v>
      </c>
    </row>
    <row r="1953" spans="1:4" ht="27.75" customHeight="1">
      <c r="A1953" s="7" t="s">
        <v>6666</v>
      </c>
      <c r="B1953" s="8" t="s">
        <v>6665</v>
      </c>
      <c r="C1953" s="255">
        <v>0.50350559281035601</v>
      </c>
      <c r="D1953" s="255">
        <v>6.6634144410221579</v>
      </c>
    </row>
    <row r="1954" spans="1:4" ht="27.75" customHeight="1">
      <c r="A1954" s="7" t="s">
        <v>6667</v>
      </c>
      <c r="B1954" s="8" t="s">
        <v>6665</v>
      </c>
      <c r="C1954" s="255">
        <v>0.54635713262400332</v>
      </c>
      <c r="D1954" s="255">
        <v>3.0103206719087243</v>
      </c>
    </row>
    <row r="1955" spans="1:4" ht="27.75" customHeight="1">
      <c r="A1955" s="7" t="s">
        <v>6668</v>
      </c>
      <c r="B1955" s="8" t="s">
        <v>6665</v>
      </c>
      <c r="C1955" s="255">
        <v>0.54635713262400332</v>
      </c>
      <c r="D1955" s="255">
        <v>3.0103206719087243</v>
      </c>
    </row>
    <row r="1956" spans="1:4" ht="27.75" customHeight="1">
      <c r="A1956" s="7" t="s">
        <v>6669</v>
      </c>
      <c r="B1956" s="8" t="s">
        <v>6670</v>
      </c>
      <c r="C1956" s="255">
        <v>5.7956707597957999</v>
      </c>
      <c r="D1956" s="255">
        <v>0.61063444234447428</v>
      </c>
    </row>
    <row r="1957" spans="1:4" ht="27.75" customHeight="1">
      <c r="A1957" s="7" t="s">
        <v>6669</v>
      </c>
      <c r="B1957" s="8" t="s">
        <v>6670</v>
      </c>
      <c r="C1957" s="255">
        <v>5.7956707597957999</v>
      </c>
      <c r="D1957" s="255">
        <v>0.61063444234447428</v>
      </c>
    </row>
    <row r="1958" spans="1:4" ht="27.75" customHeight="1">
      <c r="A1958" s="7" t="s">
        <v>6671</v>
      </c>
      <c r="B1958" s="8" t="s">
        <v>6670</v>
      </c>
      <c r="C1958" s="255">
        <v>5.7956707597957999</v>
      </c>
      <c r="D1958" s="255">
        <v>0.61063444234447428</v>
      </c>
    </row>
    <row r="1959" spans="1:4" ht="27.75" customHeight="1">
      <c r="A1959" s="7" t="s">
        <v>6671</v>
      </c>
      <c r="B1959" s="8" t="s">
        <v>6670</v>
      </c>
      <c r="C1959" s="255">
        <v>5.7956707597957999</v>
      </c>
      <c r="D1959" s="255">
        <v>0.61063444234447428</v>
      </c>
    </row>
    <row r="1960" spans="1:4" ht="27.75" customHeight="1">
      <c r="A1960" s="7" t="s">
        <v>6672</v>
      </c>
      <c r="B1960" s="8" t="s">
        <v>6670</v>
      </c>
      <c r="C1960" s="255">
        <v>4.1994509017374373</v>
      </c>
      <c r="D1960" s="255">
        <v>6.5991371313016876</v>
      </c>
    </row>
    <row r="1961" spans="1:4" ht="27.75" customHeight="1">
      <c r="A1961" s="7" t="s">
        <v>6673</v>
      </c>
      <c r="B1961" s="8" t="s">
        <v>6670</v>
      </c>
      <c r="C1961" s="255">
        <v>4.1994509017374373</v>
      </c>
      <c r="D1961" s="255">
        <v>6.5991371313016876</v>
      </c>
    </row>
    <row r="1962" spans="1:4" ht="27.75" customHeight="1">
      <c r="A1962" s="7" t="s">
        <v>6674</v>
      </c>
      <c r="B1962" s="8" t="s">
        <v>6675</v>
      </c>
      <c r="C1962" s="255">
        <v>1.4783781235708324</v>
      </c>
      <c r="D1962" s="255">
        <v>7.4240292727143977</v>
      </c>
    </row>
    <row r="1963" spans="1:4" ht="27.75" customHeight="1">
      <c r="A1963" s="7" t="s">
        <v>6676</v>
      </c>
      <c r="B1963" s="8" t="s">
        <v>6675</v>
      </c>
      <c r="C1963" s="255">
        <v>1.4783781235708324</v>
      </c>
      <c r="D1963" s="255">
        <v>7.4240292727143977</v>
      </c>
    </row>
    <row r="1964" spans="1:4" ht="27.75" customHeight="1">
      <c r="A1964" s="7" t="s">
        <v>6677</v>
      </c>
      <c r="B1964" s="8" t="s">
        <v>6678</v>
      </c>
      <c r="C1964" s="255">
        <v>3.149588176303078</v>
      </c>
      <c r="D1964" s="255">
        <v>8.5703079627294634E-2</v>
      </c>
    </row>
    <row r="1965" spans="1:4" ht="27.75" customHeight="1">
      <c r="A1965" s="7" t="s">
        <v>6679</v>
      </c>
      <c r="B1965" s="8" t="s">
        <v>6678</v>
      </c>
      <c r="C1965" s="255">
        <v>3.149588176303078</v>
      </c>
      <c r="D1965" s="255">
        <v>8.5703079627294634E-2</v>
      </c>
    </row>
    <row r="1966" spans="1:4" ht="27.75" customHeight="1">
      <c r="A1966" s="7" t="s">
        <v>6680</v>
      </c>
      <c r="B1966" s="8" t="s">
        <v>6678</v>
      </c>
      <c r="C1966" s="255">
        <v>0.40708962822964956</v>
      </c>
      <c r="D1966" s="255">
        <v>-0.21425769906823661</v>
      </c>
    </row>
    <row r="1967" spans="1:4" ht="27.75" customHeight="1">
      <c r="A1967" s="7" t="s">
        <v>6680</v>
      </c>
      <c r="B1967" s="8" t="s">
        <v>6678</v>
      </c>
      <c r="C1967" s="255">
        <v>0.40708962822964956</v>
      </c>
      <c r="D1967" s="255">
        <v>-0.21425769906823661</v>
      </c>
    </row>
    <row r="1968" spans="1:4" ht="27.75" customHeight="1">
      <c r="A1968" s="7" t="s">
        <v>6681</v>
      </c>
      <c r="B1968" s="8" t="s">
        <v>6678</v>
      </c>
      <c r="C1968" s="255">
        <v>0.40708962822964956</v>
      </c>
      <c r="D1968" s="255">
        <v>-0.21425769906823661</v>
      </c>
    </row>
    <row r="1969" spans="1:4" ht="27.75" customHeight="1">
      <c r="A1969" s="7" t="s">
        <v>6681</v>
      </c>
      <c r="B1969" s="8" t="s">
        <v>6678</v>
      </c>
      <c r="C1969" s="255">
        <v>0.40708962822964956</v>
      </c>
      <c r="D1969" s="255">
        <v>-0.21425769906823661</v>
      </c>
    </row>
    <row r="1970" spans="1:4" ht="27.75" customHeight="1">
      <c r="A1970" s="7" t="s">
        <v>6682</v>
      </c>
      <c r="B1970" s="8" t="s">
        <v>6683</v>
      </c>
      <c r="C1970" s="255">
        <v>2.4211119994710733</v>
      </c>
      <c r="D1970" s="255">
        <v>15.769366651422214</v>
      </c>
    </row>
    <row r="1971" spans="1:4" ht="27.75" customHeight="1">
      <c r="A1971" s="7" t="s">
        <v>6684</v>
      </c>
      <c r="B1971" s="8" t="s">
        <v>6683</v>
      </c>
      <c r="C1971" s="255">
        <v>2.4211119994710733</v>
      </c>
      <c r="D1971" s="255">
        <v>15.769366651422214</v>
      </c>
    </row>
    <row r="1972" spans="1:4" ht="27.75" customHeight="1">
      <c r="A1972" s="7" t="s">
        <v>6685</v>
      </c>
      <c r="B1972" s="8" t="s">
        <v>6683</v>
      </c>
      <c r="C1972" s="255">
        <v>2.4211119994710733</v>
      </c>
      <c r="D1972" s="255">
        <v>15.769366651422214</v>
      </c>
    </row>
    <row r="1973" spans="1:4" ht="27.75" customHeight="1">
      <c r="A1973" s="7" t="s">
        <v>6686</v>
      </c>
      <c r="B1973" s="8" t="s">
        <v>6683</v>
      </c>
      <c r="C1973" s="255">
        <v>2.4211119994710733</v>
      </c>
      <c r="D1973" s="255">
        <v>15.769366651422214</v>
      </c>
    </row>
    <row r="1974" spans="1:4" ht="27.75" customHeight="1">
      <c r="A1974" s="7" t="s">
        <v>6687</v>
      </c>
      <c r="B1974" s="8" t="s">
        <v>6683</v>
      </c>
      <c r="C1974" s="255">
        <v>2.4211119994710733</v>
      </c>
      <c r="D1974" s="255">
        <v>15.769366651422214</v>
      </c>
    </row>
    <row r="1975" spans="1:4" ht="27.75" customHeight="1">
      <c r="A1975" s="7" t="s">
        <v>6688</v>
      </c>
      <c r="B1975" s="8" t="s">
        <v>6683</v>
      </c>
      <c r="C1975" s="255">
        <v>2.4211119994710733</v>
      </c>
      <c r="D1975" s="255">
        <v>15.769366651422214</v>
      </c>
    </row>
    <row r="1976" spans="1:4" ht="27.75" customHeight="1">
      <c r="A1976" s="7" t="s">
        <v>6689</v>
      </c>
      <c r="B1976" s="8" t="s">
        <v>6683</v>
      </c>
      <c r="C1976" s="255">
        <v>2.4211119994710733</v>
      </c>
      <c r="D1976" s="255">
        <v>15.769366651422214</v>
      </c>
    </row>
    <row r="1977" spans="1:4" ht="27.75" customHeight="1">
      <c r="A1977" s="7" t="s">
        <v>6690</v>
      </c>
      <c r="B1977" s="8" t="s">
        <v>6683</v>
      </c>
      <c r="C1977" s="255">
        <v>2.4211119994710733</v>
      </c>
      <c r="D1977" s="255">
        <v>15.769366651422214</v>
      </c>
    </row>
    <row r="1978" spans="1:4" ht="27.75" customHeight="1">
      <c r="A1978" s="7" t="s">
        <v>6691</v>
      </c>
      <c r="B1978" s="8" t="s">
        <v>6683</v>
      </c>
      <c r="C1978" s="255">
        <v>2.4211119994710733</v>
      </c>
      <c r="D1978" s="255">
        <v>15.769366651422214</v>
      </c>
    </row>
    <row r="1979" spans="1:4" ht="27.75" customHeight="1">
      <c r="A1979" s="7" t="s">
        <v>6692</v>
      </c>
      <c r="B1979" s="8" t="s">
        <v>6683</v>
      </c>
      <c r="C1979" s="255">
        <v>2.4211119994710733</v>
      </c>
      <c r="D1979" s="255">
        <v>15.769366651422214</v>
      </c>
    </row>
    <row r="1980" spans="1:4" ht="27.75" customHeight="1">
      <c r="A1980" s="7" t="s">
        <v>6693</v>
      </c>
      <c r="B1980" s="8" t="s">
        <v>6694</v>
      </c>
      <c r="C1980" s="255">
        <v>4.1351735920169661</v>
      </c>
      <c r="D1980" s="255">
        <v>4.9922043882899132</v>
      </c>
    </row>
    <row r="1981" spans="1:4" ht="27.75" customHeight="1">
      <c r="A1981" s="7" t="s">
        <v>6695</v>
      </c>
      <c r="B1981" s="8" t="s">
        <v>6694</v>
      </c>
      <c r="C1981" s="255">
        <v>4.1351735920169661</v>
      </c>
      <c r="D1981" s="255">
        <v>4.9922043882899132</v>
      </c>
    </row>
    <row r="1982" spans="1:4" ht="27.75" customHeight="1">
      <c r="A1982" s="7" t="s">
        <v>6696</v>
      </c>
      <c r="B1982" s="8" t="s">
        <v>6697</v>
      </c>
      <c r="C1982" s="255">
        <v>5.3564424767059151</v>
      </c>
      <c r="D1982" s="255">
        <v>1.7354873624527165</v>
      </c>
    </row>
    <row r="1983" spans="1:4" ht="27.75" customHeight="1">
      <c r="A1983" s="7" t="s">
        <v>6698</v>
      </c>
      <c r="B1983" s="8" t="s">
        <v>6697</v>
      </c>
      <c r="C1983" s="255">
        <v>5.3564424767059151</v>
      </c>
      <c r="D1983" s="255">
        <v>1.7354873624527165</v>
      </c>
    </row>
    <row r="1984" spans="1:4" ht="27.75" customHeight="1">
      <c r="A1984" s="7" t="s">
        <v>6699</v>
      </c>
      <c r="B1984" s="8" t="s">
        <v>6700</v>
      </c>
      <c r="C1984" s="255">
        <v>1.3283977342230668</v>
      </c>
      <c r="D1984" s="255">
        <v>7.4883065824348689</v>
      </c>
    </row>
    <row r="1985" spans="1:4" ht="27.75" customHeight="1">
      <c r="A1985" s="7" t="s">
        <v>6701</v>
      </c>
      <c r="B1985" s="8" t="s">
        <v>6700</v>
      </c>
      <c r="C1985" s="255">
        <v>1.3283977342230668</v>
      </c>
      <c r="D1985" s="255">
        <v>7.4883065824348689</v>
      </c>
    </row>
    <row r="1986" spans="1:4" ht="27.75" customHeight="1">
      <c r="A1986" s="7" t="s">
        <v>6702</v>
      </c>
      <c r="B1986" s="8" t="s">
        <v>6703</v>
      </c>
      <c r="C1986" s="255">
        <v>0</v>
      </c>
      <c r="D1986" s="255">
        <v>1.0284369555275357</v>
      </c>
    </row>
    <row r="1987" spans="1:4" ht="27.75" customHeight="1">
      <c r="A1987" s="7" t="s">
        <v>6702</v>
      </c>
      <c r="B1987" s="8" t="s">
        <v>6703</v>
      </c>
      <c r="C1987" s="255">
        <v>0</v>
      </c>
      <c r="D1987" s="255">
        <v>1.0284369555275357</v>
      </c>
    </row>
    <row r="1988" spans="1:4" ht="27.75" customHeight="1">
      <c r="A1988" s="7" t="s">
        <v>6704</v>
      </c>
      <c r="B1988" s="8" t="s">
        <v>6703</v>
      </c>
      <c r="C1988" s="255">
        <v>0</v>
      </c>
      <c r="D1988" s="255">
        <v>1.0284369555275357</v>
      </c>
    </row>
    <row r="1989" spans="1:4" ht="27.75" customHeight="1">
      <c r="A1989" s="7" t="s">
        <v>6704</v>
      </c>
      <c r="B1989" s="8" t="s">
        <v>6703</v>
      </c>
      <c r="C1989" s="255">
        <v>0</v>
      </c>
      <c r="D1989" s="255">
        <v>1.0284369555275357</v>
      </c>
    </row>
    <row r="1990" spans="1:4" ht="27.75" customHeight="1">
      <c r="A1990" s="7" t="s">
        <v>6705</v>
      </c>
      <c r="B1990" s="8" t="s">
        <v>6706</v>
      </c>
      <c r="C1990" s="255">
        <v>2.2711316101233079</v>
      </c>
      <c r="D1990" s="255">
        <v>7.4990194673882821E-2</v>
      </c>
    </row>
    <row r="1991" spans="1:4" ht="27.75" customHeight="1">
      <c r="A1991" s="7" t="s">
        <v>6705</v>
      </c>
      <c r="B1991" s="8" t="s">
        <v>6706</v>
      </c>
      <c r="C1991" s="255">
        <v>2.2711316101233079</v>
      </c>
      <c r="D1991" s="255">
        <v>7.4990194673882821E-2</v>
      </c>
    </row>
    <row r="1992" spans="1:4" ht="27.75" customHeight="1">
      <c r="A1992" s="7" t="s">
        <v>6707</v>
      </c>
      <c r="B1992" s="8" t="s">
        <v>6706</v>
      </c>
      <c r="C1992" s="255">
        <v>2.2711316101233079</v>
      </c>
      <c r="D1992" s="255">
        <v>7.4990194673882821E-2</v>
      </c>
    </row>
    <row r="1993" spans="1:4" ht="27.75" customHeight="1">
      <c r="A1993" s="7" t="s">
        <v>6707</v>
      </c>
      <c r="B1993" s="8" t="s">
        <v>6706</v>
      </c>
      <c r="C1993" s="255">
        <v>2.2711316101233079</v>
      </c>
      <c r="D1993" s="255">
        <v>7.4990194673882821E-2</v>
      </c>
    </row>
    <row r="1994" spans="1:4" ht="27.75" customHeight="1">
      <c r="A1994" s="7" t="s">
        <v>6708</v>
      </c>
      <c r="B1994" s="8" t="s">
        <v>6709</v>
      </c>
      <c r="C1994" s="255">
        <v>0</v>
      </c>
      <c r="D1994" s="255">
        <v>1.071288495341183</v>
      </c>
    </row>
    <row r="1995" spans="1:4" ht="27.75" customHeight="1">
      <c r="A1995" s="7" t="s">
        <v>6710</v>
      </c>
      <c r="B1995" s="8" t="s">
        <v>6711</v>
      </c>
      <c r="C1995" s="255">
        <v>0</v>
      </c>
      <c r="D1995" s="255">
        <v>1.071288495341183</v>
      </c>
    </row>
    <row r="1996" spans="1:4" ht="27.75" customHeight="1">
      <c r="A1996" s="7" t="s">
        <v>6712</v>
      </c>
      <c r="B1996" s="8" t="s">
        <v>6713</v>
      </c>
      <c r="C1996" s="255">
        <v>3.9959060876226125</v>
      </c>
      <c r="D1996" s="255">
        <v>15.833643961142684</v>
      </c>
    </row>
    <row r="1997" spans="1:4" ht="27.75" customHeight="1">
      <c r="A1997" s="7" t="s">
        <v>6714</v>
      </c>
      <c r="B1997" s="8" t="s">
        <v>6713</v>
      </c>
      <c r="C1997" s="255">
        <v>3.9959060876226125</v>
      </c>
      <c r="D1997" s="255">
        <v>15.833643961142684</v>
      </c>
    </row>
    <row r="1998" spans="1:4" ht="27.75" customHeight="1">
      <c r="A1998" s="7" t="s">
        <v>6715</v>
      </c>
      <c r="B1998" s="8" t="s">
        <v>6716</v>
      </c>
      <c r="C1998" s="255">
        <v>3.5566778045327272</v>
      </c>
      <c r="D1998" s="255">
        <v>0.53564424767059149</v>
      </c>
    </row>
    <row r="1999" spans="1:4" ht="27.75" customHeight="1">
      <c r="A1999" s="7" t="s">
        <v>6717</v>
      </c>
      <c r="B1999" s="8" t="s">
        <v>6716</v>
      </c>
      <c r="C1999" s="255">
        <v>3.5566778045327272</v>
      </c>
      <c r="D1999" s="255">
        <v>0.53564424767059149</v>
      </c>
    </row>
    <row r="2000" spans="1:4" ht="27.75" customHeight="1">
      <c r="A2000" s="7" t="s">
        <v>6718</v>
      </c>
      <c r="B2000" s="8" t="s">
        <v>6719</v>
      </c>
      <c r="C2000" s="255">
        <v>0</v>
      </c>
      <c r="D2000" s="255">
        <v>0</v>
      </c>
    </row>
    <row r="2001" spans="1:4" ht="27.75" customHeight="1">
      <c r="A2001" s="7" t="s">
        <v>6720</v>
      </c>
      <c r="B2001" s="8" t="s">
        <v>6719</v>
      </c>
      <c r="C2001" s="255">
        <v>0</v>
      </c>
      <c r="D2001" s="255">
        <v>0</v>
      </c>
    </row>
    <row r="2002" spans="1:4" ht="27.75" customHeight="1">
      <c r="A2002" s="7" t="s">
        <v>6721</v>
      </c>
      <c r="B2002" s="8" t="s">
        <v>6722</v>
      </c>
      <c r="C2002" s="255">
        <v>-4.2851539813647317E-2</v>
      </c>
      <c r="D2002" s="255">
        <v>0</v>
      </c>
    </row>
    <row r="2003" spans="1:4" ht="27.75" customHeight="1">
      <c r="A2003" s="7" t="s">
        <v>6721</v>
      </c>
      <c r="B2003" s="8" t="s">
        <v>6722</v>
      </c>
      <c r="C2003" s="255">
        <v>-4.2851539813647317E-2</v>
      </c>
      <c r="D2003" s="255">
        <v>0</v>
      </c>
    </row>
    <row r="2004" spans="1:4" ht="27.75" customHeight="1">
      <c r="A2004" s="7" t="s">
        <v>6723</v>
      </c>
      <c r="B2004" s="8" t="s">
        <v>6722</v>
      </c>
      <c r="C2004" s="255">
        <v>-1.0712884953411829E-2</v>
      </c>
      <c r="D2004" s="255">
        <v>0</v>
      </c>
    </row>
    <row r="2005" spans="1:4" ht="27.75" customHeight="1">
      <c r="A2005" s="7" t="s">
        <v>6724</v>
      </c>
      <c r="B2005" s="8" t="s">
        <v>6722</v>
      </c>
      <c r="C2005" s="255">
        <v>0</v>
      </c>
      <c r="D2005" s="255">
        <v>0</v>
      </c>
    </row>
    <row r="2006" spans="1:4" ht="27.75" customHeight="1">
      <c r="A2006" s="7" t="s">
        <v>6724</v>
      </c>
      <c r="B2006" s="8" t="s">
        <v>6722</v>
      </c>
      <c r="C2006" s="255">
        <v>0</v>
      </c>
      <c r="D2006" s="255">
        <v>0</v>
      </c>
    </row>
    <row r="2007" spans="1:4" ht="27.75" customHeight="1">
      <c r="A2007" s="7" t="s">
        <v>6725</v>
      </c>
      <c r="B2007" s="8" t="s">
        <v>6722</v>
      </c>
      <c r="C2007" s="255">
        <v>0</v>
      </c>
      <c r="D2007" s="255">
        <v>0</v>
      </c>
    </row>
    <row r="2008" spans="1:4" ht="27.75" customHeight="1">
      <c r="A2008" s="7" t="s">
        <v>6725</v>
      </c>
      <c r="B2008" s="8" t="s">
        <v>6722</v>
      </c>
      <c r="C2008" s="255">
        <v>0</v>
      </c>
      <c r="D2008" s="255">
        <v>0</v>
      </c>
    </row>
    <row r="2009" spans="1:4" ht="27.75" customHeight="1">
      <c r="A2009" s="7" t="s">
        <v>6726</v>
      </c>
      <c r="B2009" s="8" t="s">
        <v>6727</v>
      </c>
      <c r="C2009" s="255">
        <v>7.659712741689459</v>
      </c>
      <c r="D2009" s="255">
        <v>0.11784173448753013</v>
      </c>
    </row>
    <row r="2010" spans="1:4" ht="27.75" customHeight="1">
      <c r="A2010" s="7" t="s">
        <v>6726</v>
      </c>
      <c r="B2010" s="8" t="s">
        <v>6727</v>
      </c>
      <c r="C2010" s="255">
        <v>7.659712741689459</v>
      </c>
      <c r="D2010" s="255">
        <v>0.11784173448753013</v>
      </c>
    </row>
    <row r="2011" spans="1:4" ht="27.75" customHeight="1">
      <c r="A2011" s="7" t="s">
        <v>6728</v>
      </c>
      <c r="B2011" s="8" t="s">
        <v>6727</v>
      </c>
      <c r="C2011" s="255">
        <v>7.659712741689459</v>
      </c>
      <c r="D2011" s="255">
        <v>0.11784173448753013</v>
      </c>
    </row>
    <row r="2012" spans="1:4" ht="27.75" customHeight="1">
      <c r="A2012" s="7" t="s">
        <v>6728</v>
      </c>
      <c r="B2012" s="8" t="s">
        <v>6727</v>
      </c>
      <c r="C2012" s="255">
        <v>7.659712741689459</v>
      </c>
      <c r="D2012" s="255">
        <v>0.11784173448753013</v>
      </c>
    </row>
    <row r="2013" spans="1:4" ht="27.75" customHeight="1">
      <c r="A2013" s="7" t="s">
        <v>6729</v>
      </c>
      <c r="B2013" s="8" t="s">
        <v>6727</v>
      </c>
      <c r="C2013" s="255">
        <v>1.5319425483378917</v>
      </c>
      <c r="D2013" s="255">
        <v>5.6671161403548576</v>
      </c>
    </row>
    <row r="2014" spans="1:4" ht="27.75" customHeight="1">
      <c r="A2014" s="7" t="s">
        <v>6730</v>
      </c>
      <c r="B2014" s="8" t="s">
        <v>6727</v>
      </c>
      <c r="C2014" s="255">
        <v>1.5319425483378917</v>
      </c>
      <c r="D2014" s="255">
        <v>5.6671161403548576</v>
      </c>
    </row>
    <row r="2015" spans="1:4" ht="27.75" customHeight="1">
      <c r="A2015" s="7" t="s">
        <v>6731</v>
      </c>
      <c r="B2015" s="8" t="s">
        <v>6732</v>
      </c>
      <c r="C2015" s="255">
        <v>2.5282408490051917</v>
      </c>
      <c r="D2015" s="255">
        <v>1.3498235041298905</v>
      </c>
    </row>
    <row r="2016" spans="1:4" ht="27.75" customHeight="1">
      <c r="A2016" s="7" t="s">
        <v>6731</v>
      </c>
      <c r="B2016" s="8" t="s">
        <v>6732</v>
      </c>
      <c r="C2016" s="255">
        <v>2.5282408490051917</v>
      </c>
      <c r="D2016" s="255">
        <v>1.3498235041298905</v>
      </c>
    </row>
    <row r="2017" spans="1:4" ht="27.75" customHeight="1">
      <c r="A2017" s="7" t="s">
        <v>6733</v>
      </c>
      <c r="B2017" s="8" t="s">
        <v>6732</v>
      </c>
      <c r="C2017" s="255">
        <v>2.5282408490051917</v>
      </c>
      <c r="D2017" s="255">
        <v>1.3498235041298905</v>
      </c>
    </row>
    <row r="2018" spans="1:4" ht="27.75" customHeight="1">
      <c r="A2018" s="7" t="s">
        <v>6733</v>
      </c>
      <c r="B2018" s="8" t="s">
        <v>6732</v>
      </c>
      <c r="C2018" s="255">
        <v>2.5282408490051917</v>
      </c>
      <c r="D2018" s="255">
        <v>1.3498235041298905</v>
      </c>
    </row>
    <row r="2019" spans="1:4" ht="27.75" customHeight="1">
      <c r="A2019" s="7" t="s">
        <v>6734</v>
      </c>
      <c r="B2019" s="8" t="s">
        <v>6732</v>
      </c>
      <c r="C2019" s="255">
        <v>1.8533290969402465</v>
      </c>
      <c r="D2019" s="255">
        <v>3.3424201054644911</v>
      </c>
    </row>
    <row r="2020" spans="1:4" ht="27.75" customHeight="1">
      <c r="A2020" s="7" t="s">
        <v>6735</v>
      </c>
      <c r="B2020" s="8" t="s">
        <v>6732</v>
      </c>
      <c r="C2020" s="255">
        <v>1.8533290969402465</v>
      </c>
      <c r="D2020" s="255">
        <v>3.3424201054644911</v>
      </c>
    </row>
    <row r="2021" spans="1:4" ht="27.75" customHeight="1">
      <c r="A2021" s="7" t="s">
        <v>6736</v>
      </c>
      <c r="B2021" s="8" t="s">
        <v>6737</v>
      </c>
      <c r="C2021" s="255">
        <v>6.2134732729788613</v>
      </c>
      <c r="D2021" s="255">
        <v>1.3069719643162432</v>
      </c>
    </row>
    <row r="2022" spans="1:4" ht="27.75" customHeight="1">
      <c r="A2022" s="7" t="s">
        <v>6736</v>
      </c>
      <c r="B2022" s="8" t="s">
        <v>6737</v>
      </c>
      <c r="C2022" s="255">
        <v>6.2134732729788613</v>
      </c>
      <c r="D2022" s="255">
        <v>1.3069719643162432</v>
      </c>
    </row>
    <row r="2023" spans="1:4" ht="27.75" customHeight="1">
      <c r="A2023" s="7" t="s">
        <v>6738</v>
      </c>
      <c r="B2023" s="8" t="s">
        <v>6737</v>
      </c>
      <c r="C2023" s="255">
        <v>6.2134732729788613</v>
      </c>
      <c r="D2023" s="255">
        <v>1.3069719643162432</v>
      </c>
    </row>
    <row r="2024" spans="1:4" ht="27.75" customHeight="1">
      <c r="A2024" s="7" t="s">
        <v>6738</v>
      </c>
      <c r="B2024" s="8" t="s">
        <v>6737</v>
      </c>
      <c r="C2024" s="255">
        <v>6.2134732729788613</v>
      </c>
      <c r="D2024" s="255">
        <v>1.3069719643162432</v>
      </c>
    </row>
    <row r="2025" spans="1:4" ht="27.75" customHeight="1">
      <c r="A2025" s="7" t="s">
        <v>6739</v>
      </c>
      <c r="B2025" s="8" t="s">
        <v>6737</v>
      </c>
      <c r="C2025" s="255">
        <v>1.2426946545957722</v>
      </c>
      <c r="D2025" s="255">
        <v>6.4598696269073335</v>
      </c>
    </row>
    <row r="2026" spans="1:4" ht="27.75" customHeight="1">
      <c r="A2026" s="7" t="s">
        <v>6740</v>
      </c>
      <c r="B2026" s="8" t="s">
        <v>6737</v>
      </c>
      <c r="C2026" s="255">
        <v>1.2426946545957722</v>
      </c>
      <c r="D2026" s="255">
        <v>6.4598696269073335</v>
      </c>
    </row>
    <row r="2027" spans="1:4" ht="27.75" customHeight="1">
      <c r="A2027" s="7" t="s">
        <v>6741</v>
      </c>
      <c r="B2027" s="8" t="s">
        <v>6742</v>
      </c>
      <c r="C2027" s="255">
        <v>0.53564424767059149</v>
      </c>
      <c r="D2027" s="255">
        <v>7.3276133081336914</v>
      </c>
    </row>
    <row r="2028" spans="1:4" ht="27.75" customHeight="1">
      <c r="A2028" s="7" t="s">
        <v>6743</v>
      </c>
      <c r="B2028" s="8" t="s">
        <v>6742</v>
      </c>
      <c r="C2028" s="255">
        <v>0.53564424767059149</v>
      </c>
      <c r="D2028" s="255">
        <v>7.3276133081336914</v>
      </c>
    </row>
    <row r="2029" spans="1:4" ht="27.75" customHeight="1">
      <c r="A2029" s="7" t="s">
        <v>6744</v>
      </c>
      <c r="B2029" s="8" t="s">
        <v>6745</v>
      </c>
      <c r="C2029" s="255">
        <v>1.0498627254343593</v>
      </c>
      <c r="D2029" s="255">
        <v>8.6881496972169927</v>
      </c>
    </row>
    <row r="2030" spans="1:4" ht="27.75" customHeight="1">
      <c r="A2030" s="7" t="s">
        <v>6746</v>
      </c>
      <c r="B2030" s="8" t="s">
        <v>6745</v>
      </c>
      <c r="C2030" s="255">
        <v>1.0498627254343593</v>
      </c>
      <c r="D2030" s="255">
        <v>8.6881496972169927</v>
      </c>
    </row>
    <row r="2031" spans="1:4" ht="27.75" customHeight="1">
      <c r="A2031" s="7" t="s">
        <v>6747</v>
      </c>
      <c r="B2031" s="8" t="s">
        <v>6748</v>
      </c>
      <c r="C2031" s="255">
        <v>1.3391106191764788</v>
      </c>
      <c r="D2031" s="255">
        <v>6.9848009896245129</v>
      </c>
    </row>
    <row r="2032" spans="1:4" ht="27.75" customHeight="1">
      <c r="A2032" s="7" t="s">
        <v>6749</v>
      </c>
      <c r="B2032" s="8" t="s">
        <v>6750</v>
      </c>
      <c r="C2032" s="255">
        <v>1.1677044599218895</v>
      </c>
      <c r="D2032" s="255">
        <v>5.4849970961468566</v>
      </c>
    </row>
    <row r="2033" spans="1:4" ht="27.75" customHeight="1">
      <c r="A2033" s="7" t="s">
        <v>6749</v>
      </c>
      <c r="B2033" s="8" t="s">
        <v>6750</v>
      </c>
      <c r="C2033" s="255">
        <v>1.1677044599218895</v>
      </c>
      <c r="D2033" s="255">
        <v>5.4849970961468566</v>
      </c>
    </row>
    <row r="2034" spans="1:4" ht="27.75" customHeight="1">
      <c r="A2034" s="7" t="s">
        <v>6751</v>
      </c>
      <c r="B2034" s="8" t="s">
        <v>6750</v>
      </c>
      <c r="C2034" s="255">
        <v>1.1677044599218895</v>
      </c>
      <c r="D2034" s="255">
        <v>5.4849970961468566</v>
      </c>
    </row>
    <row r="2035" spans="1:4" ht="27.75" customHeight="1">
      <c r="A2035" s="7" t="s">
        <v>6751</v>
      </c>
      <c r="B2035" s="8" t="s">
        <v>6750</v>
      </c>
      <c r="C2035" s="255">
        <v>1.1677044599218895</v>
      </c>
      <c r="D2035" s="255">
        <v>5.4849970961468566</v>
      </c>
    </row>
    <row r="2036" spans="1:4" ht="27.75" customHeight="1">
      <c r="A2036" s="7" t="s">
        <v>6752</v>
      </c>
      <c r="B2036" s="8" t="s">
        <v>6750</v>
      </c>
      <c r="C2036" s="255">
        <v>1.1677044599218895</v>
      </c>
      <c r="D2036" s="255">
        <v>5.4849970961468566</v>
      </c>
    </row>
    <row r="2037" spans="1:4" ht="27.75" customHeight="1">
      <c r="A2037" s="7" t="s">
        <v>6752</v>
      </c>
      <c r="B2037" s="8" t="s">
        <v>6750</v>
      </c>
      <c r="C2037" s="255">
        <v>1.1677044599218895</v>
      </c>
      <c r="D2037" s="255">
        <v>5.4849970961468566</v>
      </c>
    </row>
    <row r="2038" spans="1:4" ht="27.75" customHeight="1">
      <c r="A2038" s="7" t="s">
        <v>6753</v>
      </c>
      <c r="B2038" s="8" t="s">
        <v>6750</v>
      </c>
      <c r="C2038" s="255">
        <v>1.1677044599218895</v>
      </c>
      <c r="D2038" s="255">
        <v>5.4849970961468566</v>
      </c>
    </row>
    <row r="2039" spans="1:4" ht="27.75" customHeight="1">
      <c r="A2039" s="7" t="s">
        <v>6753</v>
      </c>
      <c r="B2039" s="8" t="s">
        <v>6750</v>
      </c>
      <c r="C2039" s="255">
        <v>1.1677044599218895</v>
      </c>
      <c r="D2039" s="255">
        <v>5.4849970961468566</v>
      </c>
    </row>
    <row r="2040" spans="1:4" ht="27.75" customHeight="1">
      <c r="A2040" s="7" t="s">
        <v>6754</v>
      </c>
      <c r="B2040" s="8" t="s">
        <v>6750</v>
      </c>
      <c r="C2040" s="255">
        <v>1.1677044599218895</v>
      </c>
      <c r="D2040" s="255">
        <v>5.4849970961468566</v>
      </c>
    </row>
    <row r="2041" spans="1:4" ht="27.75" customHeight="1">
      <c r="A2041" s="7" t="s">
        <v>6754</v>
      </c>
      <c r="B2041" s="8" t="s">
        <v>6750</v>
      </c>
      <c r="C2041" s="255">
        <v>1.1677044599218895</v>
      </c>
      <c r="D2041" s="255">
        <v>5.4849970961468566</v>
      </c>
    </row>
    <row r="2042" spans="1:4" ht="27.75" customHeight="1">
      <c r="A2042" s="7" t="s">
        <v>6755</v>
      </c>
      <c r="B2042" s="8" t="s">
        <v>6750</v>
      </c>
      <c r="C2042" s="255">
        <v>1.7890517872197755</v>
      </c>
      <c r="D2042" s="255">
        <v>8.0882281398259313</v>
      </c>
    </row>
    <row r="2043" spans="1:4" ht="27.75" customHeight="1">
      <c r="A2043" s="7" t="s">
        <v>6756</v>
      </c>
      <c r="B2043" s="8" t="s">
        <v>6750</v>
      </c>
      <c r="C2043" s="255">
        <v>1.7890517872197755</v>
      </c>
      <c r="D2043" s="255">
        <v>8.0882281398259313</v>
      </c>
    </row>
    <row r="2044" spans="1:4" ht="27.75" customHeight="1">
      <c r="A2044" s="7" t="s">
        <v>6757</v>
      </c>
      <c r="B2044" s="8" t="s">
        <v>6750</v>
      </c>
      <c r="C2044" s="255">
        <v>1.1677044599218895</v>
      </c>
      <c r="D2044" s="255">
        <v>5.4849970961468566</v>
      </c>
    </row>
    <row r="2045" spans="1:4" ht="27.75" customHeight="1">
      <c r="A2045" s="7" t="s">
        <v>6757</v>
      </c>
      <c r="B2045" s="8" t="s">
        <v>6750</v>
      </c>
      <c r="C2045" s="255">
        <v>1.1677044599218895</v>
      </c>
      <c r="D2045" s="255">
        <v>5.4849970961468566</v>
      </c>
    </row>
    <row r="2046" spans="1:4" ht="27.75" customHeight="1">
      <c r="A2046" s="7" t="s">
        <v>6758</v>
      </c>
      <c r="B2046" s="8" t="s">
        <v>6759</v>
      </c>
      <c r="C2046" s="255">
        <v>2.7960629728404873</v>
      </c>
      <c r="D2046" s="255">
        <v>4.2637282114579085</v>
      </c>
    </row>
    <row r="2047" spans="1:4" ht="27.75" customHeight="1">
      <c r="A2047" s="7" t="s">
        <v>6760</v>
      </c>
      <c r="B2047" s="8" t="s">
        <v>6759</v>
      </c>
      <c r="C2047" s="255">
        <v>2.7960629728404873</v>
      </c>
      <c r="D2047" s="255">
        <v>4.2637282114579085</v>
      </c>
    </row>
    <row r="2048" spans="1:4" ht="27.75" customHeight="1">
      <c r="A2048" s="7" t="s">
        <v>6761</v>
      </c>
      <c r="B2048" s="8" t="s">
        <v>6762</v>
      </c>
      <c r="C2048" s="255">
        <v>0.79275348655247535</v>
      </c>
      <c r="D2048" s="255">
        <v>8.2917729539407556</v>
      </c>
    </row>
    <row r="2049" spans="1:4" ht="27.75" customHeight="1">
      <c r="A2049" s="7" t="s">
        <v>6763</v>
      </c>
      <c r="B2049" s="8" t="s">
        <v>6762</v>
      </c>
      <c r="C2049" s="255">
        <v>0.79275348655247535</v>
      </c>
      <c r="D2049" s="255">
        <v>8.2917729539407556</v>
      </c>
    </row>
    <row r="2050" spans="1:4" ht="27.75" customHeight="1">
      <c r="A2050" s="7" t="s">
        <v>6764</v>
      </c>
      <c r="B2050" s="8" t="s">
        <v>6765</v>
      </c>
      <c r="C2050" s="255">
        <v>0.65348598215812159</v>
      </c>
      <c r="D2050" s="255">
        <v>7.7025642815031059</v>
      </c>
    </row>
    <row r="2051" spans="1:4" ht="27.75" customHeight="1">
      <c r="A2051" s="7" t="s">
        <v>6766</v>
      </c>
      <c r="B2051" s="8" t="s">
        <v>6765</v>
      </c>
      <c r="C2051" s="255">
        <v>0.65348598215812159</v>
      </c>
      <c r="D2051" s="255">
        <v>7.7025642815031059</v>
      </c>
    </row>
    <row r="2052" spans="1:4" ht="27.75" customHeight="1">
      <c r="A2052" s="7" t="s">
        <v>6767</v>
      </c>
      <c r="B2052" s="8" t="s">
        <v>6768</v>
      </c>
      <c r="C2052" s="255">
        <v>14.066017943829733</v>
      </c>
      <c r="D2052" s="255">
        <v>0.59992155739106257</v>
      </c>
    </row>
    <row r="2053" spans="1:4" ht="27.75" customHeight="1">
      <c r="A2053" s="7" t="s">
        <v>6767</v>
      </c>
      <c r="B2053" s="8" t="s">
        <v>6768</v>
      </c>
      <c r="C2053" s="255">
        <v>14.066017943829733</v>
      </c>
      <c r="D2053" s="255">
        <v>0.59992155739106257</v>
      </c>
    </row>
    <row r="2054" spans="1:4" ht="27.75" customHeight="1">
      <c r="A2054" s="7" t="s">
        <v>6769</v>
      </c>
      <c r="B2054" s="8" t="s">
        <v>6768</v>
      </c>
      <c r="C2054" s="255">
        <v>14.066017943829733</v>
      </c>
      <c r="D2054" s="255">
        <v>0.59992155739106257</v>
      </c>
    </row>
    <row r="2055" spans="1:4" ht="27.75" customHeight="1">
      <c r="A2055" s="7" t="s">
        <v>6769</v>
      </c>
      <c r="B2055" s="8" t="s">
        <v>6768</v>
      </c>
      <c r="C2055" s="255">
        <v>14.066017943829733</v>
      </c>
      <c r="D2055" s="255">
        <v>0.59992155739106257</v>
      </c>
    </row>
    <row r="2056" spans="1:4" ht="27.75" customHeight="1">
      <c r="A2056" s="7" t="s">
        <v>6770</v>
      </c>
      <c r="B2056" s="8" t="s">
        <v>6768</v>
      </c>
      <c r="C2056" s="255">
        <v>5.2278878572649727</v>
      </c>
      <c r="D2056" s="255">
        <v>10.487914369390181</v>
      </c>
    </row>
    <row r="2057" spans="1:4" ht="27.75" customHeight="1">
      <c r="A2057" s="7" t="s">
        <v>6771</v>
      </c>
      <c r="B2057" s="8" t="s">
        <v>6768</v>
      </c>
      <c r="C2057" s="255">
        <v>5.2278878572649727</v>
      </c>
      <c r="D2057" s="255">
        <v>10.487914369390181</v>
      </c>
    </row>
    <row r="2058" spans="1:4" ht="27.75" customHeight="1">
      <c r="A2058" s="7" t="s">
        <v>6772</v>
      </c>
      <c r="B2058" s="8" t="s">
        <v>6773</v>
      </c>
      <c r="C2058" s="255">
        <v>4.5208374503397923</v>
      </c>
      <c r="D2058" s="255">
        <v>5.2707393970786205</v>
      </c>
    </row>
    <row r="2059" spans="1:4" ht="27.75" customHeight="1">
      <c r="A2059" s="7" t="s">
        <v>6774</v>
      </c>
      <c r="B2059" s="8" t="s">
        <v>6773</v>
      </c>
      <c r="C2059" s="255">
        <v>4.5208374503397923</v>
      </c>
      <c r="D2059" s="255">
        <v>5.2707393970786205</v>
      </c>
    </row>
    <row r="2060" spans="1:4" ht="27.75" customHeight="1">
      <c r="A2060" s="7" t="s">
        <v>6775</v>
      </c>
      <c r="B2060" s="8" t="s">
        <v>6773</v>
      </c>
      <c r="C2060" s="255">
        <v>1.6390713978720099</v>
      </c>
      <c r="D2060" s="255">
        <v>3.2352912559303726</v>
      </c>
    </row>
    <row r="2061" spans="1:4" ht="27.75" customHeight="1">
      <c r="A2061" s="7" t="s">
        <v>6775</v>
      </c>
      <c r="B2061" s="8" t="s">
        <v>6773</v>
      </c>
      <c r="C2061" s="255">
        <v>1.6390713978720099</v>
      </c>
      <c r="D2061" s="255">
        <v>3.2352912559303726</v>
      </c>
    </row>
    <row r="2062" spans="1:4" ht="27.75" customHeight="1">
      <c r="A2062" s="7" t="s">
        <v>6776</v>
      </c>
      <c r="B2062" s="8" t="s">
        <v>6773</v>
      </c>
      <c r="C2062" s="255">
        <v>1.6390713978720099</v>
      </c>
      <c r="D2062" s="255">
        <v>3.2352912559303726</v>
      </c>
    </row>
    <row r="2063" spans="1:4" ht="27.75" customHeight="1">
      <c r="A2063" s="7" t="s">
        <v>6776</v>
      </c>
      <c r="B2063" s="8" t="s">
        <v>6773</v>
      </c>
      <c r="C2063" s="255">
        <v>1.6390713978720099</v>
      </c>
      <c r="D2063" s="255">
        <v>3.2352912559303726</v>
      </c>
    </row>
    <row r="2064" spans="1:4" ht="27.75" customHeight="1">
      <c r="A2064" s="7" t="s">
        <v>6777</v>
      </c>
      <c r="B2064" s="8" t="s">
        <v>6778</v>
      </c>
      <c r="C2064" s="255">
        <v>1.2426946545957722</v>
      </c>
      <c r="D2064" s="255">
        <v>4.8100853440819122</v>
      </c>
    </row>
    <row r="2065" spans="1:4" ht="27.75" customHeight="1">
      <c r="A2065" s="7" t="s">
        <v>6779</v>
      </c>
      <c r="B2065" s="8" t="s">
        <v>6778</v>
      </c>
      <c r="C2065" s="255">
        <v>1.2426946545957722</v>
      </c>
      <c r="D2065" s="255">
        <v>4.8100853440819122</v>
      </c>
    </row>
    <row r="2066" spans="1:4" ht="27.75" customHeight="1">
      <c r="A2066" s="7" t="s">
        <v>6780</v>
      </c>
      <c r="B2066" s="8" t="s">
        <v>6778</v>
      </c>
      <c r="C2066" s="255">
        <v>3.7709355036009642</v>
      </c>
      <c r="D2066" s="255">
        <v>1.1784173448753015</v>
      </c>
    </row>
    <row r="2067" spans="1:4" ht="27.75" customHeight="1">
      <c r="A2067" s="7" t="s">
        <v>6780</v>
      </c>
      <c r="B2067" s="8" t="s">
        <v>6778</v>
      </c>
      <c r="C2067" s="255">
        <v>3.7709355036009642</v>
      </c>
      <c r="D2067" s="255">
        <v>1.1784173448753015</v>
      </c>
    </row>
    <row r="2068" spans="1:4" ht="27.75" customHeight="1">
      <c r="A2068" s="7" t="s">
        <v>6781</v>
      </c>
      <c r="B2068" s="8" t="s">
        <v>6778</v>
      </c>
      <c r="C2068" s="255">
        <v>3.7709355036009642</v>
      </c>
      <c r="D2068" s="255">
        <v>1.1784173448753015</v>
      </c>
    </row>
    <row r="2069" spans="1:4" ht="27.75" customHeight="1">
      <c r="A2069" s="7" t="s">
        <v>6781</v>
      </c>
      <c r="B2069" s="8" t="s">
        <v>6778</v>
      </c>
      <c r="C2069" s="255">
        <v>3.7709355036009642</v>
      </c>
      <c r="D2069" s="255">
        <v>1.1784173448753015</v>
      </c>
    </row>
    <row r="2070" spans="1:4" ht="27.75" customHeight="1">
      <c r="A2070" s="7" t="s">
        <v>6782</v>
      </c>
      <c r="B2070" s="8" t="s">
        <v>6783</v>
      </c>
      <c r="C2070" s="255">
        <v>3.8673514681816705</v>
      </c>
      <c r="D2070" s="255">
        <v>1.2641204245025959</v>
      </c>
    </row>
    <row r="2071" spans="1:4" ht="27.75" customHeight="1">
      <c r="A2071" s="7" t="s">
        <v>6782</v>
      </c>
      <c r="B2071" s="8" t="s">
        <v>6783</v>
      </c>
      <c r="C2071" s="255">
        <v>3.8673514681816705</v>
      </c>
      <c r="D2071" s="255">
        <v>1.2641204245025959</v>
      </c>
    </row>
    <row r="2072" spans="1:4" ht="27.75" customHeight="1">
      <c r="A2072" s="7" t="s">
        <v>6782</v>
      </c>
      <c r="B2072" s="8" t="s">
        <v>6783</v>
      </c>
      <c r="C2072" s="255">
        <v>3.8673514681816705</v>
      </c>
      <c r="D2072" s="255">
        <v>1.2641204245025959</v>
      </c>
    </row>
    <row r="2073" spans="1:4" ht="27.75" customHeight="1">
      <c r="A2073" s="7" t="s">
        <v>6784</v>
      </c>
      <c r="B2073" s="8" t="s">
        <v>6783</v>
      </c>
      <c r="C2073" s="255">
        <v>3.5138262647190799</v>
      </c>
      <c r="D2073" s="255">
        <v>1.3498235041298905</v>
      </c>
    </row>
    <row r="2074" spans="1:4" ht="27.75" customHeight="1">
      <c r="A2074" s="7" t="s">
        <v>6785</v>
      </c>
      <c r="B2074" s="8" t="s">
        <v>6786</v>
      </c>
      <c r="C2074" s="255">
        <v>1.6069327430117744</v>
      </c>
      <c r="D2074" s="255">
        <v>8.3667631486146394</v>
      </c>
    </row>
    <row r="2075" spans="1:4" ht="27.75" customHeight="1">
      <c r="A2075" s="7" t="s">
        <v>6787</v>
      </c>
      <c r="B2075" s="8" t="s">
        <v>6786</v>
      </c>
      <c r="C2075" s="255">
        <v>1.6069327430117744</v>
      </c>
      <c r="D2075" s="255">
        <v>8.3667631486146394</v>
      </c>
    </row>
    <row r="2076" spans="1:4" ht="27.75" customHeight="1">
      <c r="A2076" s="7" t="s">
        <v>6788</v>
      </c>
      <c r="B2076" s="8" t="s">
        <v>6789</v>
      </c>
      <c r="C2076" s="255">
        <v>7.7347029363633411</v>
      </c>
      <c r="D2076" s="255">
        <v>1.9068935217073057</v>
      </c>
    </row>
    <row r="2077" spans="1:4" ht="27.75" customHeight="1">
      <c r="A2077" s="7" t="s">
        <v>6788</v>
      </c>
      <c r="B2077" s="8" t="s">
        <v>6789</v>
      </c>
      <c r="C2077" s="255">
        <v>7.7347029363633411</v>
      </c>
      <c r="D2077" s="255">
        <v>1.9068935217073057</v>
      </c>
    </row>
    <row r="2078" spans="1:4" ht="27.75" customHeight="1">
      <c r="A2078" s="7" t="s">
        <v>6790</v>
      </c>
      <c r="B2078" s="8" t="s">
        <v>6791</v>
      </c>
      <c r="C2078" s="255">
        <v>5.431432671379798</v>
      </c>
      <c r="D2078" s="255">
        <v>5.50642286605368</v>
      </c>
    </row>
    <row r="2079" spans="1:4" ht="27.75" customHeight="1">
      <c r="A2079" s="7" t="s">
        <v>6790</v>
      </c>
      <c r="B2079" s="8" t="s">
        <v>6791</v>
      </c>
      <c r="C2079" s="255">
        <v>5.431432671379798</v>
      </c>
      <c r="D2079" s="255">
        <v>5.50642286605368</v>
      </c>
    </row>
    <row r="2080" spans="1:4" ht="27.75" customHeight="1">
      <c r="A2080" s="7" t="s">
        <v>6792</v>
      </c>
      <c r="B2080" s="8" t="s">
        <v>6791</v>
      </c>
      <c r="C2080" s="255">
        <v>5.431432671379798</v>
      </c>
      <c r="D2080" s="255">
        <v>5.50642286605368</v>
      </c>
    </row>
    <row r="2081" spans="1:4" ht="27.75" customHeight="1">
      <c r="A2081" s="7" t="s">
        <v>6792</v>
      </c>
      <c r="B2081" s="8" t="s">
        <v>6791</v>
      </c>
      <c r="C2081" s="255">
        <v>5.431432671379798</v>
      </c>
      <c r="D2081" s="255">
        <v>5.50642286605368</v>
      </c>
    </row>
    <row r="2082" spans="1:4" ht="27.75" customHeight="1">
      <c r="A2082" s="7" t="s">
        <v>6793</v>
      </c>
      <c r="B2082" s="8" t="s">
        <v>6791</v>
      </c>
      <c r="C2082" s="255">
        <v>4.3494312910852022</v>
      </c>
      <c r="D2082" s="255">
        <v>10.42363705966971</v>
      </c>
    </row>
    <row r="2083" spans="1:4" ht="27.75" customHeight="1">
      <c r="A2083" s="7" t="s">
        <v>6794</v>
      </c>
      <c r="B2083" s="8" t="s">
        <v>6791</v>
      </c>
      <c r="C2083" s="255">
        <v>4.3494312910852022</v>
      </c>
      <c r="D2083" s="255">
        <v>10.42363705966971</v>
      </c>
    </row>
    <row r="2084" spans="1:4" ht="27.75" customHeight="1">
      <c r="A2084" s="7" t="s">
        <v>6795</v>
      </c>
      <c r="B2084" s="8" t="s">
        <v>6796</v>
      </c>
      <c r="C2084" s="255">
        <v>2.7210727781666049</v>
      </c>
      <c r="D2084" s="255">
        <v>0.68562463701835707</v>
      </c>
    </row>
    <row r="2085" spans="1:4" ht="27.75" customHeight="1">
      <c r="A2085" s="7" t="s">
        <v>6795</v>
      </c>
      <c r="B2085" s="8" t="s">
        <v>6796</v>
      </c>
      <c r="C2085" s="255">
        <v>2.7210727781666049</v>
      </c>
      <c r="D2085" s="255">
        <v>0.68562463701835707</v>
      </c>
    </row>
    <row r="2086" spans="1:4" ht="27.75" customHeight="1">
      <c r="A2086" s="7" t="s">
        <v>6795</v>
      </c>
      <c r="B2086" s="8" t="s">
        <v>6796</v>
      </c>
      <c r="C2086" s="255">
        <v>2.7210727781666049</v>
      </c>
      <c r="D2086" s="255">
        <v>0.68562463701835707</v>
      </c>
    </row>
    <row r="2087" spans="1:4" ht="27.75" customHeight="1">
      <c r="A2087" s="7" t="s">
        <v>6797</v>
      </c>
      <c r="B2087" s="8" t="s">
        <v>6796</v>
      </c>
      <c r="C2087" s="255">
        <v>2.699647008259781</v>
      </c>
      <c r="D2087" s="255">
        <v>0.7284761768320045</v>
      </c>
    </row>
    <row r="2088" spans="1:4" ht="27.75" customHeight="1">
      <c r="A2088" s="7" t="s">
        <v>6798</v>
      </c>
      <c r="B2088" s="8" t="s">
        <v>6799</v>
      </c>
      <c r="C2088" s="255">
        <v>3.2460041408837843</v>
      </c>
      <c r="D2088" s="255">
        <v>13.658928315600082</v>
      </c>
    </row>
    <row r="2089" spans="1:4" ht="27.75" customHeight="1">
      <c r="A2089" s="7" t="s">
        <v>6800</v>
      </c>
      <c r="B2089" s="8" t="s">
        <v>6799</v>
      </c>
      <c r="C2089" s="255">
        <v>3.2460041408837843</v>
      </c>
      <c r="D2089" s="255">
        <v>13.658928315600082</v>
      </c>
    </row>
    <row r="2090" spans="1:4" ht="27.75" customHeight="1">
      <c r="A2090" s="7" t="s">
        <v>6801</v>
      </c>
      <c r="B2090" s="8" t="s">
        <v>6799</v>
      </c>
      <c r="C2090" s="255">
        <v>21.532898756357778</v>
      </c>
      <c r="D2090" s="255">
        <v>3.0960237515360189</v>
      </c>
    </row>
    <row r="2091" spans="1:4" ht="27.75" customHeight="1">
      <c r="A2091" s="7" t="s">
        <v>6801</v>
      </c>
      <c r="B2091" s="8" t="s">
        <v>6799</v>
      </c>
      <c r="C2091" s="255">
        <v>21.532898756357778</v>
      </c>
      <c r="D2091" s="255">
        <v>3.0960237515360189</v>
      </c>
    </row>
    <row r="2092" spans="1:4" ht="27.75" customHeight="1">
      <c r="A2092" s="7" t="s">
        <v>6802</v>
      </c>
      <c r="B2092" s="8" t="s">
        <v>6799</v>
      </c>
      <c r="C2092" s="255">
        <v>21.532898756357778</v>
      </c>
      <c r="D2092" s="255">
        <v>3.0960237515360189</v>
      </c>
    </row>
    <row r="2093" spans="1:4" ht="27.75" customHeight="1">
      <c r="A2093" s="7" t="s">
        <v>6802</v>
      </c>
      <c r="B2093" s="8" t="s">
        <v>6799</v>
      </c>
      <c r="C2093" s="255">
        <v>21.532898756357778</v>
      </c>
      <c r="D2093" s="255">
        <v>3.0960237515360189</v>
      </c>
    </row>
    <row r="2094" spans="1:4" ht="27.75" customHeight="1">
      <c r="A2094" s="7" t="s">
        <v>6803</v>
      </c>
      <c r="B2094" s="8" t="s">
        <v>6804</v>
      </c>
      <c r="C2094" s="255">
        <v>5.688541910261681</v>
      </c>
      <c r="D2094" s="255">
        <v>10.048686086300297</v>
      </c>
    </row>
    <row r="2095" spans="1:4" ht="27.75" customHeight="1">
      <c r="A2095" s="7" t="s">
        <v>6805</v>
      </c>
      <c r="B2095" s="8" t="s">
        <v>6806</v>
      </c>
      <c r="C2095" s="255">
        <v>5.6242646005412107</v>
      </c>
      <c r="D2095" s="255">
        <v>11.248529201082421</v>
      </c>
    </row>
    <row r="2096" spans="1:4" ht="27.75" customHeight="1">
      <c r="A2096" s="7" t="s">
        <v>6805</v>
      </c>
      <c r="B2096" s="8" t="s">
        <v>6806</v>
      </c>
      <c r="C2096" s="255">
        <v>5.6242646005412107</v>
      </c>
      <c r="D2096" s="255">
        <v>11.248529201082421</v>
      </c>
    </row>
    <row r="2097" spans="1:4" ht="27.75" customHeight="1">
      <c r="A2097" s="7" t="s">
        <v>6807</v>
      </c>
      <c r="B2097" s="8" t="s">
        <v>6808</v>
      </c>
      <c r="C2097" s="255">
        <v>0</v>
      </c>
      <c r="D2097" s="255">
        <v>0</v>
      </c>
    </row>
    <row r="2098" spans="1:4" ht="27.75" customHeight="1">
      <c r="A2098" s="7" t="s">
        <v>6807</v>
      </c>
      <c r="B2098" s="8" t="s">
        <v>6808</v>
      </c>
      <c r="C2098" s="255">
        <v>0</v>
      </c>
      <c r="D2098" s="255">
        <v>0</v>
      </c>
    </row>
    <row r="2099" spans="1:4" ht="27.75" customHeight="1">
      <c r="A2099" s="7" t="s">
        <v>6809</v>
      </c>
      <c r="B2099" s="8" t="s">
        <v>6808</v>
      </c>
      <c r="C2099" s="255">
        <v>0</v>
      </c>
      <c r="D2099" s="255">
        <v>0</v>
      </c>
    </row>
    <row r="2100" spans="1:4" ht="27.75" customHeight="1">
      <c r="A2100" s="7" t="s">
        <v>6809</v>
      </c>
      <c r="B2100" s="8" t="s">
        <v>6808</v>
      </c>
      <c r="C2100" s="255">
        <v>0</v>
      </c>
      <c r="D2100" s="255">
        <v>0</v>
      </c>
    </row>
    <row r="2101" spans="1:4" ht="27.75" customHeight="1">
      <c r="A2101" s="7" t="s">
        <v>6810</v>
      </c>
      <c r="B2101" s="8" t="s">
        <v>6808</v>
      </c>
      <c r="C2101" s="255">
        <v>0</v>
      </c>
      <c r="D2101" s="255">
        <v>0</v>
      </c>
    </row>
    <row r="2102" spans="1:4" ht="27.75" customHeight="1">
      <c r="A2102" s="7" t="s">
        <v>6810</v>
      </c>
      <c r="B2102" s="8" t="s">
        <v>6808</v>
      </c>
      <c r="C2102" s="255">
        <v>0</v>
      </c>
      <c r="D2102" s="255">
        <v>0</v>
      </c>
    </row>
    <row r="2103" spans="1:4" ht="27.75" customHeight="1">
      <c r="A2103" s="7" t="s">
        <v>6811</v>
      </c>
      <c r="B2103" s="8" t="s">
        <v>6808</v>
      </c>
      <c r="C2103" s="255">
        <v>0</v>
      </c>
      <c r="D2103" s="255">
        <v>0</v>
      </c>
    </row>
    <row r="2104" spans="1:4" ht="27.75" customHeight="1">
      <c r="A2104" s="7" t="s">
        <v>6811</v>
      </c>
      <c r="B2104" s="8" t="s">
        <v>6808</v>
      </c>
      <c r="C2104" s="255">
        <v>0</v>
      </c>
      <c r="D2104" s="255">
        <v>0</v>
      </c>
    </row>
    <row r="2105" spans="1:4" ht="27.75" customHeight="1">
      <c r="A2105" s="7" t="s">
        <v>6812</v>
      </c>
      <c r="B2105" s="8" t="s">
        <v>6813</v>
      </c>
      <c r="C2105" s="255">
        <v>0.14998038934776564</v>
      </c>
      <c r="D2105" s="255">
        <v>0.91059522104000545</v>
      </c>
    </row>
    <row r="2106" spans="1:4" ht="27.75" customHeight="1">
      <c r="A2106" s="7" t="s">
        <v>6814</v>
      </c>
      <c r="B2106" s="8" t="s">
        <v>6813</v>
      </c>
      <c r="C2106" s="255">
        <v>0.14998038934776564</v>
      </c>
      <c r="D2106" s="255">
        <v>0.91059522104000545</v>
      </c>
    </row>
    <row r="2107" spans="1:4" ht="27.75" customHeight="1">
      <c r="A2107" s="7" t="s">
        <v>6815</v>
      </c>
      <c r="B2107" s="8" t="s">
        <v>6816</v>
      </c>
      <c r="C2107" s="255">
        <v>7.6489998567360464</v>
      </c>
      <c r="D2107" s="255">
        <v>4.3708570609920265</v>
      </c>
    </row>
    <row r="2108" spans="1:4" ht="27.75" customHeight="1">
      <c r="A2108" s="7" t="s">
        <v>6817</v>
      </c>
      <c r="B2108" s="8" t="s">
        <v>6816</v>
      </c>
      <c r="C2108" s="255">
        <v>7.6489998567360464</v>
      </c>
      <c r="D2108" s="255">
        <v>4.3708570609920265</v>
      </c>
    </row>
    <row r="2109" spans="1:4" ht="27.75" customHeight="1">
      <c r="A2109" s="7" t="s">
        <v>6818</v>
      </c>
      <c r="B2109" s="8" t="s">
        <v>6819</v>
      </c>
      <c r="C2109" s="255">
        <v>2.4639635392847206</v>
      </c>
      <c r="D2109" s="255">
        <v>11.580628634638188</v>
      </c>
    </row>
    <row r="2110" spans="1:4" ht="27.75" customHeight="1">
      <c r="A2110" s="7" t="s">
        <v>6820</v>
      </c>
      <c r="B2110" s="8" t="s">
        <v>6819</v>
      </c>
      <c r="C2110" s="255">
        <v>2.4639635392847206</v>
      </c>
      <c r="D2110" s="255">
        <v>11.580628634638188</v>
      </c>
    </row>
    <row r="2111" spans="1:4" ht="27.75" customHeight="1">
      <c r="A2111" s="7" t="s">
        <v>6821</v>
      </c>
      <c r="B2111" s="8" t="s">
        <v>6822</v>
      </c>
      <c r="C2111" s="255">
        <v>2.4853893091915444</v>
      </c>
      <c r="D2111" s="255">
        <v>11.430648245290422</v>
      </c>
    </row>
    <row r="2112" spans="1:4" ht="27.75" customHeight="1">
      <c r="A2112" s="7" t="s">
        <v>6821</v>
      </c>
      <c r="B2112" s="8" t="s">
        <v>6822</v>
      </c>
      <c r="C2112" s="255">
        <v>2.4853893091915444</v>
      </c>
      <c r="D2112" s="255">
        <v>11.430648245290422</v>
      </c>
    </row>
    <row r="2113" spans="1:4" ht="27.75" customHeight="1">
      <c r="A2113" s="7" t="s">
        <v>6823</v>
      </c>
      <c r="B2113" s="8" t="s">
        <v>6824</v>
      </c>
      <c r="C2113" s="255">
        <v>9.6737351129308813</v>
      </c>
      <c r="D2113" s="255">
        <v>1.5319425483378917</v>
      </c>
    </row>
    <row r="2114" spans="1:4" ht="27.75" customHeight="1">
      <c r="A2114" s="7" t="s">
        <v>6823</v>
      </c>
      <c r="B2114" s="8" t="s">
        <v>6824</v>
      </c>
      <c r="C2114" s="255">
        <v>9.6737351129308813</v>
      </c>
      <c r="D2114" s="255">
        <v>1.5319425483378917</v>
      </c>
    </row>
    <row r="2115" spans="1:4" ht="27.75" customHeight="1">
      <c r="A2115" s="7" t="s">
        <v>6825</v>
      </c>
      <c r="B2115" s="8" t="s">
        <v>6824</v>
      </c>
      <c r="C2115" s="255">
        <v>9.6737351129308813</v>
      </c>
      <c r="D2115" s="255">
        <v>1.5319425483378917</v>
      </c>
    </row>
    <row r="2116" spans="1:4" ht="27.75" customHeight="1">
      <c r="A2116" s="7" t="s">
        <v>6825</v>
      </c>
      <c r="B2116" s="8" t="s">
        <v>6824</v>
      </c>
      <c r="C2116" s="255">
        <v>9.6737351129308813</v>
      </c>
      <c r="D2116" s="255">
        <v>1.5319425483378917</v>
      </c>
    </row>
    <row r="2117" spans="1:4" ht="27.75" customHeight="1">
      <c r="A2117" s="7" t="s">
        <v>6826</v>
      </c>
      <c r="B2117" s="8" t="s">
        <v>6824</v>
      </c>
      <c r="C2117" s="255">
        <v>9.6630222279774696</v>
      </c>
      <c r="D2117" s="255">
        <v>1.5319425483378917</v>
      </c>
    </row>
    <row r="2118" spans="1:4" ht="27.75" customHeight="1">
      <c r="A2118" s="7" t="s">
        <v>6826</v>
      </c>
      <c r="B2118" s="8" t="s">
        <v>6824</v>
      </c>
      <c r="C2118" s="255">
        <v>9.6630222279774696</v>
      </c>
      <c r="D2118" s="255">
        <v>1.5319425483378917</v>
      </c>
    </row>
    <row r="2119" spans="1:4" ht="27.75" customHeight="1">
      <c r="A2119" s="7" t="s">
        <v>6827</v>
      </c>
      <c r="B2119" s="8" t="s">
        <v>6828</v>
      </c>
      <c r="C2119" s="255">
        <v>0.79275348655247535</v>
      </c>
      <c r="D2119" s="255">
        <v>1.2641204245025959</v>
      </c>
    </row>
    <row r="2120" spans="1:4" ht="27.75" customHeight="1">
      <c r="A2120" s="7" t="s">
        <v>6827</v>
      </c>
      <c r="B2120" s="8" t="s">
        <v>6828</v>
      </c>
      <c r="C2120" s="255">
        <v>0.79275348655247535</v>
      </c>
      <c r="D2120" s="255">
        <v>1.2641204245025959</v>
      </c>
    </row>
    <row r="2121" spans="1:4" ht="27.75" customHeight="1">
      <c r="A2121" s="7" t="s">
        <v>6829</v>
      </c>
      <c r="B2121" s="8" t="s">
        <v>6828</v>
      </c>
      <c r="C2121" s="255">
        <v>0.79275348655247535</v>
      </c>
      <c r="D2121" s="255">
        <v>1.2641204245025959</v>
      </c>
    </row>
    <row r="2122" spans="1:4" ht="27.75" customHeight="1">
      <c r="A2122" s="7" t="s">
        <v>6829</v>
      </c>
      <c r="B2122" s="8" t="s">
        <v>6828</v>
      </c>
      <c r="C2122" s="255">
        <v>0.79275348655247535</v>
      </c>
      <c r="D2122" s="255">
        <v>1.2641204245025959</v>
      </c>
    </row>
    <row r="2123" spans="1:4" ht="27.75" customHeight="1">
      <c r="A2123" s="7" t="s">
        <v>6830</v>
      </c>
      <c r="B2123" s="8" t="s">
        <v>6831</v>
      </c>
      <c r="C2123" s="255">
        <v>2.8496273976075468</v>
      </c>
      <c r="D2123" s="255">
        <v>4.9493528484762654</v>
      </c>
    </row>
    <row r="2124" spans="1:4" ht="27.75" customHeight="1">
      <c r="A2124" s="7" t="s">
        <v>6832</v>
      </c>
      <c r="B2124" s="8" t="s">
        <v>6831</v>
      </c>
      <c r="C2124" s="255">
        <v>2.8496273976075468</v>
      </c>
      <c r="D2124" s="255">
        <v>4.9493528484762654</v>
      </c>
    </row>
    <row r="2125" spans="1:4" ht="27.75" customHeight="1">
      <c r="A2125" s="7" t="s">
        <v>6833</v>
      </c>
      <c r="B2125" s="8" t="s">
        <v>6834</v>
      </c>
      <c r="C2125" s="255">
        <v>3.6745195390202579</v>
      </c>
      <c r="D2125" s="255">
        <v>1.2426946545957722</v>
      </c>
    </row>
    <row r="2126" spans="1:4" ht="27.75" customHeight="1">
      <c r="A2126" s="7" t="s">
        <v>6833</v>
      </c>
      <c r="B2126" s="8" t="s">
        <v>6834</v>
      </c>
      <c r="C2126" s="255">
        <v>3.6745195390202579</v>
      </c>
      <c r="D2126" s="255">
        <v>1.2426946545957722</v>
      </c>
    </row>
    <row r="2127" spans="1:4" ht="27.75" customHeight="1">
      <c r="A2127" s="7" t="s">
        <v>6835</v>
      </c>
      <c r="B2127" s="8" t="s">
        <v>6834</v>
      </c>
      <c r="C2127" s="255">
        <v>3.6745195390202579</v>
      </c>
      <c r="D2127" s="255">
        <v>1.2426946545957722</v>
      </c>
    </row>
    <row r="2128" spans="1:4" ht="27.75" customHeight="1">
      <c r="A2128" s="7" t="s">
        <v>6835</v>
      </c>
      <c r="B2128" s="8" t="s">
        <v>6834</v>
      </c>
      <c r="C2128" s="255">
        <v>3.6745195390202579</v>
      </c>
      <c r="D2128" s="255">
        <v>1.2426946545957722</v>
      </c>
    </row>
    <row r="2129" spans="1:4" ht="27.75" customHeight="1">
      <c r="A2129" s="7" t="s">
        <v>6836</v>
      </c>
      <c r="B2129" s="8" t="s">
        <v>6837</v>
      </c>
      <c r="C2129" s="255">
        <v>1.3283977342230668</v>
      </c>
      <c r="D2129" s="255">
        <v>2.9031918223746058</v>
      </c>
    </row>
    <row r="2130" spans="1:4" ht="27.75" customHeight="1">
      <c r="A2130" s="7" t="s">
        <v>6838</v>
      </c>
      <c r="B2130" s="8" t="s">
        <v>6837</v>
      </c>
      <c r="C2130" s="255">
        <v>1.3283977342230668</v>
      </c>
      <c r="D2130" s="255">
        <v>2.9031918223746058</v>
      </c>
    </row>
    <row r="2131" spans="1:4" ht="27.75" customHeight="1">
      <c r="A2131" s="7" t="s">
        <v>6839</v>
      </c>
      <c r="B2131" s="8" t="s">
        <v>6837</v>
      </c>
      <c r="C2131" s="255">
        <v>4.4029957158522626</v>
      </c>
      <c r="D2131" s="255">
        <v>-4.2851539813647317E-2</v>
      </c>
    </row>
    <row r="2132" spans="1:4" ht="27.75" customHeight="1">
      <c r="A2132" s="7" t="s">
        <v>6839</v>
      </c>
      <c r="B2132" s="8" t="s">
        <v>6837</v>
      </c>
      <c r="C2132" s="255">
        <v>4.4029957158522626</v>
      </c>
      <c r="D2132" s="255">
        <v>-4.2851539813647317E-2</v>
      </c>
    </row>
    <row r="2133" spans="1:4" ht="27.75" customHeight="1">
      <c r="A2133" s="7" t="s">
        <v>6840</v>
      </c>
      <c r="B2133" s="8" t="s">
        <v>6837</v>
      </c>
      <c r="C2133" s="255">
        <v>4.4029957158522626</v>
      </c>
      <c r="D2133" s="255">
        <v>-4.2851539813647317E-2</v>
      </c>
    </row>
    <row r="2134" spans="1:4" ht="27.75" customHeight="1">
      <c r="A2134" s="7" t="s">
        <v>6840</v>
      </c>
      <c r="B2134" s="8" t="s">
        <v>6837</v>
      </c>
      <c r="C2134" s="255">
        <v>4.4029957158522626</v>
      </c>
      <c r="D2134" s="255">
        <v>-4.2851539813647317E-2</v>
      </c>
    </row>
    <row r="2135" spans="1:4" ht="27.75" customHeight="1">
      <c r="A2135" s="7" t="s">
        <v>6841</v>
      </c>
      <c r="B2135" s="8" t="s">
        <v>6842</v>
      </c>
      <c r="C2135" s="255">
        <v>6.7384046356960408</v>
      </c>
      <c r="D2135" s="255">
        <v>7.38117773290075</v>
      </c>
    </row>
    <row r="2136" spans="1:4" ht="27.75" customHeight="1">
      <c r="A2136" s="7" t="s">
        <v>6843</v>
      </c>
      <c r="B2136" s="8" t="s">
        <v>6842</v>
      </c>
      <c r="C2136" s="255">
        <v>6.7384046356960408</v>
      </c>
      <c r="D2136" s="255">
        <v>7.38117773290075</v>
      </c>
    </row>
    <row r="2137" spans="1:4" ht="27.75" customHeight="1">
      <c r="A2137" s="7" t="s">
        <v>6844</v>
      </c>
      <c r="B2137" s="8" t="s">
        <v>6842</v>
      </c>
      <c r="C2137" s="255">
        <v>5.3243038218456791</v>
      </c>
      <c r="D2137" s="255">
        <v>1.8104775571265992</v>
      </c>
    </row>
    <row r="2138" spans="1:4" ht="27.75" customHeight="1">
      <c r="A2138" s="7" t="s">
        <v>6844</v>
      </c>
      <c r="B2138" s="8" t="s">
        <v>6842</v>
      </c>
      <c r="C2138" s="255">
        <v>5.3243038218456791</v>
      </c>
      <c r="D2138" s="255">
        <v>1.8104775571265992</v>
      </c>
    </row>
    <row r="2139" spans="1:4" ht="27.75" customHeight="1">
      <c r="A2139" s="7" t="s">
        <v>6845</v>
      </c>
      <c r="B2139" s="8" t="s">
        <v>6842</v>
      </c>
      <c r="C2139" s="255">
        <v>5.3243038218456791</v>
      </c>
      <c r="D2139" s="255">
        <v>1.8104775571265992</v>
      </c>
    </row>
    <row r="2140" spans="1:4" ht="27.75" customHeight="1">
      <c r="A2140" s="7" t="s">
        <v>6845</v>
      </c>
      <c r="B2140" s="8" t="s">
        <v>6842</v>
      </c>
      <c r="C2140" s="255">
        <v>5.3243038218456791</v>
      </c>
      <c r="D2140" s="255">
        <v>1.8104775571265992</v>
      </c>
    </row>
    <row r="2141" spans="1:4" ht="27.75" customHeight="1">
      <c r="A2141" s="7" t="s">
        <v>6846</v>
      </c>
      <c r="B2141" s="8" t="s">
        <v>6847</v>
      </c>
      <c r="C2141" s="255">
        <v>4.3815699459454382</v>
      </c>
      <c r="D2141" s="255">
        <v>4.9600657334296772</v>
      </c>
    </row>
    <row r="2142" spans="1:4" ht="27.75" customHeight="1">
      <c r="A2142" s="7" t="s">
        <v>6846</v>
      </c>
      <c r="B2142" s="8" t="s">
        <v>6847</v>
      </c>
      <c r="C2142" s="255">
        <v>4.3815699459454382</v>
      </c>
      <c r="D2142" s="255">
        <v>4.9600657334296772</v>
      </c>
    </row>
    <row r="2143" spans="1:4" ht="27.75" customHeight="1">
      <c r="A2143" s="7" t="s">
        <v>6848</v>
      </c>
      <c r="B2143" s="8" t="s">
        <v>6847</v>
      </c>
      <c r="C2143" s="255">
        <v>4.3815699459454382</v>
      </c>
      <c r="D2143" s="255">
        <v>4.9600657334296772</v>
      </c>
    </row>
    <row r="2144" spans="1:4" ht="27.75" customHeight="1">
      <c r="A2144" s="7" t="s">
        <v>6848</v>
      </c>
      <c r="B2144" s="8" t="s">
        <v>6847</v>
      </c>
      <c r="C2144" s="255">
        <v>4.3815699459454382</v>
      </c>
      <c r="D2144" s="255">
        <v>4.9600657334296772</v>
      </c>
    </row>
    <row r="2145" spans="1:4" ht="27.75" customHeight="1">
      <c r="A2145" s="7" t="s">
        <v>6849</v>
      </c>
      <c r="B2145" s="8" t="s">
        <v>6847</v>
      </c>
      <c r="C2145" s="255">
        <v>6.4063052021402749</v>
      </c>
      <c r="D2145" s="255">
        <v>10.027260316393471</v>
      </c>
    </row>
    <row r="2146" spans="1:4" ht="27.75" customHeight="1">
      <c r="A2146" s="7" t="s">
        <v>6850</v>
      </c>
      <c r="B2146" s="8" t="s">
        <v>6847</v>
      </c>
      <c r="C2146" s="255">
        <v>6.4063052021402749</v>
      </c>
      <c r="D2146" s="255">
        <v>10.027260316393471</v>
      </c>
    </row>
    <row r="2147" spans="1:4" ht="27.75" customHeight="1">
      <c r="A2147" s="7" t="s">
        <v>6851</v>
      </c>
      <c r="B2147" s="8" t="s">
        <v>6852</v>
      </c>
      <c r="C2147" s="255">
        <v>0.35352520346259042</v>
      </c>
      <c r="D2147" s="255">
        <v>3.5031133797656682</v>
      </c>
    </row>
    <row r="2148" spans="1:4" ht="27.75" customHeight="1">
      <c r="A2148" s="7" t="s">
        <v>6853</v>
      </c>
      <c r="B2148" s="8" t="s">
        <v>6852</v>
      </c>
      <c r="C2148" s="255">
        <v>0.35352520346259042</v>
      </c>
      <c r="D2148" s="255">
        <v>3.5031133797656682</v>
      </c>
    </row>
    <row r="2149" spans="1:4" ht="27.75" customHeight="1">
      <c r="A2149" s="7" t="s">
        <v>6854</v>
      </c>
      <c r="B2149" s="8" t="s">
        <v>6855</v>
      </c>
      <c r="C2149" s="255">
        <v>2.5710923888188391</v>
      </c>
      <c r="D2149" s="255">
        <v>1.1248529201082422</v>
      </c>
    </row>
    <row r="2150" spans="1:4" ht="27.75" customHeight="1">
      <c r="A2150" s="7" t="s">
        <v>6854</v>
      </c>
      <c r="B2150" s="8" t="s">
        <v>6855</v>
      </c>
      <c r="C2150" s="255">
        <v>2.5710923888188391</v>
      </c>
      <c r="D2150" s="255">
        <v>1.1248529201082422</v>
      </c>
    </row>
    <row r="2151" spans="1:4" ht="27.75" customHeight="1">
      <c r="A2151" s="7" t="s">
        <v>6856</v>
      </c>
      <c r="B2151" s="8" t="s">
        <v>6855</v>
      </c>
      <c r="C2151" s="255">
        <v>2.5710923888188391</v>
      </c>
      <c r="D2151" s="255">
        <v>1.1248529201082422</v>
      </c>
    </row>
    <row r="2152" spans="1:4" ht="27.75" customHeight="1">
      <c r="A2152" s="7" t="s">
        <v>6856</v>
      </c>
      <c r="B2152" s="8" t="s">
        <v>6855</v>
      </c>
      <c r="C2152" s="255">
        <v>2.5710923888188391</v>
      </c>
      <c r="D2152" s="255">
        <v>1.1248529201082422</v>
      </c>
    </row>
    <row r="2153" spans="1:4" ht="27.75" customHeight="1">
      <c r="A2153" s="7" t="s">
        <v>6857</v>
      </c>
      <c r="B2153" s="8" t="s">
        <v>6858</v>
      </c>
      <c r="C2153" s="255">
        <v>1.1891302298287132</v>
      </c>
      <c r="D2153" s="255">
        <v>17.515566898828343</v>
      </c>
    </row>
    <row r="2154" spans="1:4" ht="27.75" customHeight="1">
      <c r="A2154" s="7" t="s">
        <v>6859</v>
      </c>
      <c r="B2154" s="8" t="s">
        <v>6858</v>
      </c>
      <c r="C2154" s="255">
        <v>1.1891302298287132</v>
      </c>
      <c r="D2154" s="255">
        <v>17.515566898828343</v>
      </c>
    </row>
    <row r="2155" spans="1:4" ht="27.75" customHeight="1">
      <c r="A2155" s="7" t="s">
        <v>6860</v>
      </c>
      <c r="B2155" s="8" t="s">
        <v>6858</v>
      </c>
      <c r="C2155" s="255">
        <v>17.376299394433985</v>
      </c>
      <c r="D2155" s="255">
        <v>3.0424593267689595</v>
      </c>
    </row>
    <row r="2156" spans="1:4" ht="27.75" customHeight="1">
      <c r="A2156" s="7" t="s">
        <v>6860</v>
      </c>
      <c r="B2156" s="8" t="s">
        <v>6858</v>
      </c>
      <c r="C2156" s="255">
        <v>17.376299394433985</v>
      </c>
      <c r="D2156" s="255">
        <v>3.0424593267689595</v>
      </c>
    </row>
    <row r="2157" spans="1:4" ht="27.75" customHeight="1">
      <c r="A2157" s="7" t="s">
        <v>6861</v>
      </c>
      <c r="B2157" s="8" t="s">
        <v>6858</v>
      </c>
      <c r="C2157" s="255">
        <v>17.376299394433985</v>
      </c>
      <c r="D2157" s="255">
        <v>3.0424593267689595</v>
      </c>
    </row>
    <row r="2158" spans="1:4" ht="27.75" customHeight="1">
      <c r="A2158" s="7" t="s">
        <v>6861</v>
      </c>
      <c r="B2158" s="8" t="s">
        <v>6858</v>
      </c>
      <c r="C2158" s="255">
        <v>17.376299394433985</v>
      </c>
      <c r="D2158" s="255">
        <v>3.0424593267689595</v>
      </c>
    </row>
    <row r="2159" spans="1:4" ht="27.75" customHeight="1">
      <c r="A2159" s="7" t="s">
        <v>6862</v>
      </c>
      <c r="B2159" s="8" t="s">
        <v>6863</v>
      </c>
      <c r="C2159" s="255">
        <v>4.0280447424828481</v>
      </c>
      <c r="D2159" s="255">
        <v>4.8636497688489708</v>
      </c>
    </row>
    <row r="2160" spans="1:4" ht="27.75" customHeight="1">
      <c r="A2160" s="7" t="s">
        <v>6864</v>
      </c>
      <c r="B2160" s="8" t="s">
        <v>6863</v>
      </c>
      <c r="C2160" s="255">
        <v>4.0280447424828481</v>
      </c>
      <c r="D2160" s="255">
        <v>4.8636497688489708</v>
      </c>
    </row>
    <row r="2161" spans="1:4" ht="27.75" customHeight="1">
      <c r="A2161" s="7" t="s">
        <v>6865</v>
      </c>
      <c r="B2161" s="8" t="s">
        <v>6866</v>
      </c>
      <c r="C2161" s="255">
        <v>1.4783781235708324</v>
      </c>
      <c r="D2161" s="255">
        <v>0.55707001757741514</v>
      </c>
    </row>
    <row r="2162" spans="1:4" ht="27.75" customHeight="1">
      <c r="A2162" s="7" t="s">
        <v>6867</v>
      </c>
      <c r="B2162" s="8" t="s">
        <v>6868</v>
      </c>
      <c r="C2162" s="255">
        <v>1.6176456279651863</v>
      </c>
      <c r="D2162" s="255">
        <v>0.61063444234447428</v>
      </c>
    </row>
    <row r="2163" spans="1:4" ht="27.75" customHeight="1">
      <c r="A2163" s="7" t="s">
        <v>6869</v>
      </c>
      <c r="B2163" s="8" t="s">
        <v>6870</v>
      </c>
      <c r="C2163" s="255">
        <v>3.3638458753713145</v>
      </c>
      <c r="D2163" s="255">
        <v>5.5171357510070926</v>
      </c>
    </row>
    <row r="2164" spans="1:4" ht="27.75" customHeight="1">
      <c r="A2164" s="7" t="s">
        <v>6869</v>
      </c>
      <c r="B2164" s="8" t="s">
        <v>6870</v>
      </c>
      <c r="C2164" s="255">
        <v>3.3638458753713145</v>
      </c>
      <c r="D2164" s="255">
        <v>5.5171357510070926</v>
      </c>
    </row>
    <row r="2165" spans="1:4" ht="27.75" customHeight="1">
      <c r="A2165" s="7" t="s">
        <v>6871</v>
      </c>
      <c r="B2165" s="8" t="s">
        <v>6870</v>
      </c>
      <c r="C2165" s="255">
        <v>3.3638458753713145</v>
      </c>
      <c r="D2165" s="255">
        <v>5.5171357510070926</v>
      </c>
    </row>
    <row r="2166" spans="1:4" ht="27.75" customHeight="1">
      <c r="A2166" s="7" t="s">
        <v>6871</v>
      </c>
      <c r="B2166" s="8" t="s">
        <v>6870</v>
      </c>
      <c r="C2166" s="255">
        <v>3.3638458753713145</v>
      </c>
      <c r="D2166" s="255">
        <v>5.5171357510070926</v>
      </c>
    </row>
    <row r="2167" spans="1:4" ht="27.75" customHeight="1">
      <c r="A2167" s="7" t="s">
        <v>6872</v>
      </c>
      <c r="B2167" s="8" t="s">
        <v>6870</v>
      </c>
      <c r="C2167" s="255">
        <v>5.4849970961468566</v>
      </c>
      <c r="D2167" s="255">
        <v>9.5558933784433524</v>
      </c>
    </row>
    <row r="2168" spans="1:4" ht="27.75" customHeight="1">
      <c r="A2168" s="7" t="s">
        <v>6873</v>
      </c>
      <c r="B2168" s="8" t="s">
        <v>6870</v>
      </c>
      <c r="C2168" s="255">
        <v>5.4849970961468566</v>
      </c>
      <c r="D2168" s="255">
        <v>9.5558933784433524</v>
      </c>
    </row>
    <row r="2169" spans="1:4" ht="27.75" customHeight="1">
      <c r="A2169" s="7" t="s">
        <v>6874</v>
      </c>
      <c r="B2169" s="8" t="s">
        <v>6875</v>
      </c>
      <c r="C2169" s="255">
        <v>5.4421455563332097</v>
      </c>
      <c r="D2169" s="255">
        <v>9.105952210400055</v>
      </c>
    </row>
    <row r="2170" spans="1:4" ht="27.75" customHeight="1">
      <c r="A2170" s="7" t="s">
        <v>6874</v>
      </c>
      <c r="B2170" s="8" t="s">
        <v>6875</v>
      </c>
      <c r="C2170" s="255">
        <v>5.4421455563332097</v>
      </c>
      <c r="D2170" s="255">
        <v>9.105952210400055</v>
      </c>
    </row>
    <row r="2171" spans="1:4" ht="27.75" customHeight="1">
      <c r="A2171" s="7" t="s">
        <v>6876</v>
      </c>
      <c r="B2171" s="8" t="s">
        <v>6877</v>
      </c>
      <c r="C2171" s="255">
        <v>1.4462394687105971</v>
      </c>
      <c r="D2171" s="255">
        <v>1.0712884953411829E-2</v>
      </c>
    </row>
    <row r="2172" spans="1:4" ht="27.75" customHeight="1">
      <c r="A2172" s="7" t="s">
        <v>6878</v>
      </c>
      <c r="B2172" s="8" t="s">
        <v>6877</v>
      </c>
      <c r="C2172" s="255">
        <v>1.4462394687105971</v>
      </c>
      <c r="D2172" s="255">
        <v>1.0712884953411829E-2</v>
      </c>
    </row>
    <row r="2173" spans="1:4" ht="27.75" customHeight="1">
      <c r="A2173" s="7" t="s">
        <v>6879</v>
      </c>
      <c r="B2173" s="8" t="s">
        <v>6877</v>
      </c>
      <c r="C2173" s="255">
        <v>1.4462394687105971</v>
      </c>
      <c r="D2173" s="255">
        <v>1.0712884953411829E-2</v>
      </c>
    </row>
    <row r="2174" spans="1:4" ht="27.75" customHeight="1">
      <c r="A2174" s="7" t="s">
        <v>6880</v>
      </c>
      <c r="B2174" s="8" t="s">
        <v>6881</v>
      </c>
      <c r="C2174" s="255">
        <v>6.2670376977459199</v>
      </c>
      <c r="D2174" s="255">
        <v>4.5101245653863806</v>
      </c>
    </row>
    <row r="2175" spans="1:4" ht="27.75" customHeight="1">
      <c r="A2175" s="7" t="s">
        <v>6882</v>
      </c>
      <c r="B2175" s="8" t="s">
        <v>6881</v>
      </c>
      <c r="C2175" s="255">
        <v>6.2670376977459199</v>
      </c>
      <c r="D2175" s="255">
        <v>4.5101245653863806</v>
      </c>
    </row>
    <row r="2176" spans="1:4" ht="27.75" customHeight="1">
      <c r="A2176" s="7" t="s">
        <v>6883</v>
      </c>
      <c r="B2176" s="8" t="s">
        <v>6881</v>
      </c>
      <c r="C2176" s="255">
        <v>2.6246568135858985</v>
      </c>
      <c r="D2176" s="255">
        <v>1.8104775571265992</v>
      </c>
    </row>
    <row r="2177" spans="1:4" ht="27.75" customHeight="1">
      <c r="A2177" s="7" t="s">
        <v>6883</v>
      </c>
      <c r="B2177" s="8" t="s">
        <v>6881</v>
      </c>
      <c r="C2177" s="255">
        <v>2.6246568135858985</v>
      </c>
      <c r="D2177" s="255">
        <v>1.8104775571265992</v>
      </c>
    </row>
    <row r="2178" spans="1:4" ht="27.75" customHeight="1">
      <c r="A2178" s="7" t="s">
        <v>6884</v>
      </c>
      <c r="B2178" s="8" t="s">
        <v>6881</v>
      </c>
      <c r="C2178" s="255">
        <v>2.6246568135858985</v>
      </c>
      <c r="D2178" s="255">
        <v>1.8104775571265992</v>
      </c>
    </row>
    <row r="2179" spans="1:4" ht="27.75" customHeight="1">
      <c r="A2179" s="7" t="s">
        <v>6884</v>
      </c>
      <c r="B2179" s="8" t="s">
        <v>6881</v>
      </c>
      <c r="C2179" s="255">
        <v>2.6246568135858985</v>
      </c>
      <c r="D2179" s="255">
        <v>1.8104775571265992</v>
      </c>
    </row>
    <row r="2180" spans="1:4" ht="27.75" customHeight="1">
      <c r="A2180" s="7" t="s">
        <v>6885</v>
      </c>
      <c r="B2180" s="8" t="s">
        <v>6886</v>
      </c>
      <c r="C2180" s="255">
        <v>13.059006758209019</v>
      </c>
      <c r="D2180" s="255">
        <v>0.59992155739106257</v>
      </c>
    </row>
    <row r="2181" spans="1:4" ht="27.75" customHeight="1">
      <c r="A2181" s="7" t="s">
        <v>6885</v>
      </c>
      <c r="B2181" s="8" t="s">
        <v>6886</v>
      </c>
      <c r="C2181" s="255">
        <v>13.059006758209019</v>
      </c>
      <c r="D2181" s="255">
        <v>0.59992155739106257</v>
      </c>
    </row>
    <row r="2182" spans="1:4" ht="27.75" customHeight="1">
      <c r="A2182" s="7" t="s">
        <v>6887</v>
      </c>
      <c r="B2182" s="8" t="s">
        <v>6886</v>
      </c>
      <c r="C2182" s="255">
        <v>0.5784957874842388</v>
      </c>
      <c r="D2182" s="255">
        <v>9.2773583696546442</v>
      </c>
    </row>
    <row r="2183" spans="1:4" ht="27.75" customHeight="1">
      <c r="A2183" s="7" t="s">
        <v>6888</v>
      </c>
      <c r="B2183" s="8" t="s">
        <v>6889</v>
      </c>
      <c r="C2183" s="255">
        <v>2.0890125659153069</v>
      </c>
      <c r="D2183" s="255">
        <v>6.331315007466392</v>
      </c>
    </row>
    <row r="2184" spans="1:4" ht="27.75" customHeight="1">
      <c r="A2184" s="7" t="s">
        <v>6890</v>
      </c>
      <c r="B2184" s="8" t="s">
        <v>6889</v>
      </c>
      <c r="C2184" s="255">
        <v>2.0890125659153069</v>
      </c>
      <c r="D2184" s="255">
        <v>6.331315007466392</v>
      </c>
    </row>
    <row r="2185" spans="1:4" ht="27.75" customHeight="1">
      <c r="A2185" s="7" t="s">
        <v>6891</v>
      </c>
      <c r="B2185" s="8" t="s">
        <v>6889</v>
      </c>
      <c r="C2185" s="255">
        <v>6.3098892375595677</v>
      </c>
      <c r="D2185" s="255">
        <v>7.4990194673882821E-2</v>
      </c>
    </row>
    <row r="2186" spans="1:4" ht="27.75" customHeight="1">
      <c r="A2186" s="7" t="s">
        <v>6891</v>
      </c>
      <c r="B2186" s="8" t="s">
        <v>6889</v>
      </c>
      <c r="C2186" s="255">
        <v>6.3098892375595677</v>
      </c>
      <c r="D2186" s="255">
        <v>7.4990194673882821E-2</v>
      </c>
    </row>
    <row r="2187" spans="1:4" ht="27.75" customHeight="1">
      <c r="A2187" s="7" t="s">
        <v>6892</v>
      </c>
      <c r="B2187" s="8" t="s">
        <v>6889</v>
      </c>
      <c r="C2187" s="255">
        <v>6.3098892375595677</v>
      </c>
      <c r="D2187" s="255">
        <v>7.4990194673882821E-2</v>
      </c>
    </row>
    <row r="2188" spans="1:4" ht="27.75" customHeight="1">
      <c r="A2188" s="7" t="s">
        <v>6892</v>
      </c>
      <c r="B2188" s="8" t="s">
        <v>6889</v>
      </c>
      <c r="C2188" s="255">
        <v>6.3098892375595677</v>
      </c>
      <c r="D2188" s="255">
        <v>7.4990194673882821E-2</v>
      </c>
    </row>
    <row r="2189" spans="1:4" ht="27.75" customHeight="1">
      <c r="A2189" s="7" t="s">
        <v>6893</v>
      </c>
      <c r="B2189" s="8" t="s">
        <v>6894</v>
      </c>
      <c r="C2189" s="255">
        <v>3.0103206719087243</v>
      </c>
      <c r="D2189" s="255">
        <v>18.14762711107964</v>
      </c>
    </row>
    <row r="2190" spans="1:4" ht="27.75" customHeight="1">
      <c r="A2190" s="7" t="s">
        <v>6895</v>
      </c>
      <c r="B2190" s="8" t="s">
        <v>6894</v>
      </c>
      <c r="C2190" s="255">
        <v>3.0103206719087243</v>
      </c>
      <c r="D2190" s="255">
        <v>18.14762711107964</v>
      </c>
    </row>
    <row r="2191" spans="1:4" ht="27.75" customHeight="1">
      <c r="A2191" s="7" t="s">
        <v>6896</v>
      </c>
      <c r="B2191" s="8" t="s">
        <v>6897</v>
      </c>
      <c r="C2191" s="255">
        <v>12.266253271656545</v>
      </c>
      <c r="D2191" s="255">
        <v>7.413316387760986</v>
      </c>
    </row>
    <row r="2192" spans="1:4" ht="27.75" customHeight="1">
      <c r="A2192" s="7" t="s">
        <v>6896</v>
      </c>
      <c r="B2192" s="8" t="s">
        <v>6897</v>
      </c>
      <c r="C2192" s="255">
        <v>12.266253271656545</v>
      </c>
      <c r="D2192" s="255">
        <v>7.413316387760986</v>
      </c>
    </row>
    <row r="2193" spans="1:4" ht="27.75" customHeight="1">
      <c r="A2193" s="7" t="s">
        <v>6898</v>
      </c>
      <c r="B2193" s="8" t="s">
        <v>6897</v>
      </c>
      <c r="C2193" s="255">
        <v>12.266253271656545</v>
      </c>
      <c r="D2193" s="255">
        <v>7.413316387760986</v>
      </c>
    </row>
    <row r="2194" spans="1:4" ht="27.75" customHeight="1">
      <c r="A2194" s="7" t="s">
        <v>6898</v>
      </c>
      <c r="B2194" s="8" t="s">
        <v>6897</v>
      </c>
      <c r="C2194" s="255">
        <v>12.266253271656545</v>
      </c>
      <c r="D2194" s="255">
        <v>7.413316387760986</v>
      </c>
    </row>
    <row r="2195" spans="1:4" ht="27.75" customHeight="1">
      <c r="A2195" s="7" t="s">
        <v>6899</v>
      </c>
      <c r="B2195" s="8" t="s">
        <v>6900</v>
      </c>
      <c r="C2195" s="255">
        <v>0.8891694511331818</v>
      </c>
      <c r="D2195" s="255">
        <v>2.3461218047971908</v>
      </c>
    </row>
    <row r="2196" spans="1:4" ht="27.75" customHeight="1">
      <c r="A2196" s="7" t="s">
        <v>6899</v>
      </c>
      <c r="B2196" s="8" t="s">
        <v>6900</v>
      </c>
      <c r="C2196" s="255">
        <v>0.8891694511331818</v>
      </c>
      <c r="D2196" s="255">
        <v>2.3461218047971908</v>
      </c>
    </row>
    <row r="2197" spans="1:4" ht="27.75" customHeight="1">
      <c r="A2197" s="7" t="s">
        <v>6901</v>
      </c>
      <c r="B2197" s="8" t="s">
        <v>6900</v>
      </c>
      <c r="C2197" s="255">
        <v>0.8891694511331818</v>
      </c>
      <c r="D2197" s="255">
        <v>2.3461218047971908</v>
      </c>
    </row>
    <row r="2198" spans="1:4" ht="27.75" customHeight="1">
      <c r="A2198" s="7" t="s">
        <v>6901</v>
      </c>
      <c r="B2198" s="8" t="s">
        <v>6900</v>
      </c>
      <c r="C2198" s="255">
        <v>0.8891694511331818</v>
      </c>
      <c r="D2198" s="255">
        <v>2.3461218047971908</v>
      </c>
    </row>
    <row r="2199" spans="1:4" ht="27.75" customHeight="1">
      <c r="A2199" s="7" t="s">
        <v>6902</v>
      </c>
      <c r="B2199" s="8" t="s">
        <v>6903</v>
      </c>
      <c r="C2199" s="255">
        <v>2.4532506543313088</v>
      </c>
      <c r="D2199" s="255">
        <v>2.7853500878870761</v>
      </c>
    </row>
    <row r="2200" spans="1:4" ht="27.75" customHeight="1">
      <c r="A2200" s="7" t="s">
        <v>6904</v>
      </c>
      <c r="B2200" s="8" t="s">
        <v>6903</v>
      </c>
      <c r="C2200" s="255">
        <v>2.4532506543313088</v>
      </c>
      <c r="D2200" s="255">
        <v>2.7853500878870761</v>
      </c>
    </row>
    <row r="2201" spans="1:4" ht="27.75" customHeight="1">
      <c r="A2201" s="7" t="s">
        <v>6905</v>
      </c>
      <c r="B2201" s="8" t="s">
        <v>6906</v>
      </c>
      <c r="C2201" s="255">
        <v>1.9176064066607175</v>
      </c>
      <c r="D2201" s="255">
        <v>4.2530153265044968</v>
      </c>
    </row>
    <row r="2202" spans="1:4" ht="27.75" customHeight="1">
      <c r="A2202" s="7" t="s">
        <v>6907</v>
      </c>
      <c r="B2202" s="8" t="s">
        <v>6906</v>
      </c>
      <c r="C2202" s="255">
        <v>1.9176064066607175</v>
      </c>
      <c r="D2202" s="255">
        <v>4.2530153265044968</v>
      </c>
    </row>
    <row r="2203" spans="1:4" ht="27.75" customHeight="1">
      <c r="A2203" s="7" t="s">
        <v>6908</v>
      </c>
      <c r="B2203" s="8" t="s">
        <v>6906</v>
      </c>
      <c r="C2203" s="255">
        <v>4.9172141936160294</v>
      </c>
      <c r="D2203" s="255">
        <v>1.3712492740367141</v>
      </c>
    </row>
    <row r="2204" spans="1:4" ht="27.75" customHeight="1">
      <c r="A2204" s="7" t="s">
        <v>6908</v>
      </c>
      <c r="B2204" s="8" t="s">
        <v>6906</v>
      </c>
      <c r="C2204" s="255">
        <v>4.9172141936160294</v>
      </c>
      <c r="D2204" s="255">
        <v>1.3712492740367141</v>
      </c>
    </row>
    <row r="2205" spans="1:4" ht="27.75" customHeight="1">
      <c r="A2205" s="7" t="s">
        <v>6909</v>
      </c>
      <c r="B2205" s="8" t="s">
        <v>6906</v>
      </c>
      <c r="C2205" s="255">
        <v>4.9172141936160294</v>
      </c>
      <c r="D2205" s="255">
        <v>1.3712492740367141</v>
      </c>
    </row>
    <row r="2206" spans="1:4" ht="27.75" customHeight="1">
      <c r="A2206" s="7" t="s">
        <v>6909</v>
      </c>
      <c r="B2206" s="8" t="s">
        <v>6906</v>
      </c>
      <c r="C2206" s="255">
        <v>4.9172141936160294</v>
      </c>
      <c r="D2206" s="255">
        <v>1.3712492740367141</v>
      </c>
    </row>
    <row r="2207" spans="1:4" ht="27.75" customHeight="1">
      <c r="A2207" s="7" t="s">
        <v>6910</v>
      </c>
      <c r="B2207" s="8" t="s">
        <v>6911</v>
      </c>
      <c r="C2207" s="255">
        <v>2.4853893091915444</v>
      </c>
      <c r="D2207" s="255">
        <v>4.6922436095943816</v>
      </c>
    </row>
    <row r="2208" spans="1:4" ht="27.75" customHeight="1">
      <c r="A2208" s="7" t="s">
        <v>6912</v>
      </c>
      <c r="B2208" s="8" t="s">
        <v>6911</v>
      </c>
      <c r="C2208" s="255">
        <v>2.4853893091915444</v>
      </c>
      <c r="D2208" s="255">
        <v>4.6922436095943816</v>
      </c>
    </row>
    <row r="2209" spans="1:4" ht="27.75" customHeight="1">
      <c r="A2209" s="7" t="s">
        <v>6913</v>
      </c>
      <c r="B2209" s="8" t="s">
        <v>6914</v>
      </c>
      <c r="C2209" s="255">
        <v>0.62134732729788611</v>
      </c>
      <c r="D2209" s="255">
        <v>2.3782604596574264</v>
      </c>
    </row>
    <row r="2210" spans="1:4" ht="27.75" customHeight="1">
      <c r="A2210" s="7" t="s">
        <v>6915</v>
      </c>
      <c r="B2210" s="8" t="s">
        <v>6914</v>
      </c>
      <c r="C2210" s="255">
        <v>0.62134732729788611</v>
      </c>
      <c r="D2210" s="255">
        <v>2.3782604596574264</v>
      </c>
    </row>
    <row r="2211" spans="1:4" ht="27.75" customHeight="1">
      <c r="A2211" s="7" t="s">
        <v>6916</v>
      </c>
      <c r="B2211" s="8" t="s">
        <v>6917</v>
      </c>
      <c r="C2211" s="255">
        <v>3.2781427957440199</v>
      </c>
      <c r="D2211" s="255">
        <v>1.1355658050616539</v>
      </c>
    </row>
    <row r="2212" spans="1:4" ht="27.75" customHeight="1">
      <c r="A2212" s="7" t="s">
        <v>6916</v>
      </c>
      <c r="B2212" s="8" t="s">
        <v>6917</v>
      </c>
      <c r="C2212" s="255">
        <v>3.2781427957440199</v>
      </c>
      <c r="D2212" s="255">
        <v>1.1355658050616539</v>
      </c>
    </row>
    <row r="2213" spans="1:4" ht="27.75" customHeight="1">
      <c r="A2213" s="7" t="s">
        <v>6918</v>
      </c>
      <c r="B2213" s="8" t="s">
        <v>6917</v>
      </c>
      <c r="C2213" s="255">
        <v>3.2781427957440199</v>
      </c>
      <c r="D2213" s="255">
        <v>1.1355658050616539</v>
      </c>
    </row>
    <row r="2214" spans="1:4" ht="27.75" customHeight="1">
      <c r="A2214" s="7" t="s">
        <v>6918</v>
      </c>
      <c r="B2214" s="8" t="s">
        <v>6917</v>
      </c>
      <c r="C2214" s="255">
        <v>3.2781427957440199</v>
      </c>
      <c r="D2214" s="255">
        <v>1.1355658050616539</v>
      </c>
    </row>
    <row r="2215" spans="1:4" ht="27.75" customHeight="1">
      <c r="A2215" s="7" t="s">
        <v>6919</v>
      </c>
      <c r="B2215" s="8" t="s">
        <v>6894</v>
      </c>
      <c r="C2215" s="255">
        <v>1.2105559997355366</v>
      </c>
      <c r="D2215" s="255">
        <v>10.830726687899359</v>
      </c>
    </row>
    <row r="2216" spans="1:4" ht="27.75" customHeight="1">
      <c r="A2216" s="7" t="s">
        <v>6920</v>
      </c>
      <c r="B2216" s="8" t="s">
        <v>6894</v>
      </c>
      <c r="C2216" s="255">
        <v>1.2105559997355366</v>
      </c>
      <c r="D2216" s="255">
        <v>10.830726687899359</v>
      </c>
    </row>
    <row r="2217" spans="1:4" ht="27.75" customHeight="1">
      <c r="A2217" s="7" t="s">
        <v>6921</v>
      </c>
      <c r="B2217" s="8" t="s">
        <v>6922</v>
      </c>
      <c r="C2217" s="255">
        <v>2.7853500878870761</v>
      </c>
      <c r="D2217" s="255">
        <v>7.3704648479473391</v>
      </c>
    </row>
    <row r="2218" spans="1:4" ht="27.75" customHeight="1">
      <c r="A2218" s="7" t="s">
        <v>6921</v>
      </c>
      <c r="B2218" s="8" t="s">
        <v>6922</v>
      </c>
      <c r="C2218" s="255">
        <v>2.7853500878870761</v>
      </c>
      <c r="D2218" s="255">
        <v>7.3704648479473391</v>
      </c>
    </row>
    <row r="2219" spans="1:4" ht="27.75" customHeight="1">
      <c r="A2219" s="7" t="s">
        <v>6923</v>
      </c>
      <c r="B2219" s="8" t="s">
        <v>6922</v>
      </c>
      <c r="C2219" s="255">
        <v>2.7853500878870761</v>
      </c>
      <c r="D2219" s="255">
        <v>7.3704648479473391</v>
      </c>
    </row>
    <row r="2220" spans="1:4" ht="27.75" customHeight="1">
      <c r="A2220" s="7" t="s">
        <v>6923</v>
      </c>
      <c r="B2220" s="8" t="s">
        <v>6922</v>
      </c>
      <c r="C2220" s="255">
        <v>2.7853500878870761</v>
      </c>
      <c r="D2220" s="255">
        <v>7.3704648479473391</v>
      </c>
    </row>
    <row r="2221" spans="1:4" ht="27.75" customHeight="1">
      <c r="A2221" s="7" t="s">
        <v>6924</v>
      </c>
      <c r="B2221" s="8" t="s">
        <v>6925</v>
      </c>
      <c r="C2221" s="255">
        <v>0.22497058402164841</v>
      </c>
      <c r="D2221" s="255">
        <v>16.080040315071155</v>
      </c>
    </row>
  </sheetData>
  <sheetProtection selectLockedCells="1" selectUnlockedCells="1"/>
  <mergeCells count="1">
    <mergeCell ref="A2:D2"/>
  </mergeCells>
  <hyperlinks>
    <hyperlink ref="A1" location="Overview!A1" display="Back to Overview" xr:uid="{00000000-0004-0000-39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G402"/>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UKPN SPN Area (GSP Group _J)"</f>
        <v>Southern Electric Power Distribution plc - Effective from 1 April 2024 - Final Nodal/Zonal charges in UKPN SPN Area (GSP Group _J)</v>
      </c>
      <c r="B2" s="394"/>
      <c r="C2" s="394"/>
      <c r="D2" s="395"/>
    </row>
    <row r="3" spans="1:7" ht="60.75" customHeight="1">
      <c r="A3" s="215" t="s">
        <v>851</v>
      </c>
      <c r="B3" s="215" t="s">
        <v>852</v>
      </c>
      <c r="C3" s="215" t="s">
        <v>853</v>
      </c>
      <c r="D3" s="215" t="s">
        <v>854</v>
      </c>
    </row>
    <row r="4" spans="1:7" ht="21.75" customHeight="1">
      <c r="A4" s="7" t="s">
        <v>6926</v>
      </c>
      <c r="B4" s="8" t="s">
        <v>6927</v>
      </c>
      <c r="C4" s="255">
        <v>0.1841196069132538</v>
      </c>
      <c r="D4" s="255">
        <v>0.84386474576988679</v>
      </c>
    </row>
    <row r="5" spans="1:7" ht="21.75" customHeight="1">
      <c r="A5" s="7" t="s">
        <v>6928</v>
      </c>
      <c r="B5" s="8" t="s">
        <v>6927</v>
      </c>
      <c r="C5" s="255">
        <v>0.1841196069132538</v>
      </c>
      <c r="D5" s="255">
        <v>0.84386474576988679</v>
      </c>
    </row>
    <row r="6" spans="1:7" ht="21.75" customHeight="1">
      <c r="A6" s="7" t="s">
        <v>6929</v>
      </c>
      <c r="B6" s="8" t="s">
        <v>6930</v>
      </c>
      <c r="C6" s="255">
        <v>9.7082135602301941E-3</v>
      </c>
      <c r="D6" s="255">
        <v>13.015145371229796</v>
      </c>
    </row>
    <row r="7" spans="1:7" ht="21.75" customHeight="1">
      <c r="A7" s="7" t="s">
        <v>6931</v>
      </c>
      <c r="B7" s="8" t="s">
        <v>6932</v>
      </c>
      <c r="C7" s="255">
        <v>0.32167387241846823</v>
      </c>
      <c r="D7" s="255">
        <v>13.7015738246472</v>
      </c>
    </row>
    <row r="8" spans="1:7" ht="21.75" customHeight="1">
      <c r="A8" s="7" t="s">
        <v>6933</v>
      </c>
      <c r="B8" s="8" t="s">
        <v>6932</v>
      </c>
      <c r="C8" s="255">
        <v>4.6557708422625944E-2</v>
      </c>
      <c r="D8" s="255">
        <v>13.107113959201516</v>
      </c>
    </row>
    <row r="9" spans="1:7" ht="21.75" customHeight="1">
      <c r="A9" s="7" t="s">
        <v>6934</v>
      </c>
      <c r="B9" s="8" t="s">
        <v>6935</v>
      </c>
      <c r="C9" s="255">
        <v>0</v>
      </c>
      <c r="D9" s="255">
        <v>12.94918222910001</v>
      </c>
    </row>
    <row r="10" spans="1:7" ht="21.75" customHeight="1">
      <c r="A10" s="7" t="s">
        <v>6936</v>
      </c>
      <c r="B10" s="8" t="s">
        <v>6937</v>
      </c>
      <c r="C10" s="255">
        <v>1.1322882726877064</v>
      </c>
      <c r="D10" s="255">
        <v>6.8463120777228896</v>
      </c>
    </row>
    <row r="11" spans="1:7" ht="21.75" customHeight="1">
      <c r="A11" s="7" t="s">
        <v>6938</v>
      </c>
      <c r="B11" s="8" t="s">
        <v>6937</v>
      </c>
      <c r="C11" s="255">
        <v>-0.24210396689734215</v>
      </c>
      <c r="D11" s="255">
        <v>22.906148902692831</v>
      </c>
    </row>
    <row r="12" spans="1:7" ht="21.75" customHeight="1">
      <c r="A12" s="7" t="s">
        <v>6939</v>
      </c>
      <c r="B12" s="8" t="s">
        <v>6940</v>
      </c>
      <c r="C12" s="255">
        <v>0.64263186430607222</v>
      </c>
      <c r="D12" s="255">
        <v>21.832746900857838</v>
      </c>
    </row>
    <row r="13" spans="1:7" ht="21.75" customHeight="1">
      <c r="A13" s="7" t="s">
        <v>6941</v>
      </c>
      <c r="B13" s="8" t="s">
        <v>6942</v>
      </c>
      <c r="C13" s="255">
        <v>0.62778425573268437</v>
      </c>
      <c r="D13" s="255">
        <v>6.6013186117740954</v>
      </c>
    </row>
    <row r="14" spans="1:7" ht="21.75" customHeight="1">
      <c r="A14" s="7" t="s">
        <v>6943</v>
      </c>
      <c r="B14" s="8" t="s">
        <v>6944</v>
      </c>
      <c r="C14" s="255">
        <v>0.24554444129625791</v>
      </c>
      <c r="D14" s="255">
        <v>3.1709708883026679</v>
      </c>
    </row>
    <row r="15" spans="1:7" ht="21.75" customHeight="1">
      <c r="A15" s="7" t="s">
        <v>6945</v>
      </c>
      <c r="B15" s="8" t="s">
        <v>6946</v>
      </c>
      <c r="C15" s="255">
        <v>0.50717221560815284</v>
      </c>
      <c r="D15" s="255">
        <v>21.348211405181328</v>
      </c>
    </row>
    <row r="16" spans="1:7" ht="21.75" customHeight="1">
      <c r="A16" s="7" t="s">
        <v>6947</v>
      </c>
      <c r="B16" s="8" t="s">
        <v>6948</v>
      </c>
      <c r="C16" s="255">
        <v>3.0377743974562557</v>
      </c>
      <c r="D16" s="255">
        <v>0.71054075672801142</v>
      </c>
    </row>
    <row r="17" spans="1:4" ht="21.75" customHeight="1">
      <c r="A17" s="7" t="s">
        <v>6949</v>
      </c>
      <c r="B17" s="8" t="s">
        <v>6950</v>
      </c>
      <c r="C17" s="255">
        <v>2.5285763471269496</v>
      </c>
      <c r="D17" s="255">
        <v>4.462694432055117</v>
      </c>
    </row>
    <row r="18" spans="1:4" ht="21.75" customHeight="1">
      <c r="A18" s="7" t="s">
        <v>6951</v>
      </c>
      <c r="B18" s="8" t="s">
        <v>6950</v>
      </c>
      <c r="C18" s="255">
        <v>2.5285763471269496</v>
      </c>
      <c r="D18" s="255">
        <v>4.462694432055117</v>
      </c>
    </row>
    <row r="19" spans="1:4" ht="21.75" customHeight="1">
      <c r="A19" s="7" t="s">
        <v>6952</v>
      </c>
      <c r="B19" s="8" t="s">
        <v>6953</v>
      </c>
      <c r="C19" s="255">
        <v>1.5076793945616787</v>
      </c>
      <c r="D19" s="255">
        <v>7.7289231993232086</v>
      </c>
    </row>
    <row r="20" spans="1:4" ht="21.75" customHeight="1">
      <c r="A20" s="7" t="s">
        <v>6954</v>
      </c>
      <c r="B20" s="8" t="s">
        <v>6955</v>
      </c>
      <c r="C20" s="255">
        <v>2.5186010433188547E-3</v>
      </c>
      <c r="D20" s="255">
        <v>4.9460739357889638</v>
      </c>
    </row>
    <row r="21" spans="1:4" ht="21.75" customHeight="1">
      <c r="A21" s="7" t="s">
        <v>6956</v>
      </c>
      <c r="B21" s="8" t="s">
        <v>6957</v>
      </c>
      <c r="C21" s="255">
        <v>0.61865609802708221</v>
      </c>
      <c r="D21" s="255">
        <v>4.4729472934073877</v>
      </c>
    </row>
    <row r="22" spans="1:4" ht="21.75" customHeight="1">
      <c r="A22" s="7" t="s">
        <v>6958</v>
      </c>
      <c r="B22" s="8" t="s">
        <v>6959</v>
      </c>
      <c r="C22" s="255">
        <v>0.11480976871869897</v>
      </c>
      <c r="D22" s="255">
        <v>0.11027407655404263</v>
      </c>
    </row>
    <row r="23" spans="1:4" ht="21.75" customHeight="1">
      <c r="A23" s="7" t="s">
        <v>6960</v>
      </c>
      <c r="B23" s="8" t="s">
        <v>6961</v>
      </c>
      <c r="C23" s="255">
        <v>1.9310381773903484</v>
      </c>
      <c r="D23" s="255">
        <v>4.1691400958276734</v>
      </c>
    </row>
    <row r="24" spans="1:4" ht="21.75" customHeight="1">
      <c r="A24" s="7" t="s">
        <v>6962</v>
      </c>
      <c r="B24" s="8" t="s">
        <v>6963</v>
      </c>
      <c r="C24" s="255">
        <v>0.49971124761343194</v>
      </c>
      <c r="D24" s="255">
        <v>1.1728159482768761</v>
      </c>
    </row>
    <row r="25" spans="1:4" ht="21.75" customHeight="1">
      <c r="A25" s="7" t="s">
        <v>6964</v>
      </c>
      <c r="B25" s="8" t="s">
        <v>6965</v>
      </c>
      <c r="C25" s="255">
        <v>0.96482563444183811</v>
      </c>
      <c r="D25" s="255">
        <v>17.570538427998795</v>
      </c>
    </row>
    <row r="26" spans="1:4" ht="21.75" customHeight="1">
      <c r="A26" s="7" t="s">
        <v>6966</v>
      </c>
      <c r="B26" s="8" t="s">
        <v>6967</v>
      </c>
      <c r="C26" s="255">
        <v>1.2085634558241591</v>
      </c>
      <c r="D26" s="255">
        <v>13.671689622090959</v>
      </c>
    </row>
    <row r="27" spans="1:4" ht="27.75" customHeight="1">
      <c r="A27" s="7" t="s">
        <v>6968</v>
      </c>
      <c r="B27" s="8" t="s">
        <v>6969</v>
      </c>
      <c r="C27" s="255">
        <v>0</v>
      </c>
      <c r="D27" s="255">
        <v>1.2085784228836339E-2</v>
      </c>
    </row>
    <row r="28" spans="1:4" ht="27.75" customHeight="1">
      <c r="A28" s="7" t="s">
        <v>6970</v>
      </c>
      <c r="B28" s="8" t="s">
        <v>6969</v>
      </c>
      <c r="C28" s="255">
        <v>0</v>
      </c>
      <c r="D28" s="255">
        <v>7.8508938866500688E-3</v>
      </c>
    </row>
    <row r="29" spans="1:4" ht="27.75" customHeight="1">
      <c r="A29" s="7" t="s">
        <v>6971</v>
      </c>
      <c r="B29" s="8" t="s">
        <v>6969</v>
      </c>
      <c r="C29" s="255">
        <v>8.6137276251525602E-4</v>
      </c>
      <c r="D29" s="255">
        <v>0</v>
      </c>
    </row>
    <row r="30" spans="1:4" ht="27.75" customHeight="1">
      <c r="A30" s="7" t="s">
        <v>6972</v>
      </c>
      <c r="B30" s="8" t="s">
        <v>6973</v>
      </c>
      <c r="C30" s="255">
        <v>0</v>
      </c>
      <c r="D30" s="255">
        <v>1.5285439715020334E-2</v>
      </c>
    </row>
    <row r="31" spans="1:4" ht="27.75" customHeight="1">
      <c r="A31" s="7" t="s">
        <v>6974</v>
      </c>
      <c r="B31" s="8" t="s">
        <v>6973</v>
      </c>
      <c r="C31" s="255">
        <v>0</v>
      </c>
      <c r="D31" s="255">
        <v>1.5285755108858183E-2</v>
      </c>
    </row>
    <row r="32" spans="1:4" ht="27.75" customHeight="1">
      <c r="A32" s="7" t="s">
        <v>6975</v>
      </c>
      <c r="B32" s="8" t="s">
        <v>6976</v>
      </c>
      <c r="C32" s="255">
        <v>0.32013848257135752</v>
      </c>
      <c r="D32" s="255">
        <v>0.49682268766011189</v>
      </c>
    </row>
    <row r="33" spans="1:4" ht="27.75" customHeight="1">
      <c r="A33" s="7" t="s">
        <v>6977</v>
      </c>
      <c r="B33" s="8" t="s">
        <v>6978</v>
      </c>
      <c r="C33" s="255">
        <v>0.60780823379893567</v>
      </c>
      <c r="D33" s="255">
        <v>6.4517979234545244</v>
      </c>
    </row>
    <row r="34" spans="1:4" ht="27.75" customHeight="1">
      <c r="A34" s="7" t="s">
        <v>6979</v>
      </c>
      <c r="B34" s="8" t="s">
        <v>6980</v>
      </c>
      <c r="C34" s="255">
        <v>5.2976715562616676E-2</v>
      </c>
      <c r="D34" s="255">
        <v>3.6223985438752169</v>
      </c>
    </row>
    <row r="35" spans="1:4" ht="27.75" customHeight="1">
      <c r="A35" s="7" t="s">
        <v>6981</v>
      </c>
      <c r="B35" s="8" t="s">
        <v>6982</v>
      </c>
      <c r="C35" s="255">
        <v>1.0658471425953318</v>
      </c>
      <c r="D35" s="255">
        <v>3.9876583300343116</v>
      </c>
    </row>
    <row r="36" spans="1:4" ht="27.75" customHeight="1">
      <c r="A36" s="7" t="s">
        <v>6983</v>
      </c>
      <c r="B36" s="8" t="s">
        <v>6984</v>
      </c>
      <c r="C36" s="255">
        <v>8.2926751377158006</v>
      </c>
      <c r="D36" s="255">
        <v>3.9219685691089294</v>
      </c>
    </row>
    <row r="37" spans="1:4" ht="27.75" customHeight="1">
      <c r="A37" s="7" t="s">
        <v>6985</v>
      </c>
      <c r="B37" s="8" t="s">
        <v>6986</v>
      </c>
      <c r="C37" s="255">
        <v>0.43325241442491869</v>
      </c>
      <c r="D37" s="255">
        <v>18.537535772628203</v>
      </c>
    </row>
    <row r="38" spans="1:4" ht="27.75" customHeight="1">
      <c r="A38" s="7" t="s">
        <v>6987</v>
      </c>
      <c r="B38" s="8" t="s">
        <v>6988</v>
      </c>
      <c r="C38" s="255">
        <v>2.8571225071795475E-2</v>
      </c>
      <c r="D38" s="255">
        <v>4.8159708874922984</v>
      </c>
    </row>
    <row r="39" spans="1:4" ht="27.75" customHeight="1">
      <c r="A39" s="7" t="s">
        <v>6989</v>
      </c>
      <c r="B39" s="8" t="s">
        <v>6990</v>
      </c>
      <c r="C39" s="255">
        <v>0.21538415060862676</v>
      </c>
      <c r="D39" s="255">
        <v>3.4616370256998919E-4</v>
      </c>
    </row>
    <row r="40" spans="1:4" ht="27.75" customHeight="1">
      <c r="A40" s="7" t="s">
        <v>6991</v>
      </c>
      <c r="B40" s="8" t="s">
        <v>6992</v>
      </c>
      <c r="C40" s="255">
        <v>0.83093168303401188</v>
      </c>
      <c r="D40" s="255">
        <v>0.71789628801704719</v>
      </c>
    </row>
    <row r="41" spans="1:4" ht="27.75" customHeight="1">
      <c r="A41" s="7" t="s">
        <v>6993</v>
      </c>
      <c r="B41" s="8" t="s">
        <v>6994</v>
      </c>
      <c r="C41" s="255">
        <v>1.2981625142749147</v>
      </c>
      <c r="D41" s="255">
        <v>12.246749784724582</v>
      </c>
    </row>
    <row r="42" spans="1:4" ht="27.75" customHeight="1">
      <c r="A42" s="7" t="s">
        <v>6995</v>
      </c>
      <c r="B42" s="8" t="s">
        <v>6996</v>
      </c>
      <c r="C42" s="255">
        <v>8.7183074287083167E-4</v>
      </c>
      <c r="D42" s="255">
        <v>0</v>
      </c>
    </row>
    <row r="43" spans="1:4" ht="27.75" customHeight="1">
      <c r="A43" s="7" t="s">
        <v>6997</v>
      </c>
      <c r="B43" s="8" t="s">
        <v>6998</v>
      </c>
      <c r="C43" s="255">
        <v>0</v>
      </c>
      <c r="D43" s="255">
        <v>1.3438765780891048E-2</v>
      </c>
    </row>
    <row r="44" spans="1:4" ht="27.75" customHeight="1">
      <c r="A44" s="7" t="s">
        <v>6999</v>
      </c>
      <c r="B44" s="8" t="s">
        <v>7000</v>
      </c>
      <c r="C44" s="255">
        <v>0</v>
      </c>
      <c r="D44" s="255">
        <v>2.6111856597308731E-4</v>
      </c>
    </row>
    <row r="45" spans="1:4" ht="27.75" customHeight="1">
      <c r="A45" s="7" t="s">
        <v>7001</v>
      </c>
      <c r="B45" s="8" t="s">
        <v>7002</v>
      </c>
      <c r="C45" s="255">
        <v>3.3128627596518689E-2</v>
      </c>
      <c r="D45" s="255">
        <v>1.0117476615987187</v>
      </c>
    </row>
    <row r="46" spans="1:4" ht="27.75" customHeight="1">
      <c r="A46" s="7" t="s">
        <v>7003</v>
      </c>
      <c r="B46" s="8" t="s">
        <v>7002</v>
      </c>
      <c r="C46" s="255">
        <v>3.3561710713607827E-2</v>
      </c>
      <c r="D46" s="255">
        <v>1.094766740441719</v>
      </c>
    </row>
    <row r="47" spans="1:4" ht="27.75" customHeight="1">
      <c r="A47" s="7" t="s">
        <v>7004</v>
      </c>
      <c r="B47" s="8" t="s">
        <v>7005</v>
      </c>
      <c r="C47" s="255">
        <v>1.1874197470161976</v>
      </c>
      <c r="D47" s="255">
        <v>9.4948818608007333</v>
      </c>
    </row>
    <row r="48" spans="1:4" ht="27.75" customHeight="1">
      <c r="A48" s="7" t="s">
        <v>7006</v>
      </c>
      <c r="B48" s="8" t="s">
        <v>7005</v>
      </c>
      <c r="C48" s="255">
        <v>1.1321284936088896</v>
      </c>
      <c r="D48" s="255">
        <v>4.2108118763997853</v>
      </c>
    </row>
    <row r="49" spans="1:4" ht="27.75" customHeight="1">
      <c r="A49" s="7" t="s">
        <v>7007</v>
      </c>
      <c r="B49" s="8" t="s">
        <v>7008</v>
      </c>
      <c r="C49" s="255">
        <v>2.9635758237765538E-2</v>
      </c>
      <c r="D49" s="255">
        <v>2.3913184823279194</v>
      </c>
    </row>
    <row r="50" spans="1:4" ht="27.75" customHeight="1">
      <c r="A50" s="7" t="s">
        <v>7009</v>
      </c>
      <c r="B50" s="8" t="s">
        <v>7008</v>
      </c>
      <c r="C50" s="255">
        <v>2.9782971769722746E-2</v>
      </c>
      <c r="D50" s="255">
        <v>2.3686398592379159</v>
      </c>
    </row>
    <row r="51" spans="1:4" ht="27.75" customHeight="1">
      <c r="A51" s="7" t="s">
        <v>7010</v>
      </c>
      <c r="B51" s="8" t="s">
        <v>7011</v>
      </c>
      <c r="C51" s="255">
        <v>8.0777281354209252E-2</v>
      </c>
      <c r="D51" s="255">
        <v>0.11033625694047042</v>
      </c>
    </row>
    <row r="52" spans="1:4" ht="27.75" customHeight="1">
      <c r="A52" s="7" t="s">
        <v>1114</v>
      </c>
      <c r="B52" s="8" t="s">
        <v>7012</v>
      </c>
      <c r="C52" s="255">
        <v>1.7349940498103058</v>
      </c>
      <c r="D52" s="255">
        <v>8.1211501372385442</v>
      </c>
    </row>
    <row r="53" spans="1:4" ht="27.75" customHeight="1">
      <c r="A53" s="7" t="s">
        <v>7013</v>
      </c>
      <c r="B53" s="8" t="s">
        <v>7014</v>
      </c>
      <c r="C53" s="255">
        <v>0.74928008358101506</v>
      </c>
      <c r="D53" s="255">
        <v>20.859181001405506</v>
      </c>
    </row>
    <row r="54" spans="1:4" ht="27.75" customHeight="1">
      <c r="A54" s="7" t="s">
        <v>7015</v>
      </c>
      <c r="B54" s="8" t="s">
        <v>7016</v>
      </c>
      <c r="C54" s="255">
        <v>1.1395859557434125</v>
      </c>
      <c r="D54" s="255">
        <v>0.33339211858740597</v>
      </c>
    </row>
    <row r="55" spans="1:4" ht="27.75" customHeight="1">
      <c r="A55" s="7" t="s">
        <v>7017</v>
      </c>
      <c r="B55" s="8" t="s">
        <v>7018</v>
      </c>
      <c r="C55" s="255">
        <v>0.73936877151045111</v>
      </c>
      <c r="D55" s="255">
        <v>0.90201857439371447</v>
      </c>
    </row>
    <row r="56" spans="1:4" ht="27.75" customHeight="1">
      <c r="A56" s="7" t="s">
        <v>7019</v>
      </c>
      <c r="B56" s="8" t="s">
        <v>7018</v>
      </c>
      <c r="C56" s="255">
        <v>0.73936877151045111</v>
      </c>
      <c r="D56" s="255">
        <v>0.90201857439371447</v>
      </c>
    </row>
    <row r="57" spans="1:4" ht="27.75" customHeight="1">
      <c r="A57" s="7" t="s">
        <v>7020</v>
      </c>
      <c r="B57" s="8" t="s">
        <v>7018</v>
      </c>
      <c r="C57" s="255">
        <v>0.73936877151045111</v>
      </c>
      <c r="D57" s="255">
        <v>0.90201857439371447</v>
      </c>
    </row>
    <row r="58" spans="1:4" ht="27.75" customHeight="1">
      <c r="A58" s="7" t="s">
        <v>7021</v>
      </c>
      <c r="B58" s="8" t="s">
        <v>7022</v>
      </c>
      <c r="C58" s="255">
        <v>1.0789676263888952</v>
      </c>
      <c r="D58" s="255">
        <v>3.7502060402802503E-2</v>
      </c>
    </row>
    <row r="59" spans="1:4" ht="27.75" customHeight="1">
      <c r="A59" s="7" t="s">
        <v>7023</v>
      </c>
      <c r="B59" s="8" t="s">
        <v>7024</v>
      </c>
      <c r="C59" s="255">
        <v>1.0795435047939148</v>
      </c>
      <c r="D59" s="255">
        <v>3.752700867546075E-2</v>
      </c>
    </row>
    <row r="60" spans="1:4" ht="27.75" customHeight="1">
      <c r="A60" s="7" t="s">
        <v>7025</v>
      </c>
      <c r="B60" s="8" t="s">
        <v>7024</v>
      </c>
      <c r="C60" s="255">
        <v>1.0795435047939148</v>
      </c>
      <c r="D60" s="255">
        <v>3.752700867546075E-2</v>
      </c>
    </row>
    <row r="61" spans="1:4" ht="27.75" customHeight="1">
      <c r="A61" s="7" t="s">
        <v>7026</v>
      </c>
      <c r="B61" s="8" t="s">
        <v>7027</v>
      </c>
      <c r="C61" s="255">
        <v>0.14672855748873653</v>
      </c>
      <c r="D61" s="255">
        <v>0.90500622359276783</v>
      </c>
    </row>
    <row r="62" spans="1:4" ht="27.75" customHeight="1">
      <c r="A62" s="7" t="s">
        <v>7028</v>
      </c>
      <c r="B62" s="8" t="s">
        <v>7029</v>
      </c>
      <c r="C62" s="255">
        <v>8.1717249036830104</v>
      </c>
      <c r="D62" s="255">
        <v>19.588240668292055</v>
      </c>
    </row>
    <row r="63" spans="1:4" ht="27.75" customHeight="1">
      <c r="A63" s="7" t="s">
        <v>7030</v>
      </c>
      <c r="B63" s="8" t="s">
        <v>7031</v>
      </c>
      <c r="C63" s="255">
        <v>0.82391433740415043</v>
      </c>
      <c r="D63" s="255">
        <v>5.79234278478003</v>
      </c>
    </row>
    <row r="64" spans="1:4" ht="27.75" customHeight="1">
      <c r="A64" s="7" t="s">
        <v>7032</v>
      </c>
      <c r="B64" s="8" t="s">
        <v>7031</v>
      </c>
      <c r="C64" s="255">
        <v>1.1960599559574434</v>
      </c>
      <c r="D64" s="255">
        <v>15.370003414878274</v>
      </c>
    </row>
    <row r="65" spans="1:4" ht="27.75" customHeight="1">
      <c r="A65" s="7" t="s">
        <v>7033</v>
      </c>
      <c r="B65" s="8" t="s">
        <v>7034</v>
      </c>
      <c r="C65" s="255">
        <v>6.5050532941564931E-2</v>
      </c>
      <c r="D65" s="255">
        <v>7.571134866980624</v>
      </c>
    </row>
    <row r="66" spans="1:4" ht="27.75" customHeight="1">
      <c r="A66" s="7" t="s">
        <v>7035</v>
      </c>
      <c r="B66" s="8" t="s">
        <v>7036</v>
      </c>
      <c r="C66" s="255">
        <v>3.1640286690396393</v>
      </c>
      <c r="D66" s="255">
        <v>14.293539833461423</v>
      </c>
    </row>
    <row r="67" spans="1:4" ht="27.75" customHeight="1">
      <c r="A67" s="7" t="s">
        <v>7037</v>
      </c>
      <c r="B67" s="8" t="s">
        <v>7038</v>
      </c>
      <c r="C67" s="255">
        <v>1.1152014779885588E-2</v>
      </c>
      <c r="D67" s="255">
        <v>-0.15520903932540478</v>
      </c>
    </row>
    <row r="68" spans="1:4" ht="27.75" customHeight="1">
      <c r="A68" s="7" t="s">
        <v>7039</v>
      </c>
      <c r="B68" s="8" t="s">
        <v>7040</v>
      </c>
      <c r="C68" s="255">
        <v>3.8255260364953672</v>
      </c>
      <c r="D68" s="255">
        <v>4.6109128676055775</v>
      </c>
    </row>
    <row r="69" spans="1:4" ht="27.75" customHeight="1">
      <c r="A69" s="7" t="s">
        <v>7041</v>
      </c>
      <c r="B69" s="8" t="s">
        <v>7042</v>
      </c>
      <c r="C69" s="255">
        <v>0.70140105912942652</v>
      </c>
      <c r="D69" s="255">
        <v>1.6738168864220908</v>
      </c>
    </row>
    <row r="70" spans="1:4" ht="27.75" customHeight="1">
      <c r="A70" s="7" t="s">
        <v>7043</v>
      </c>
      <c r="B70" s="8" t="s">
        <v>7044</v>
      </c>
      <c r="C70" s="255">
        <v>0.14507743597806658</v>
      </c>
      <c r="D70" s="255">
        <v>9.1461767774937437E-3</v>
      </c>
    </row>
    <row r="71" spans="1:4" ht="27.75" customHeight="1">
      <c r="A71" s="7" t="s">
        <v>7045</v>
      </c>
      <c r="B71" s="8" t="s">
        <v>7046</v>
      </c>
      <c r="C71" s="255">
        <v>1.0436225561328989</v>
      </c>
      <c r="D71" s="255">
        <v>2.2070702967228475</v>
      </c>
    </row>
    <row r="72" spans="1:4" ht="27.75" customHeight="1">
      <c r="A72" s="7" t="s">
        <v>7047</v>
      </c>
      <c r="B72" s="8" t="s">
        <v>7048</v>
      </c>
      <c r="C72" s="255">
        <v>0.4488535995585487</v>
      </c>
      <c r="D72" s="255">
        <v>2.5259037677107181</v>
      </c>
    </row>
    <row r="73" spans="1:4" ht="27.75" customHeight="1">
      <c r="A73" s="7" t="s">
        <v>7049</v>
      </c>
      <c r="B73" s="8" t="s">
        <v>7050</v>
      </c>
      <c r="C73" s="255">
        <v>1.488538542649573</v>
      </c>
      <c r="D73" s="255">
        <v>17.964577622012278</v>
      </c>
    </row>
    <row r="74" spans="1:4" ht="27.75" customHeight="1">
      <c r="A74" s="7" t="s">
        <v>7051</v>
      </c>
      <c r="B74" s="8" t="s">
        <v>7050</v>
      </c>
      <c r="C74" s="255">
        <v>0.46854285540508978</v>
      </c>
      <c r="D74" s="255">
        <v>12.664919786615277</v>
      </c>
    </row>
    <row r="75" spans="1:4" ht="27.75" customHeight="1">
      <c r="A75" s="7" t="s">
        <v>7052</v>
      </c>
      <c r="B75" s="8" t="s">
        <v>7053</v>
      </c>
      <c r="C75" s="255">
        <v>2.3129252256036703</v>
      </c>
      <c r="D75" s="255">
        <v>5.9175492538189438</v>
      </c>
    </row>
    <row r="76" spans="1:4" ht="27.75" customHeight="1">
      <c r="A76" s="7" t="s">
        <v>7054</v>
      </c>
      <c r="B76" s="8" t="s">
        <v>7055</v>
      </c>
      <c r="C76" s="255">
        <v>0.63905030611653513</v>
      </c>
      <c r="D76" s="255">
        <v>6.0444027385393406</v>
      </c>
    </row>
    <row r="77" spans="1:4" ht="27.75" customHeight="1">
      <c r="A77" s="7" t="s">
        <v>7056</v>
      </c>
      <c r="B77" s="8" t="s">
        <v>7057</v>
      </c>
      <c r="C77" s="255">
        <v>3.865534571811315</v>
      </c>
      <c r="D77" s="255">
        <v>10.838444708899013</v>
      </c>
    </row>
    <row r="78" spans="1:4" ht="27.75" customHeight="1">
      <c r="A78" s="7" t="s">
        <v>7058</v>
      </c>
      <c r="B78" s="8" t="s">
        <v>7059</v>
      </c>
      <c r="C78" s="255">
        <v>2.5160479955712032</v>
      </c>
      <c r="D78" s="255">
        <v>5.8812655923121824</v>
      </c>
    </row>
    <row r="79" spans="1:4" ht="27.75" customHeight="1">
      <c r="A79" s="7" t="s">
        <v>7060</v>
      </c>
      <c r="B79" s="8" t="s">
        <v>7059</v>
      </c>
      <c r="C79" s="255">
        <v>0.13568380000375732</v>
      </c>
      <c r="D79" s="255">
        <v>1.0221571818828761</v>
      </c>
    </row>
    <row r="80" spans="1:4" ht="27.75" customHeight="1">
      <c r="A80" s="7" t="s">
        <v>7061</v>
      </c>
      <c r="B80" s="8" t="s">
        <v>7062</v>
      </c>
      <c r="C80" s="255">
        <v>1.3683231719269506</v>
      </c>
      <c r="D80" s="255">
        <v>11.336876253755646</v>
      </c>
    </row>
    <row r="81" spans="1:4" ht="27.75" customHeight="1">
      <c r="A81" s="7" t="s">
        <v>7063</v>
      </c>
      <c r="B81" s="8" t="s">
        <v>7064</v>
      </c>
      <c r="C81" s="255">
        <v>1.7350882999636612</v>
      </c>
      <c r="D81" s="255">
        <v>1.3589033896211036</v>
      </c>
    </row>
    <row r="82" spans="1:4" ht="27.75" customHeight="1">
      <c r="A82" s="7" t="s">
        <v>7065</v>
      </c>
      <c r="B82" s="8" t="s">
        <v>7066</v>
      </c>
      <c r="C82" s="255">
        <v>0.33581884527406403</v>
      </c>
      <c r="D82" s="255">
        <v>4.410296609428034</v>
      </c>
    </row>
    <row r="83" spans="1:4" ht="27.75" customHeight="1">
      <c r="A83" s="7" t="s">
        <v>7067</v>
      </c>
      <c r="B83" s="8" t="s">
        <v>7068</v>
      </c>
      <c r="C83" s="255">
        <v>4.479993761879669</v>
      </c>
      <c r="D83" s="255">
        <v>2.1717327384019733</v>
      </c>
    </row>
    <row r="84" spans="1:4" ht="27.75" customHeight="1">
      <c r="A84" s="7" t="s">
        <v>1240</v>
      </c>
      <c r="B84" s="8" t="s">
        <v>7069</v>
      </c>
      <c r="C84" s="255">
        <v>2.713269132050391</v>
      </c>
      <c r="D84" s="255">
        <v>40.772902232771813</v>
      </c>
    </row>
    <row r="85" spans="1:4" ht="27.75" customHeight="1">
      <c r="A85" s="7" t="s">
        <v>7070</v>
      </c>
      <c r="B85" s="8" t="s">
        <v>7071</v>
      </c>
      <c r="C85" s="255">
        <v>3.5477617070766208E-2</v>
      </c>
      <c r="D85" s="255">
        <v>-6.0126522994163767E-2</v>
      </c>
    </row>
    <row r="86" spans="1:4" ht="27.75" customHeight="1">
      <c r="A86" s="7" t="s">
        <v>7072</v>
      </c>
      <c r="B86" s="8" t="s">
        <v>7073</v>
      </c>
      <c r="C86" s="255">
        <v>0.19750716364602197</v>
      </c>
      <c r="D86" s="255">
        <v>2.3074624504410592</v>
      </c>
    </row>
    <row r="87" spans="1:4" ht="27.75" customHeight="1">
      <c r="A87" s="7" t="s">
        <v>7074</v>
      </c>
      <c r="B87" s="8" t="s">
        <v>7075</v>
      </c>
      <c r="C87" s="255">
        <v>9.6036565097145044</v>
      </c>
      <c r="D87" s="255">
        <v>6.9282667130157485</v>
      </c>
    </row>
    <row r="88" spans="1:4" ht="27.75" customHeight="1">
      <c r="A88" s="7" t="s">
        <v>7076</v>
      </c>
      <c r="B88" s="8" t="s">
        <v>7077</v>
      </c>
      <c r="C88" s="255">
        <v>0.76899072241691302</v>
      </c>
      <c r="D88" s="255">
        <v>5.1551009125596674E-2</v>
      </c>
    </row>
    <row r="89" spans="1:4" ht="27.75" customHeight="1">
      <c r="A89" s="7" t="s">
        <v>7078</v>
      </c>
      <c r="B89" s="8" t="s">
        <v>7079</v>
      </c>
      <c r="C89" s="255">
        <v>0.76899072241691302</v>
      </c>
      <c r="D89" s="255">
        <v>5.1551009125596674E-2</v>
      </c>
    </row>
    <row r="90" spans="1:4" ht="27.75" customHeight="1">
      <c r="A90" s="7" t="s">
        <v>7080</v>
      </c>
      <c r="B90" s="8" t="s">
        <v>7081</v>
      </c>
      <c r="C90" s="255">
        <v>4.4243566566845463</v>
      </c>
      <c r="D90" s="255">
        <v>22.458874887342073</v>
      </c>
    </row>
    <row r="91" spans="1:4" ht="27.75" customHeight="1">
      <c r="A91" s="7" t="s">
        <v>1252</v>
      </c>
      <c r="B91" s="8" t="s">
        <v>7082</v>
      </c>
      <c r="C91" s="255">
        <v>9.2794215252305183E-3</v>
      </c>
      <c r="D91" s="255">
        <v>-0.17207169789719545</v>
      </c>
    </row>
    <row r="92" spans="1:4" ht="27.75" customHeight="1">
      <c r="A92" s="7" t="s">
        <v>7083</v>
      </c>
      <c r="B92" s="8" t="s">
        <v>7082</v>
      </c>
      <c r="C92" s="255">
        <v>9.2780483888469378E-3</v>
      </c>
      <c r="D92" s="255">
        <v>-0.17186022046017232</v>
      </c>
    </row>
    <row r="93" spans="1:4" ht="27.75" customHeight="1">
      <c r="A93" s="7" t="s">
        <v>7084</v>
      </c>
      <c r="B93" s="8" t="s">
        <v>7085</v>
      </c>
      <c r="C93" s="255">
        <v>1.5679886996770331</v>
      </c>
      <c r="D93" s="255">
        <v>32.81176155405808</v>
      </c>
    </row>
    <row r="94" spans="1:4" ht="27.75" customHeight="1">
      <c r="A94" s="7" t="s">
        <v>7086</v>
      </c>
      <c r="B94" s="8" t="s">
        <v>7087</v>
      </c>
      <c r="C94" s="255">
        <v>0.83548320627328709</v>
      </c>
      <c r="D94" s="255">
        <v>2.7894453108661987</v>
      </c>
    </row>
    <row r="95" spans="1:4" ht="27.75" customHeight="1">
      <c r="A95" s="7" t="s">
        <v>7088</v>
      </c>
      <c r="B95" s="8" t="s">
        <v>7089</v>
      </c>
      <c r="C95" s="255">
        <v>1.7108522922070324</v>
      </c>
      <c r="D95" s="255">
        <v>3.3216020675030174E-4</v>
      </c>
    </row>
    <row r="96" spans="1:4" ht="27.75" customHeight="1">
      <c r="A96" s="7" t="s">
        <v>7090</v>
      </c>
      <c r="B96" s="8" t="s">
        <v>7089</v>
      </c>
      <c r="C96" s="255">
        <v>1.710867840985083</v>
      </c>
      <c r="D96" s="255">
        <v>3.323198362901641E-4</v>
      </c>
    </row>
    <row r="97" spans="1:4" ht="27.75" customHeight="1">
      <c r="A97" s="7" t="s">
        <v>7091</v>
      </c>
      <c r="B97" s="8" t="s">
        <v>7092</v>
      </c>
      <c r="C97" s="255">
        <v>0.20868915014301026</v>
      </c>
      <c r="D97" s="255">
        <v>3.2267015909001433</v>
      </c>
    </row>
    <row r="98" spans="1:4" ht="27.75" customHeight="1">
      <c r="A98" s="7" t="s">
        <v>7093</v>
      </c>
      <c r="B98" s="8" t="s">
        <v>7092</v>
      </c>
      <c r="C98" s="255">
        <v>0</v>
      </c>
      <c r="D98" s="255">
        <v>0</v>
      </c>
    </row>
    <row r="99" spans="1:4" ht="27.75" customHeight="1">
      <c r="A99" s="7" t="s">
        <v>7094</v>
      </c>
      <c r="B99" s="8" t="s">
        <v>7092</v>
      </c>
      <c r="C99" s="255">
        <v>3.1658931128384973</v>
      </c>
      <c r="D99" s="255">
        <v>1.4417233845310682E-3</v>
      </c>
    </row>
    <row r="100" spans="1:4" ht="27.75" customHeight="1">
      <c r="A100" s="7" t="s">
        <v>7095</v>
      </c>
      <c r="B100" s="8" t="s">
        <v>7096</v>
      </c>
      <c r="C100" s="255">
        <v>0.31346368507246353</v>
      </c>
      <c r="D100" s="255">
        <v>4.5886192011390188</v>
      </c>
    </row>
    <row r="101" spans="1:4" ht="27.75" customHeight="1">
      <c r="A101" s="7" t="s">
        <v>3409</v>
      </c>
      <c r="B101" s="8" t="s">
        <v>3410</v>
      </c>
      <c r="C101" s="255">
        <v>0</v>
      </c>
      <c r="D101" s="255">
        <v>1.5227458713429549E-2</v>
      </c>
    </row>
    <row r="102" spans="1:4" ht="27.75" customHeight="1">
      <c r="A102" s="7" t="s">
        <v>3411</v>
      </c>
      <c r="B102" s="8" t="s">
        <v>7097</v>
      </c>
      <c r="C102" s="255">
        <v>0</v>
      </c>
      <c r="D102" s="255">
        <v>1.5227458713429549E-2</v>
      </c>
    </row>
    <row r="103" spans="1:4" ht="27.75" customHeight="1">
      <c r="A103" s="7" t="s">
        <v>3412</v>
      </c>
      <c r="B103" s="8" t="s">
        <v>7097</v>
      </c>
      <c r="C103" s="255">
        <v>0</v>
      </c>
      <c r="D103" s="255">
        <v>1.5227458713429549E-2</v>
      </c>
    </row>
    <row r="104" spans="1:4" ht="27.75" customHeight="1">
      <c r="A104" s="7" t="s">
        <v>7098</v>
      </c>
      <c r="B104" s="8" t="s">
        <v>7099</v>
      </c>
      <c r="C104" s="255">
        <v>0.50803520155045645</v>
      </c>
      <c r="D104" s="255">
        <v>11.449495223773223</v>
      </c>
    </row>
    <row r="105" spans="1:4" ht="27.75" customHeight="1">
      <c r="A105" s="7" t="s">
        <v>7100</v>
      </c>
      <c r="B105" s="8" t="s">
        <v>7101</v>
      </c>
      <c r="C105" s="255">
        <v>0.50803520155045645</v>
      </c>
      <c r="D105" s="255">
        <v>11.449495223773223</v>
      </c>
    </row>
    <row r="106" spans="1:4" ht="27.75" customHeight="1">
      <c r="A106" s="7" t="s">
        <v>7102</v>
      </c>
      <c r="B106" s="8" t="s">
        <v>7103</v>
      </c>
      <c r="C106" s="255">
        <v>0.24740080694919311</v>
      </c>
      <c r="D106" s="255">
        <v>7.7828193536768167</v>
      </c>
    </row>
    <row r="107" spans="1:4" ht="27.75" customHeight="1">
      <c r="A107" s="7" t="s">
        <v>7104</v>
      </c>
      <c r="B107" s="8" t="s">
        <v>7105</v>
      </c>
      <c r="C107" s="255">
        <v>1.1812880216075901</v>
      </c>
      <c r="D107" s="255">
        <v>14.228518403905092</v>
      </c>
    </row>
    <row r="108" spans="1:4" ht="27.75" customHeight="1">
      <c r="A108" s="7" t="s">
        <v>7106</v>
      </c>
      <c r="B108" s="8" t="s">
        <v>7105</v>
      </c>
      <c r="C108" s="255">
        <v>2.3603763150144128</v>
      </c>
      <c r="D108" s="255">
        <v>25.908486698439823</v>
      </c>
    </row>
    <row r="109" spans="1:4" ht="27.75" customHeight="1">
      <c r="A109" s="7" t="s">
        <v>7107</v>
      </c>
      <c r="B109" s="8" t="s">
        <v>7108</v>
      </c>
      <c r="C109" s="255">
        <v>0.26244385103326123</v>
      </c>
      <c r="D109" s="255">
        <v>4.2785860434590708</v>
      </c>
    </row>
    <row r="110" spans="1:4" ht="27.75" customHeight="1">
      <c r="A110" s="7" t="s">
        <v>7109</v>
      </c>
      <c r="B110" s="8" t="s">
        <v>7110</v>
      </c>
      <c r="C110" s="255">
        <v>1.4550844789645814</v>
      </c>
      <c r="D110" s="255">
        <v>21.479236927030044</v>
      </c>
    </row>
    <row r="111" spans="1:4" ht="27.75" customHeight="1">
      <c r="A111" s="7" t="s">
        <v>7111</v>
      </c>
      <c r="B111" s="8" t="s">
        <v>7112</v>
      </c>
      <c r="C111" s="255">
        <v>3.1041476782069339</v>
      </c>
      <c r="D111" s="255">
        <v>1.9331242222038165</v>
      </c>
    </row>
    <row r="112" spans="1:4" ht="27.75" customHeight="1">
      <c r="A112" s="7" t="s">
        <v>7113</v>
      </c>
      <c r="B112" s="8" t="s">
        <v>7114</v>
      </c>
      <c r="C112" s="255">
        <v>0.8446387259979361</v>
      </c>
      <c r="D112" s="255">
        <v>4.2759770041624359</v>
      </c>
    </row>
    <row r="113" spans="1:4" ht="27.75" customHeight="1">
      <c r="A113" s="7" t="s">
        <v>7115</v>
      </c>
      <c r="B113" s="8" t="s">
        <v>7116</v>
      </c>
      <c r="C113" s="255">
        <v>6.3444251881916935E-2</v>
      </c>
      <c r="D113" s="255">
        <v>-1.2543504695122976</v>
      </c>
    </row>
    <row r="114" spans="1:4" ht="27.75" customHeight="1">
      <c r="A114" s="7" t="s">
        <v>7117</v>
      </c>
      <c r="B114" s="8" t="s">
        <v>7118</v>
      </c>
      <c r="C114" s="255">
        <v>2.1326902378166976</v>
      </c>
      <c r="D114" s="255">
        <v>3.1195485774711731</v>
      </c>
    </row>
    <row r="115" spans="1:4" ht="27.75" customHeight="1">
      <c r="A115" s="7" t="s">
        <v>7119</v>
      </c>
      <c r="B115" s="8" t="s">
        <v>7118</v>
      </c>
      <c r="C115" s="255">
        <v>2.1326902378166976</v>
      </c>
      <c r="D115" s="255">
        <v>3.1195485774711731</v>
      </c>
    </row>
    <row r="116" spans="1:4" ht="27.75" customHeight="1">
      <c r="A116" s="7" t="s">
        <v>7120</v>
      </c>
      <c r="B116" s="8" t="s">
        <v>7121</v>
      </c>
      <c r="C116" s="255">
        <v>1.6084414717584987</v>
      </c>
      <c r="D116" s="255">
        <v>3.140508688346265</v>
      </c>
    </row>
    <row r="117" spans="1:4" ht="27.75" customHeight="1">
      <c r="A117" s="7" t="s">
        <v>7122</v>
      </c>
      <c r="B117" s="8" t="s">
        <v>7123</v>
      </c>
      <c r="C117" s="255">
        <v>0.76477658696965611</v>
      </c>
      <c r="D117" s="255">
        <v>5.5451196494476251</v>
      </c>
    </row>
    <row r="118" spans="1:4" ht="27.75" customHeight="1">
      <c r="A118" s="7" t="s">
        <v>7124</v>
      </c>
      <c r="B118" s="8" t="s">
        <v>7125</v>
      </c>
      <c r="C118" s="255">
        <v>-0.58863744651497141</v>
      </c>
      <c r="D118" s="255">
        <v>29.040959033015497</v>
      </c>
    </row>
    <row r="119" spans="1:4" ht="27.75" customHeight="1">
      <c r="A119" s="7" t="s">
        <v>7126</v>
      </c>
      <c r="B119" s="8" t="s">
        <v>7127</v>
      </c>
      <c r="C119" s="255">
        <v>0.67104029803822118</v>
      </c>
      <c r="D119" s="255">
        <v>10.168856320683036</v>
      </c>
    </row>
    <row r="120" spans="1:4" ht="27.75" customHeight="1">
      <c r="A120" s="7" t="s">
        <v>7128</v>
      </c>
      <c r="B120" s="8" t="s">
        <v>7129</v>
      </c>
      <c r="C120" s="255">
        <v>1.269472834338716</v>
      </c>
      <c r="D120" s="255">
        <v>14.034653453749934</v>
      </c>
    </row>
    <row r="121" spans="1:4" ht="27.75" customHeight="1">
      <c r="A121" s="7" t="s">
        <v>7130</v>
      </c>
      <c r="B121" s="8" t="s">
        <v>7131</v>
      </c>
      <c r="C121" s="255">
        <v>2.0032105566559317</v>
      </c>
      <c r="D121" s="255">
        <v>17.379759382095759</v>
      </c>
    </row>
    <row r="122" spans="1:4" ht="27.75" customHeight="1">
      <c r="A122" s="7" t="s">
        <v>7132</v>
      </c>
      <c r="B122" s="8" t="s">
        <v>7131</v>
      </c>
      <c r="C122" s="255">
        <v>5.9103271384001357E-2</v>
      </c>
      <c r="D122" s="255">
        <v>10.976339868576714</v>
      </c>
    </row>
    <row r="123" spans="1:4" ht="27.75" customHeight="1">
      <c r="A123" s="7" t="s">
        <v>1345</v>
      </c>
      <c r="B123" s="8" t="s">
        <v>7133</v>
      </c>
      <c r="C123" s="255">
        <v>-0.63319226235564685</v>
      </c>
      <c r="D123" s="255">
        <v>29.316720902871698</v>
      </c>
    </row>
    <row r="124" spans="1:4" ht="27.75" customHeight="1">
      <c r="A124" s="7" t="s">
        <v>7134</v>
      </c>
      <c r="B124" s="8" t="s">
        <v>7135</v>
      </c>
      <c r="C124" s="255">
        <v>0.73031649271441379</v>
      </c>
      <c r="D124" s="255">
        <v>0.23681556059978584</v>
      </c>
    </row>
    <row r="125" spans="1:4" ht="27.75" customHeight="1">
      <c r="A125" s="7" t="s">
        <v>7136</v>
      </c>
      <c r="B125" s="8" t="s">
        <v>7135</v>
      </c>
      <c r="C125" s="255">
        <v>0.29456566260282063</v>
      </c>
      <c r="D125" s="255">
        <v>0.20723360638741922</v>
      </c>
    </row>
    <row r="126" spans="1:4" ht="27.75" customHeight="1">
      <c r="A126" s="7" t="s">
        <v>7137</v>
      </c>
      <c r="B126" s="8" t="s">
        <v>7138</v>
      </c>
      <c r="C126" s="255">
        <v>1.3734880631908428</v>
      </c>
      <c r="D126" s="255">
        <v>8.3922639315790981</v>
      </c>
    </row>
    <row r="127" spans="1:4" ht="27.75" customHeight="1">
      <c r="A127" s="7" t="s">
        <v>7139</v>
      </c>
      <c r="B127" s="8" t="s">
        <v>7140</v>
      </c>
      <c r="C127" s="255">
        <v>1.8267480755805297</v>
      </c>
      <c r="D127" s="255">
        <v>10.786453291810522</v>
      </c>
    </row>
    <row r="128" spans="1:4" ht="27.75" customHeight="1">
      <c r="A128" s="7" t="s">
        <v>7141</v>
      </c>
      <c r="B128" s="8" t="s">
        <v>7142</v>
      </c>
      <c r="C128" s="255">
        <v>0.15010328451102897</v>
      </c>
      <c r="D128" s="255">
        <v>12.849886254426091</v>
      </c>
    </row>
    <row r="129" spans="1:4" ht="27.75" customHeight="1">
      <c r="A129" s="7" t="s">
        <v>7143</v>
      </c>
      <c r="B129" s="8" t="s">
        <v>7142</v>
      </c>
      <c r="C129" s="255">
        <v>0.14977132924768866</v>
      </c>
      <c r="D129" s="255">
        <v>12.763878844814872</v>
      </c>
    </row>
    <row r="130" spans="1:4" ht="27.75" customHeight="1">
      <c r="A130" s="7" t="s">
        <v>7144</v>
      </c>
      <c r="B130" s="8" t="s">
        <v>7145</v>
      </c>
      <c r="C130" s="255">
        <v>0</v>
      </c>
      <c r="D130" s="255">
        <v>0</v>
      </c>
    </row>
    <row r="131" spans="1:4" ht="27.75" customHeight="1">
      <c r="A131" s="7" t="s">
        <v>7146</v>
      </c>
      <c r="B131" s="8" t="s">
        <v>7147</v>
      </c>
      <c r="C131" s="255">
        <v>2.2776352845253736</v>
      </c>
      <c r="D131" s="255">
        <v>11.490814239987373</v>
      </c>
    </row>
    <row r="132" spans="1:4" ht="27.75" customHeight="1">
      <c r="A132" s="7" t="s">
        <v>7148</v>
      </c>
      <c r="B132" s="8" t="s">
        <v>7147</v>
      </c>
      <c r="C132" s="255">
        <v>0.33026886474362099</v>
      </c>
      <c r="D132" s="255">
        <v>2.6014023615516244</v>
      </c>
    </row>
    <row r="133" spans="1:4" ht="27.75" customHeight="1">
      <c r="A133" s="7" t="s">
        <v>7149</v>
      </c>
      <c r="B133" s="8" t="s">
        <v>7150</v>
      </c>
      <c r="C133" s="255">
        <v>1.266228872108377</v>
      </c>
      <c r="D133" s="255">
        <v>26.863042493560794</v>
      </c>
    </row>
    <row r="134" spans="1:4" ht="27.75" customHeight="1">
      <c r="A134" s="7" t="s">
        <v>7151</v>
      </c>
      <c r="B134" s="8" t="s">
        <v>7152</v>
      </c>
      <c r="C134" s="255">
        <v>0.31846358167493261</v>
      </c>
      <c r="D134" s="255">
        <v>12.585476352991726</v>
      </c>
    </row>
    <row r="135" spans="1:4" ht="27.75" customHeight="1">
      <c r="A135" s="7" t="s">
        <v>7153</v>
      </c>
      <c r="B135" s="8" t="s">
        <v>7152</v>
      </c>
      <c r="C135" s="255">
        <v>3.9142850134916252E-2</v>
      </c>
      <c r="D135" s="255">
        <v>1.4769410570549595</v>
      </c>
    </row>
    <row r="136" spans="1:4" ht="27.75" customHeight="1">
      <c r="A136" s="7" t="s">
        <v>7154</v>
      </c>
      <c r="B136" s="8" t="s">
        <v>7155</v>
      </c>
      <c r="C136" s="255">
        <v>1.596879524133336</v>
      </c>
      <c r="D136" s="255">
        <v>1.0034907645840738</v>
      </c>
    </row>
    <row r="137" spans="1:4" ht="27.75" customHeight="1">
      <c r="A137" s="7" t="s">
        <v>7156</v>
      </c>
      <c r="B137" s="8" t="s">
        <v>7155</v>
      </c>
      <c r="C137" s="255">
        <v>1.596879524133336</v>
      </c>
      <c r="D137" s="255">
        <v>1.0034907645840738</v>
      </c>
    </row>
    <row r="138" spans="1:4" ht="27.75" customHeight="1">
      <c r="A138" s="7" t="s">
        <v>7157</v>
      </c>
      <c r="B138" s="8" t="s">
        <v>7158</v>
      </c>
      <c r="C138" s="255">
        <v>1.596879524133336</v>
      </c>
      <c r="D138" s="255">
        <v>1.0034907645840738</v>
      </c>
    </row>
    <row r="139" spans="1:4" ht="27.75" customHeight="1">
      <c r="A139" s="7" t="s">
        <v>7159</v>
      </c>
      <c r="B139" s="8" t="s">
        <v>7160</v>
      </c>
      <c r="C139" s="255">
        <v>2.4219357047253416</v>
      </c>
      <c r="D139" s="255">
        <v>3.5936928502637597</v>
      </c>
    </row>
    <row r="140" spans="1:4" ht="27.75" customHeight="1">
      <c r="A140" s="7" t="s">
        <v>7161</v>
      </c>
      <c r="B140" s="8" t="s">
        <v>7162</v>
      </c>
      <c r="C140" s="255">
        <v>2.4219357047253416</v>
      </c>
      <c r="D140" s="255">
        <v>3.5936928502637597</v>
      </c>
    </row>
    <row r="141" spans="1:4" ht="27.75" customHeight="1">
      <c r="A141" s="7" t="s">
        <v>7163</v>
      </c>
      <c r="B141" s="8" t="s">
        <v>7164</v>
      </c>
      <c r="C141" s="255">
        <v>1.2349411019583552</v>
      </c>
      <c r="D141" s="255">
        <v>17.386599960824171</v>
      </c>
    </row>
    <row r="142" spans="1:4" ht="27.75" customHeight="1">
      <c r="A142" s="7" t="s">
        <v>7165</v>
      </c>
      <c r="B142" s="8" t="s">
        <v>7166</v>
      </c>
      <c r="C142" s="255">
        <v>0.19851991133167776</v>
      </c>
      <c r="D142" s="255">
        <v>1.8469729004379523</v>
      </c>
    </row>
    <row r="143" spans="1:4" ht="27.75" customHeight="1">
      <c r="A143" s="7" t="s">
        <v>7167</v>
      </c>
      <c r="B143" s="8" t="s">
        <v>7166</v>
      </c>
      <c r="C143" s="255">
        <v>0.20598286973948257</v>
      </c>
      <c r="D143" s="255">
        <v>1.9622115139307956</v>
      </c>
    </row>
    <row r="144" spans="1:4" ht="27.75" customHeight="1">
      <c r="A144" s="7" t="s">
        <v>7168</v>
      </c>
      <c r="B144" s="8" t="s">
        <v>7169</v>
      </c>
      <c r="C144" s="255">
        <v>0.29280665466083466</v>
      </c>
      <c r="D144" s="255">
        <v>13.481729357061173</v>
      </c>
    </row>
    <row r="145" spans="1:4" ht="27.75" customHeight="1">
      <c r="A145" s="7" t="s">
        <v>7170</v>
      </c>
      <c r="B145" s="8" t="s">
        <v>7171</v>
      </c>
      <c r="C145" s="255">
        <v>2.6686705317984729</v>
      </c>
      <c r="D145" s="255">
        <v>-5.8084895550676224E-2</v>
      </c>
    </row>
    <row r="146" spans="1:4" ht="27.75" customHeight="1">
      <c r="A146" s="7" t="s">
        <v>7172</v>
      </c>
      <c r="B146" s="8" t="s">
        <v>7173</v>
      </c>
      <c r="C146" s="255">
        <v>2.1789649266464248E-3</v>
      </c>
      <c r="D146" s="255">
        <v>2.0518655863310702</v>
      </c>
    </row>
    <row r="147" spans="1:4" ht="27.75" customHeight="1">
      <c r="A147" s="7" t="s">
        <v>7174</v>
      </c>
      <c r="B147" s="8" t="s">
        <v>7175</v>
      </c>
      <c r="C147" s="255">
        <v>0.13262859157376572</v>
      </c>
      <c r="D147" s="255">
        <v>6.3715573752754961</v>
      </c>
    </row>
    <row r="148" spans="1:4" ht="27.75" customHeight="1">
      <c r="A148" s="7" t="s">
        <v>7176</v>
      </c>
      <c r="B148" s="8" t="s">
        <v>7177</v>
      </c>
      <c r="C148" s="255">
        <v>0.29313112738300101</v>
      </c>
      <c r="D148" s="255">
        <v>0.74952843468880925</v>
      </c>
    </row>
    <row r="149" spans="1:4" ht="27.75" customHeight="1">
      <c r="A149" s="7" t="s">
        <v>3490</v>
      </c>
      <c r="B149" s="8" t="s">
        <v>7178</v>
      </c>
      <c r="C149" s="255">
        <v>0.34081141806768522</v>
      </c>
      <c r="D149" s="255">
        <v>0</v>
      </c>
    </row>
    <row r="150" spans="1:4" ht="27.75" customHeight="1">
      <c r="A150" s="7" t="s">
        <v>7179</v>
      </c>
      <c r="B150" s="8" t="s">
        <v>7180</v>
      </c>
      <c r="C150" s="255">
        <v>0</v>
      </c>
      <c r="D150" s="255">
        <v>0</v>
      </c>
    </row>
    <row r="151" spans="1:4" ht="27.75" customHeight="1">
      <c r="A151" s="7" t="s">
        <v>7181</v>
      </c>
      <c r="B151" s="8" t="s">
        <v>7182</v>
      </c>
      <c r="C151" s="255">
        <v>1.6611534288772627</v>
      </c>
      <c r="D151" s="255">
        <v>3.8751521729583596</v>
      </c>
    </row>
    <row r="152" spans="1:4" ht="27.75" customHeight="1">
      <c r="A152" s="7" t="s">
        <v>7183</v>
      </c>
      <c r="B152" s="8" t="s">
        <v>7184</v>
      </c>
      <c r="C152" s="255">
        <v>0.77686822095326136</v>
      </c>
      <c r="D152" s="255">
        <v>1.683037586008457</v>
      </c>
    </row>
    <row r="153" spans="1:4" ht="27.75" customHeight="1">
      <c r="A153" s="7" t="s">
        <v>7185</v>
      </c>
      <c r="B153" s="8" t="s">
        <v>7186</v>
      </c>
      <c r="C153" s="255">
        <v>1.0769625983735134</v>
      </c>
      <c r="D153" s="255">
        <v>3.0348928440624863</v>
      </c>
    </row>
    <row r="154" spans="1:4" ht="27.75" customHeight="1">
      <c r="A154" s="7" t="s">
        <v>7187</v>
      </c>
      <c r="B154" s="8" t="s">
        <v>7188</v>
      </c>
      <c r="C154" s="255">
        <v>0.37922009718622451</v>
      </c>
      <c r="D154" s="255">
        <v>5.4635008153844824</v>
      </c>
    </row>
    <row r="155" spans="1:4" ht="27.75" customHeight="1">
      <c r="A155" s="7" t="s">
        <v>7189</v>
      </c>
      <c r="B155" s="8" t="s">
        <v>7190</v>
      </c>
      <c r="C155" s="255">
        <v>1.4871479863323311</v>
      </c>
      <c r="D155" s="255">
        <v>6.3266049731204159</v>
      </c>
    </row>
    <row r="156" spans="1:4" ht="27.75" customHeight="1">
      <c r="A156" s="7" t="s">
        <v>7191</v>
      </c>
      <c r="B156" s="8" t="s">
        <v>7192</v>
      </c>
      <c r="C156" s="255">
        <v>2.0647837863170291</v>
      </c>
      <c r="D156" s="255">
        <v>5.2250872603700289</v>
      </c>
    </row>
    <row r="157" spans="1:4" ht="27.75" customHeight="1">
      <c r="A157" s="7" t="s">
        <v>7193</v>
      </c>
      <c r="B157" s="8" t="s">
        <v>7194</v>
      </c>
      <c r="C157" s="255">
        <v>0.2880324881771269</v>
      </c>
      <c r="D157" s="255">
        <v>17.342472487930667</v>
      </c>
    </row>
    <row r="158" spans="1:4" ht="27.75" customHeight="1">
      <c r="A158" s="7" t="s">
        <v>7195</v>
      </c>
      <c r="B158" s="8" t="s">
        <v>7196</v>
      </c>
      <c r="C158" s="255">
        <v>0.14065190480206957</v>
      </c>
      <c r="D158" s="255">
        <v>11.574925621019359</v>
      </c>
    </row>
    <row r="159" spans="1:4" ht="27.75" customHeight="1">
      <c r="A159" s="7" t="s">
        <v>7197</v>
      </c>
      <c r="B159" s="8" t="s">
        <v>7198</v>
      </c>
      <c r="C159" s="255">
        <v>5.7157473042688721E-2</v>
      </c>
      <c r="D159" s="255">
        <v>2.7221978388580053</v>
      </c>
    </row>
    <row r="160" spans="1:4" ht="27.75" customHeight="1">
      <c r="A160" s="7" t="s">
        <v>7199</v>
      </c>
      <c r="B160" s="8" t="s">
        <v>7200</v>
      </c>
      <c r="C160" s="255">
        <v>0.67237810445532487</v>
      </c>
      <c r="D160" s="255">
        <v>5.0376434183374696</v>
      </c>
    </row>
    <row r="161" spans="1:4" ht="27.75" customHeight="1">
      <c r="A161" s="7" t="s">
        <v>1504</v>
      </c>
      <c r="B161" s="8" t="s">
        <v>7201</v>
      </c>
      <c r="C161" s="255">
        <v>8.0460531348020503E-2</v>
      </c>
      <c r="D161" s="255">
        <v>3.0665786501596841</v>
      </c>
    </row>
    <row r="162" spans="1:4" ht="27.75" customHeight="1">
      <c r="A162" s="7" t="s">
        <v>7202</v>
      </c>
      <c r="B162" s="8" t="s">
        <v>7201</v>
      </c>
      <c r="C162" s="255">
        <v>8.0482204940444932E-2</v>
      </c>
      <c r="D162" s="255">
        <v>2.8948767921108725</v>
      </c>
    </row>
    <row r="163" spans="1:4" ht="27.75" customHeight="1">
      <c r="A163" s="7" t="s">
        <v>1519</v>
      </c>
      <c r="B163" s="8" t="s">
        <v>7203</v>
      </c>
      <c r="C163" s="255">
        <v>8.6843643448371449E-2</v>
      </c>
      <c r="D163" s="255">
        <v>19.598281973846515</v>
      </c>
    </row>
    <row r="164" spans="1:4" ht="27.75" customHeight="1">
      <c r="A164" s="7" t="s">
        <v>7204</v>
      </c>
      <c r="B164" s="8" t="s">
        <v>7205</v>
      </c>
      <c r="C164" s="255">
        <v>2.0305080858830258</v>
      </c>
      <c r="D164" s="255">
        <v>-0.30684191036924524</v>
      </c>
    </row>
    <row r="165" spans="1:4" ht="27.75" customHeight="1">
      <c r="A165" s="7" t="s">
        <v>7206</v>
      </c>
      <c r="B165" s="8" t="s">
        <v>7205</v>
      </c>
      <c r="C165" s="255">
        <v>1.7982080148329451</v>
      </c>
      <c r="D165" s="255">
        <v>-0.40944703679501343</v>
      </c>
    </row>
    <row r="166" spans="1:4" ht="27.75" customHeight="1">
      <c r="A166" s="7" t="s">
        <v>7207</v>
      </c>
      <c r="B166" s="8" t="s">
        <v>7208</v>
      </c>
      <c r="C166" s="255">
        <v>0.16741158688150098</v>
      </c>
      <c r="D166" s="255">
        <v>11.267457403657749</v>
      </c>
    </row>
    <row r="167" spans="1:4" ht="27.75" customHeight="1">
      <c r="A167" s="7" t="s">
        <v>7209</v>
      </c>
      <c r="B167" s="8" t="s">
        <v>7210</v>
      </c>
      <c r="C167" s="255">
        <v>0.8422657337649031</v>
      </c>
      <c r="D167" s="255">
        <v>10.592603256774346</v>
      </c>
    </row>
    <row r="168" spans="1:4" ht="27.75" customHeight="1">
      <c r="A168" s="7" t="s">
        <v>7211</v>
      </c>
      <c r="B168" s="8" t="s">
        <v>7212</v>
      </c>
      <c r="C168" s="255">
        <v>0.10152879194770813</v>
      </c>
      <c r="D168" s="255">
        <v>7.2667517948976483</v>
      </c>
    </row>
    <row r="169" spans="1:4" ht="27.75" customHeight="1">
      <c r="A169" s="7" t="s">
        <v>7213</v>
      </c>
      <c r="B169" s="8" t="s">
        <v>7214</v>
      </c>
      <c r="C169" s="255">
        <v>0.85040430829167069</v>
      </c>
      <c r="D169" s="255">
        <v>8.1209052846305756</v>
      </c>
    </row>
    <row r="170" spans="1:4" ht="27.75" customHeight="1">
      <c r="A170" s="7" t="s">
        <v>7215</v>
      </c>
      <c r="B170" s="8" t="s">
        <v>7216</v>
      </c>
      <c r="C170" s="255">
        <v>0.16598907917908787</v>
      </c>
      <c r="D170" s="255">
        <v>16.631182606477555</v>
      </c>
    </row>
    <row r="171" spans="1:4" ht="27.75" customHeight="1">
      <c r="A171" s="7" t="s">
        <v>7217</v>
      </c>
      <c r="B171" s="8" t="s">
        <v>7218</v>
      </c>
      <c r="C171" s="255">
        <v>2.1455127810257681</v>
      </c>
      <c r="D171" s="255">
        <v>10.486091915570732</v>
      </c>
    </row>
    <row r="172" spans="1:4" ht="27.75" customHeight="1">
      <c r="A172" s="7" t="s">
        <v>7219</v>
      </c>
      <c r="B172" s="8" t="s">
        <v>7220</v>
      </c>
      <c r="C172" s="255">
        <v>3.2798190401418827E-2</v>
      </c>
      <c r="D172" s="255">
        <v>3.0160359497511551E-3</v>
      </c>
    </row>
    <row r="173" spans="1:4" ht="27.75" customHeight="1">
      <c r="A173" s="7" t="s">
        <v>7221</v>
      </c>
      <c r="B173" s="8" t="s">
        <v>7222</v>
      </c>
      <c r="C173" s="255">
        <v>0.95777927396841911</v>
      </c>
      <c r="D173" s="255">
        <v>7.6436014611054732</v>
      </c>
    </row>
    <row r="174" spans="1:4" ht="27.75" customHeight="1">
      <c r="A174" s="7" t="s">
        <v>7223</v>
      </c>
      <c r="B174" s="8" t="s">
        <v>7224</v>
      </c>
      <c r="C174" s="255">
        <v>0.62845218334087105</v>
      </c>
      <c r="D174" s="255">
        <v>4.0158205482023215</v>
      </c>
    </row>
    <row r="175" spans="1:4" ht="27.75" customHeight="1">
      <c r="A175" s="7" t="s">
        <v>7225</v>
      </c>
      <c r="B175" s="8" t="s">
        <v>7226</v>
      </c>
      <c r="C175" s="255">
        <v>-0.41062966904597115</v>
      </c>
      <c r="D175" s="255">
        <v>6.8734574009328071</v>
      </c>
    </row>
    <row r="176" spans="1:4" ht="27.75" customHeight="1">
      <c r="A176" s="7" t="s">
        <v>1604</v>
      </c>
      <c r="B176" s="8" t="s">
        <v>7227</v>
      </c>
      <c r="C176" s="255">
        <v>6.4524723117552512</v>
      </c>
      <c r="D176" s="255">
        <v>1.3863354710166846</v>
      </c>
    </row>
    <row r="177" spans="1:4" ht="27.75" customHeight="1">
      <c r="A177" s="7" t="s">
        <v>7228</v>
      </c>
      <c r="B177" s="8" t="s">
        <v>7229</v>
      </c>
      <c r="C177" s="255">
        <v>0.37977650638913962</v>
      </c>
      <c r="D177" s="255">
        <v>5.4478165526311617</v>
      </c>
    </row>
    <row r="178" spans="1:4" ht="27.75" customHeight="1">
      <c r="A178" s="7" t="s">
        <v>7230</v>
      </c>
      <c r="B178" s="8" t="s">
        <v>7231</v>
      </c>
      <c r="C178" s="255">
        <v>7.7014172813250967</v>
      </c>
      <c r="D178" s="255">
        <v>4.4998694487681457</v>
      </c>
    </row>
    <row r="179" spans="1:4" ht="27.75" customHeight="1">
      <c r="A179" s="7" t="s">
        <v>7232</v>
      </c>
      <c r="B179" s="8" t="s">
        <v>7233</v>
      </c>
      <c r="C179" s="255">
        <v>3.0644126990516165</v>
      </c>
      <c r="D179" s="255">
        <v>32.010576054865034</v>
      </c>
    </row>
    <row r="180" spans="1:4" ht="27.75" customHeight="1">
      <c r="A180" s="7" t="s">
        <v>7234</v>
      </c>
      <c r="B180" s="8" t="s">
        <v>7235</v>
      </c>
      <c r="C180" s="255">
        <v>0.35835343647038881</v>
      </c>
      <c r="D180" s="255">
        <v>7.7884231754981217</v>
      </c>
    </row>
    <row r="181" spans="1:4" ht="27.75" customHeight="1">
      <c r="A181" s="7" t="s">
        <v>7236</v>
      </c>
      <c r="B181" s="8" t="s">
        <v>7237</v>
      </c>
      <c r="C181" s="255">
        <v>1.7459436920601548</v>
      </c>
      <c r="D181" s="255">
        <v>10.846878120795349</v>
      </c>
    </row>
    <row r="182" spans="1:4" ht="27.75" customHeight="1">
      <c r="A182" s="7" t="s">
        <v>7238</v>
      </c>
      <c r="B182" s="8" t="s">
        <v>7239</v>
      </c>
      <c r="C182" s="255">
        <v>0.58650378512703794</v>
      </c>
      <c r="D182" s="255">
        <v>9.6239302439134171</v>
      </c>
    </row>
    <row r="183" spans="1:4" ht="27.75" customHeight="1">
      <c r="A183" s="7" t="s">
        <v>7240</v>
      </c>
      <c r="B183" s="8" t="s">
        <v>7241</v>
      </c>
      <c r="C183" s="255">
        <v>-0.4620481222495435</v>
      </c>
      <c r="D183" s="255">
        <v>18.031979410528287</v>
      </c>
    </row>
    <row r="184" spans="1:4" ht="27.75" customHeight="1">
      <c r="A184" s="7" t="s">
        <v>1652</v>
      </c>
      <c r="B184" s="8" t="s">
        <v>7242</v>
      </c>
      <c r="C184" s="255">
        <v>0.61550475966483464</v>
      </c>
      <c r="D184" s="255">
        <v>6.0705933744768856</v>
      </c>
    </row>
    <row r="185" spans="1:4" ht="27.75" customHeight="1">
      <c r="A185" s="7" t="s">
        <v>7243</v>
      </c>
      <c r="B185" s="8" t="s">
        <v>7244</v>
      </c>
      <c r="C185" s="255">
        <v>8.5786575784765701E-2</v>
      </c>
      <c r="D185" s="255">
        <v>0</v>
      </c>
    </row>
    <row r="186" spans="1:4" ht="27.75" customHeight="1">
      <c r="A186" s="7" t="s">
        <v>7245</v>
      </c>
      <c r="B186" s="8" t="s">
        <v>7246</v>
      </c>
      <c r="C186" s="255">
        <v>0.19118325288972651</v>
      </c>
      <c r="D186" s="255">
        <v>0.31893017474809016</v>
      </c>
    </row>
    <row r="187" spans="1:4" ht="27.75" customHeight="1">
      <c r="A187" s="7" t="s">
        <v>7247</v>
      </c>
      <c r="B187" s="8" t="s">
        <v>7246</v>
      </c>
      <c r="C187" s="255">
        <v>0.19174083561481881</v>
      </c>
      <c r="D187" s="255">
        <v>0.3189093617153575</v>
      </c>
    </row>
    <row r="188" spans="1:4" ht="27.75" customHeight="1">
      <c r="A188" s="7" t="s">
        <v>7248</v>
      </c>
      <c r="B188" s="8" t="s">
        <v>7249</v>
      </c>
      <c r="C188" s="255">
        <v>0</v>
      </c>
      <c r="D188" s="255">
        <v>0</v>
      </c>
    </row>
    <row r="189" spans="1:4" ht="27.75" customHeight="1">
      <c r="A189" s="7" t="s">
        <v>7250</v>
      </c>
      <c r="B189" s="8" t="s">
        <v>7251</v>
      </c>
      <c r="C189" s="255">
        <v>12.916843418651222</v>
      </c>
      <c r="D189" s="255">
        <v>-0.99057108184449094</v>
      </c>
    </row>
    <row r="190" spans="1:4" ht="27.75" customHeight="1">
      <c r="A190" s="7" t="s">
        <v>7252</v>
      </c>
      <c r="B190" s="8" t="s">
        <v>7253</v>
      </c>
      <c r="C190" s="255">
        <v>5.7480522423326557</v>
      </c>
      <c r="D190" s="255">
        <v>12.705595802910194</v>
      </c>
    </row>
    <row r="191" spans="1:4" ht="27.75" customHeight="1">
      <c r="A191" s="7" t="s">
        <v>7254</v>
      </c>
      <c r="B191" s="8" t="s">
        <v>7255</v>
      </c>
      <c r="C191" s="255">
        <v>0</v>
      </c>
      <c r="D191" s="255">
        <v>0</v>
      </c>
    </row>
    <row r="192" spans="1:4" ht="27.75" customHeight="1">
      <c r="A192" s="7" t="s">
        <v>7256</v>
      </c>
      <c r="B192" s="8" t="s">
        <v>7257</v>
      </c>
      <c r="C192" s="255">
        <v>1.7834377712693288</v>
      </c>
      <c r="D192" s="255">
        <v>13.268752109653244</v>
      </c>
    </row>
    <row r="193" spans="1:4" ht="27.75" customHeight="1">
      <c r="A193" s="7" t="s">
        <v>7258</v>
      </c>
      <c r="B193" s="8" t="s">
        <v>7259</v>
      </c>
      <c r="C193" s="255">
        <v>7.0855963308894996</v>
      </c>
      <c r="D193" s="255">
        <v>0.38694668888202954</v>
      </c>
    </row>
    <row r="194" spans="1:4" ht="27.75" customHeight="1">
      <c r="A194" s="7" t="s">
        <v>7260</v>
      </c>
      <c r="B194" s="8" t="s">
        <v>7261</v>
      </c>
      <c r="C194" s="255">
        <v>0.15422507243304814</v>
      </c>
      <c r="D194" s="255">
        <v>6.2867436065964082</v>
      </c>
    </row>
    <row r="195" spans="1:4" ht="27.75" customHeight="1">
      <c r="A195" s="7" t="s">
        <v>7262</v>
      </c>
      <c r="B195" s="8" t="s">
        <v>7263</v>
      </c>
      <c r="C195" s="255">
        <v>0.55451112484973808</v>
      </c>
      <c r="D195" s="255">
        <v>3.1961053689465375</v>
      </c>
    </row>
    <row r="196" spans="1:4" ht="27.75" customHeight="1">
      <c r="A196" s="7" t="s">
        <v>7264</v>
      </c>
      <c r="B196" s="8" t="s">
        <v>7265</v>
      </c>
      <c r="C196" s="255">
        <v>0.55451112484973808</v>
      </c>
      <c r="D196" s="255">
        <v>3.1961053689465375</v>
      </c>
    </row>
    <row r="197" spans="1:4" ht="27.75" customHeight="1">
      <c r="A197" s="7" t="s">
        <v>7266</v>
      </c>
      <c r="B197" s="8" t="s">
        <v>7267</v>
      </c>
      <c r="C197" s="255">
        <v>0.19716562932228501</v>
      </c>
      <c r="D197" s="255">
        <v>0.23869664489936063</v>
      </c>
    </row>
    <row r="198" spans="1:4" ht="27.75" customHeight="1">
      <c r="A198" s="7" t="s">
        <v>7268</v>
      </c>
      <c r="B198" s="8" t="s">
        <v>7269</v>
      </c>
      <c r="C198" s="255">
        <v>1.2853010676727183</v>
      </c>
      <c r="D198" s="255">
        <v>16.487362620303106</v>
      </c>
    </row>
    <row r="199" spans="1:4" ht="27.75" customHeight="1">
      <c r="A199" s="7" t="s">
        <v>7270</v>
      </c>
      <c r="B199" s="8" t="s">
        <v>7271</v>
      </c>
      <c r="C199" s="255">
        <v>1.0999684361077415</v>
      </c>
      <c r="D199" s="255">
        <v>4.9492565880731618</v>
      </c>
    </row>
    <row r="200" spans="1:4" ht="27.75" customHeight="1">
      <c r="A200" s="7" t="s">
        <v>7272</v>
      </c>
      <c r="B200" s="8" t="s">
        <v>7273</v>
      </c>
      <c r="C200" s="255">
        <v>0</v>
      </c>
      <c r="D200" s="255">
        <v>0</v>
      </c>
    </row>
    <row r="201" spans="1:4" ht="27.75" customHeight="1">
      <c r="A201" s="7" t="s">
        <v>7274</v>
      </c>
      <c r="B201" s="8" t="s">
        <v>7275</v>
      </c>
      <c r="C201" s="255">
        <v>7.7704456557442597E-2</v>
      </c>
      <c r="D201" s="255">
        <v>-2.7104068626784716</v>
      </c>
    </row>
    <row r="202" spans="1:4" ht="27.75" customHeight="1">
      <c r="A202" s="7" t="s">
        <v>7276</v>
      </c>
      <c r="B202" s="8" t="s">
        <v>7275</v>
      </c>
      <c r="C202" s="255">
        <v>7.7656385632985075E-2</v>
      </c>
      <c r="D202" s="255">
        <v>-2.6608514927701608</v>
      </c>
    </row>
    <row r="203" spans="1:4" ht="27.75" customHeight="1">
      <c r="A203" s="7" t="s">
        <v>7277</v>
      </c>
      <c r="B203" s="8" t="s">
        <v>7278</v>
      </c>
      <c r="C203" s="255">
        <v>0.41568365518597983</v>
      </c>
      <c r="D203" s="255">
        <v>0.71107758621394479</v>
      </c>
    </row>
    <row r="204" spans="1:4" ht="27.75" customHeight="1">
      <c r="A204" s="7" t="s">
        <v>7279</v>
      </c>
      <c r="B204" s="8" t="s">
        <v>7280</v>
      </c>
      <c r="C204" s="255">
        <v>0.12944921755330263</v>
      </c>
      <c r="D204" s="255">
        <v>5.1731106855656819</v>
      </c>
    </row>
    <row r="205" spans="1:4" ht="27.75" customHeight="1">
      <c r="A205" s="7" t="s">
        <v>7281</v>
      </c>
      <c r="B205" s="8" t="s">
        <v>7282</v>
      </c>
      <c r="C205" s="255">
        <v>1.6455878949347562</v>
      </c>
      <c r="D205" s="255">
        <v>12.871272153383583</v>
      </c>
    </row>
    <row r="206" spans="1:4" ht="27.75" customHeight="1">
      <c r="A206" s="7" t="s">
        <v>7283</v>
      </c>
      <c r="B206" s="8" t="s">
        <v>7284</v>
      </c>
      <c r="C206" s="255">
        <v>0.60319751325936766</v>
      </c>
      <c r="D206" s="255">
        <v>45.781548463777476</v>
      </c>
    </row>
    <row r="207" spans="1:4" ht="27.75" customHeight="1">
      <c r="A207" s="7" t="s">
        <v>7285</v>
      </c>
      <c r="B207" s="8" t="s">
        <v>7286</v>
      </c>
      <c r="C207" s="255">
        <v>0.59926593479564938</v>
      </c>
      <c r="D207" s="255">
        <v>16.217344232316773</v>
      </c>
    </row>
    <row r="208" spans="1:4" ht="27.75" customHeight="1">
      <c r="A208" s="7" t="s">
        <v>7287</v>
      </c>
      <c r="B208" s="8" t="s">
        <v>7286</v>
      </c>
      <c r="C208" s="255">
        <v>0.59926593479564938</v>
      </c>
      <c r="D208" s="255">
        <v>16.217344232316773</v>
      </c>
    </row>
    <row r="209" spans="1:4" ht="27.75" customHeight="1">
      <c r="A209" s="7" t="s">
        <v>7288</v>
      </c>
      <c r="B209" s="8" t="s">
        <v>7289</v>
      </c>
      <c r="C209" s="255">
        <v>-1.0292096536150019</v>
      </c>
      <c r="D209" s="255">
        <v>12.953640769686455</v>
      </c>
    </row>
    <row r="210" spans="1:4" ht="27.75" customHeight="1">
      <c r="A210" s="7" t="s">
        <v>7290</v>
      </c>
      <c r="B210" s="8" t="s">
        <v>7291</v>
      </c>
      <c r="C210" s="255">
        <v>0.41567910936894442</v>
      </c>
      <c r="D210" s="255">
        <v>7.179465501227452</v>
      </c>
    </row>
    <row r="211" spans="1:4" ht="27.75" customHeight="1">
      <c r="A211" s="7" t="s">
        <v>7292</v>
      </c>
      <c r="B211" s="8" t="s">
        <v>7293</v>
      </c>
      <c r="C211" s="255">
        <v>0.19471583699269174</v>
      </c>
      <c r="D211" s="255">
        <v>-0.6998271286234391</v>
      </c>
    </row>
    <row r="212" spans="1:4" ht="27.75" customHeight="1">
      <c r="A212" s="7" t="s">
        <v>7294</v>
      </c>
      <c r="B212" s="8" t="s">
        <v>7295</v>
      </c>
      <c r="C212" s="255">
        <v>0</v>
      </c>
      <c r="D212" s="255">
        <v>0</v>
      </c>
    </row>
    <row r="213" spans="1:4" ht="27.75" customHeight="1">
      <c r="A213" s="7" t="s">
        <v>7296</v>
      </c>
      <c r="B213" s="8" t="s">
        <v>7297</v>
      </c>
      <c r="C213" s="255">
        <v>0</v>
      </c>
      <c r="D213" s="255">
        <v>0</v>
      </c>
    </row>
    <row r="214" spans="1:4" ht="27.75" customHeight="1">
      <c r="A214" s="7" t="s">
        <v>7298</v>
      </c>
      <c r="B214" s="8" t="s">
        <v>7299</v>
      </c>
      <c r="C214" s="255">
        <v>0.56540360696431269</v>
      </c>
      <c r="D214" s="255">
        <v>8.7755874719415861</v>
      </c>
    </row>
    <row r="215" spans="1:4" ht="27.75" customHeight="1">
      <c r="A215" s="7" t="s">
        <v>7300</v>
      </c>
      <c r="B215" s="8" t="s">
        <v>7301</v>
      </c>
      <c r="C215" s="255">
        <v>0.56540360696431269</v>
      </c>
      <c r="D215" s="255">
        <v>8.7755874719415861</v>
      </c>
    </row>
    <row r="216" spans="1:4" ht="27.75" customHeight="1">
      <c r="A216" s="7" t="s">
        <v>1806</v>
      </c>
      <c r="B216" s="8" t="s">
        <v>7302</v>
      </c>
      <c r="C216" s="255">
        <v>0</v>
      </c>
      <c r="D216" s="255">
        <v>0</v>
      </c>
    </row>
    <row r="217" spans="1:4" ht="27.75" customHeight="1">
      <c r="A217" s="7" t="s">
        <v>7303</v>
      </c>
      <c r="B217" s="8" t="s">
        <v>7304</v>
      </c>
      <c r="C217" s="255">
        <v>0</v>
      </c>
      <c r="D217" s="255">
        <v>0</v>
      </c>
    </row>
    <row r="218" spans="1:4" ht="27.75" customHeight="1">
      <c r="A218" s="7" t="s">
        <v>7305</v>
      </c>
      <c r="B218" s="8" t="s">
        <v>7306</v>
      </c>
      <c r="C218" s="255">
        <v>4.0689767831819164E-2</v>
      </c>
      <c r="D218" s="255">
        <v>14.951249694661144</v>
      </c>
    </row>
    <row r="219" spans="1:4" ht="27.75" customHeight="1">
      <c r="A219" s="7" t="s">
        <v>7307</v>
      </c>
      <c r="B219" s="8" t="s">
        <v>7308</v>
      </c>
      <c r="C219" s="255">
        <v>2.1116159479781609E-2</v>
      </c>
      <c r="D219" s="255">
        <v>4.478599999710041</v>
      </c>
    </row>
    <row r="220" spans="1:4" ht="27.75" customHeight="1">
      <c r="A220" s="7" t="s">
        <v>7309</v>
      </c>
      <c r="B220" s="8" t="s">
        <v>7308</v>
      </c>
      <c r="C220" s="255">
        <v>2.1276394495340582E-2</v>
      </c>
      <c r="D220" s="255">
        <v>4.4767154247447687</v>
      </c>
    </row>
    <row r="221" spans="1:4" ht="27.75" customHeight="1">
      <c r="A221" s="7" t="s">
        <v>7310</v>
      </c>
      <c r="B221" s="8" t="s">
        <v>7311</v>
      </c>
      <c r="C221" s="255">
        <v>0.24500773226380823</v>
      </c>
      <c r="D221" s="255">
        <v>3.1677067284776661</v>
      </c>
    </row>
    <row r="222" spans="1:4" ht="27.75" customHeight="1">
      <c r="A222" s="7" t="s">
        <v>7312</v>
      </c>
      <c r="B222" s="8" t="s">
        <v>7313</v>
      </c>
      <c r="C222" s="255">
        <v>0.20483446557924873</v>
      </c>
      <c r="D222" s="255">
        <v>7.1201933782386373</v>
      </c>
    </row>
    <row r="223" spans="1:4" ht="27.75" customHeight="1">
      <c r="A223" s="7" t="s">
        <v>7314</v>
      </c>
      <c r="B223" s="8" t="s">
        <v>7315</v>
      </c>
      <c r="C223" s="255">
        <v>0.15723933782091931</v>
      </c>
      <c r="D223" s="255">
        <v>11.264959449721417</v>
      </c>
    </row>
    <row r="224" spans="1:4" ht="27.75" customHeight="1">
      <c r="A224" s="7" t="s">
        <v>1824</v>
      </c>
      <c r="B224" s="8" t="s">
        <v>7316</v>
      </c>
      <c r="C224" s="255">
        <v>0.99596320540842853</v>
      </c>
      <c r="D224" s="255">
        <v>12.840228193856699</v>
      </c>
    </row>
    <row r="225" spans="1:4" ht="27.75" customHeight="1">
      <c r="A225" s="7" t="s">
        <v>7317</v>
      </c>
      <c r="B225" s="8" t="s">
        <v>7318</v>
      </c>
      <c r="C225" s="255">
        <v>1.0021929589307164</v>
      </c>
      <c r="D225" s="255">
        <v>37.891483297565244</v>
      </c>
    </row>
    <row r="226" spans="1:4" ht="27.75" customHeight="1">
      <c r="A226" s="7" t="s">
        <v>7319</v>
      </c>
      <c r="B226" s="8" t="s">
        <v>7320</v>
      </c>
      <c r="C226" s="255">
        <v>6.4601864822435823E-2</v>
      </c>
      <c r="D226" s="255">
        <v>0.26365380621448259</v>
      </c>
    </row>
    <row r="227" spans="1:4" ht="27.75" customHeight="1">
      <c r="A227" s="7" t="s">
        <v>7321</v>
      </c>
      <c r="B227" s="8" t="s">
        <v>7320</v>
      </c>
      <c r="C227" s="255">
        <v>0.11467808436194618</v>
      </c>
      <c r="D227" s="255">
        <v>0.26286802038130463</v>
      </c>
    </row>
    <row r="228" spans="1:4" ht="27.75" customHeight="1">
      <c r="A228" s="7" t="s">
        <v>7322</v>
      </c>
      <c r="B228" s="8" t="s">
        <v>7323</v>
      </c>
      <c r="C228" s="255">
        <v>-1.1489324392364122</v>
      </c>
      <c r="D228" s="255">
        <v>-0.86565994642871824</v>
      </c>
    </row>
    <row r="229" spans="1:4" ht="27.75" customHeight="1">
      <c r="A229" s="7" t="s">
        <v>7324</v>
      </c>
      <c r="B229" s="8" t="s">
        <v>7325</v>
      </c>
      <c r="C229" s="255">
        <v>0</v>
      </c>
      <c r="D229" s="255">
        <v>0</v>
      </c>
    </row>
    <row r="230" spans="1:4" ht="27.75" customHeight="1">
      <c r="A230" s="7" t="s">
        <v>7326</v>
      </c>
      <c r="B230" s="8" t="s">
        <v>7327</v>
      </c>
      <c r="C230" s="255">
        <v>1.3249441909313657</v>
      </c>
      <c r="D230" s="255">
        <v>14.363745809559184</v>
      </c>
    </row>
    <row r="231" spans="1:4" ht="27.75" customHeight="1">
      <c r="A231" s="7" t="s">
        <v>7328</v>
      </c>
      <c r="B231" s="8" t="s">
        <v>7329</v>
      </c>
      <c r="C231" s="255">
        <v>3.1715596179778047</v>
      </c>
      <c r="D231" s="255">
        <v>0</v>
      </c>
    </row>
    <row r="232" spans="1:4" ht="27.75" customHeight="1">
      <c r="A232" s="7" t="s">
        <v>7330</v>
      </c>
      <c r="B232" s="8" t="s">
        <v>7331</v>
      </c>
      <c r="C232" s="255">
        <v>0.39688493695975047</v>
      </c>
      <c r="D232" s="255">
        <v>4.4591013663514705</v>
      </c>
    </row>
    <row r="233" spans="1:4" ht="27.75" customHeight="1">
      <c r="A233" s="7" t="s">
        <v>7332</v>
      </c>
      <c r="B233" s="8" t="s">
        <v>7333</v>
      </c>
      <c r="C233" s="255">
        <v>0.11346324458368526</v>
      </c>
      <c r="D233" s="255">
        <v>1.308474743052104</v>
      </c>
    </row>
    <row r="234" spans="1:4" ht="27.75" customHeight="1">
      <c r="A234" s="7" t="s">
        <v>7334</v>
      </c>
      <c r="B234" s="8" t="s">
        <v>7335</v>
      </c>
      <c r="C234" s="255">
        <v>1.3296229728516675</v>
      </c>
      <c r="D234" s="255">
        <v>9.1364825766941102</v>
      </c>
    </row>
    <row r="235" spans="1:4" ht="27.75" customHeight="1">
      <c r="A235" s="7" t="s">
        <v>7336</v>
      </c>
      <c r="B235" s="8" t="s">
        <v>7337</v>
      </c>
      <c r="C235" s="255">
        <v>1.0259711223465666</v>
      </c>
      <c r="D235" s="255">
        <v>4.471835980490404</v>
      </c>
    </row>
    <row r="236" spans="1:4" ht="27.75" customHeight="1">
      <c r="A236" s="7" t="s">
        <v>7338</v>
      </c>
      <c r="B236" s="8" t="s">
        <v>7339</v>
      </c>
      <c r="C236" s="255">
        <v>0.52289455350138658</v>
      </c>
      <c r="D236" s="255">
        <v>3.7802028581699068</v>
      </c>
    </row>
    <row r="237" spans="1:4" ht="27.75" customHeight="1">
      <c r="A237" s="7" t="s">
        <v>7340</v>
      </c>
      <c r="B237" s="8" t="s">
        <v>7339</v>
      </c>
      <c r="C237" s="255">
        <v>0.48040680857583673</v>
      </c>
      <c r="D237" s="255">
        <v>8.3538235007219743</v>
      </c>
    </row>
    <row r="238" spans="1:4" ht="27.75" customHeight="1">
      <c r="A238" s="7" t="s">
        <v>1888</v>
      </c>
      <c r="B238" s="8" t="s">
        <v>7341</v>
      </c>
      <c r="C238" s="255">
        <v>1.1097410905199487</v>
      </c>
      <c r="D238" s="255">
        <v>4.4077675827707115</v>
      </c>
    </row>
    <row r="239" spans="1:4" ht="27.75" customHeight="1">
      <c r="A239" s="7" t="s">
        <v>7342</v>
      </c>
      <c r="B239" s="8" t="s">
        <v>7343</v>
      </c>
      <c r="C239" s="255">
        <v>0.18980727104305231</v>
      </c>
      <c r="D239" s="255">
        <v>-1.6249693664901568</v>
      </c>
    </row>
    <row r="240" spans="1:4" ht="27.75" customHeight="1">
      <c r="A240" s="7" t="s">
        <v>7344</v>
      </c>
      <c r="B240" s="8" t="s">
        <v>7343</v>
      </c>
      <c r="C240" s="255">
        <v>0.18980727104305231</v>
      </c>
      <c r="D240" s="255">
        <v>-1.6249693664901568</v>
      </c>
    </row>
    <row r="241" spans="1:4" ht="27.75" customHeight="1">
      <c r="A241" s="7" t="s">
        <v>7345</v>
      </c>
      <c r="B241" s="8" t="s">
        <v>7099</v>
      </c>
      <c r="C241" s="255">
        <v>0.18980727104305231</v>
      </c>
      <c r="D241" s="255">
        <v>-1.6249693664901568</v>
      </c>
    </row>
    <row r="242" spans="1:4" ht="27.75" customHeight="1">
      <c r="A242" s="7" t="s">
        <v>7346</v>
      </c>
      <c r="B242" s="8" t="s">
        <v>7343</v>
      </c>
      <c r="C242" s="255">
        <v>0.18980727104305231</v>
      </c>
      <c r="D242" s="255">
        <v>-1.6249693664901568</v>
      </c>
    </row>
    <row r="243" spans="1:4" ht="27.75" customHeight="1">
      <c r="A243" s="7" t="s">
        <v>7347</v>
      </c>
      <c r="B243" s="8" t="s">
        <v>7348</v>
      </c>
      <c r="C243" s="255">
        <v>0.22664208361973279</v>
      </c>
      <c r="D243" s="255">
        <v>5.5561756119599354E-4</v>
      </c>
    </row>
    <row r="244" spans="1:4" ht="27.75" customHeight="1">
      <c r="A244" s="7" t="s">
        <v>7349</v>
      </c>
      <c r="B244" s="8" t="s">
        <v>7350</v>
      </c>
      <c r="C244" s="255">
        <v>0.17602090976131138</v>
      </c>
      <c r="D244" s="255">
        <v>4.9271397535631527E-2</v>
      </c>
    </row>
    <row r="245" spans="1:4" ht="27.75" customHeight="1">
      <c r="A245" s="7" t="s">
        <v>7351</v>
      </c>
      <c r="B245" s="8" t="s">
        <v>7352</v>
      </c>
      <c r="C245" s="255">
        <v>11.913198652105914</v>
      </c>
      <c r="D245" s="255">
        <v>-1.7358607927445924</v>
      </c>
    </row>
    <row r="246" spans="1:4" ht="27.75" customHeight="1">
      <c r="A246" s="7" t="s">
        <v>7353</v>
      </c>
      <c r="B246" s="8" t="s">
        <v>7354</v>
      </c>
      <c r="C246" s="255">
        <v>0.50829105019221121</v>
      </c>
      <c r="D246" s="255">
        <v>-1.7996997659598517</v>
      </c>
    </row>
    <row r="247" spans="1:4" ht="27.75" customHeight="1">
      <c r="A247" s="7" t="s">
        <v>7355</v>
      </c>
      <c r="B247" s="8" t="s">
        <v>7356</v>
      </c>
      <c r="C247" s="255">
        <v>0.14090036221197499</v>
      </c>
      <c r="D247" s="255">
        <v>1.6351877919656104</v>
      </c>
    </row>
    <row r="248" spans="1:4" ht="27.75" customHeight="1">
      <c r="A248" s="7" t="s">
        <v>7357</v>
      </c>
      <c r="B248" s="8" t="s">
        <v>7358</v>
      </c>
      <c r="C248" s="255">
        <v>0.44170789022422308</v>
      </c>
      <c r="D248" s="255">
        <v>6.3906566845084116</v>
      </c>
    </row>
    <row r="249" spans="1:4" ht="27.75" customHeight="1">
      <c r="A249" s="7" t="s">
        <v>7359</v>
      </c>
      <c r="B249" s="8" t="s">
        <v>7360</v>
      </c>
      <c r="C249" s="255">
        <v>0.20445577874953166</v>
      </c>
      <c r="D249" s="255">
        <v>4.6640951978366207E-2</v>
      </c>
    </row>
    <row r="250" spans="1:4" ht="27.75" customHeight="1">
      <c r="A250" s="7" t="s">
        <v>7361</v>
      </c>
      <c r="B250" s="8" t="s">
        <v>7362</v>
      </c>
      <c r="C250" s="255">
        <v>0.2659670553994759</v>
      </c>
      <c r="D250" s="255">
        <v>7.6251801656553262</v>
      </c>
    </row>
    <row r="251" spans="1:4" ht="27.75" customHeight="1">
      <c r="A251" s="7" t="s">
        <v>7363</v>
      </c>
      <c r="B251" s="8" t="s">
        <v>7364</v>
      </c>
      <c r="C251" s="255">
        <v>0.56767236486151185</v>
      </c>
      <c r="D251" s="255">
        <v>9.2738619590159317</v>
      </c>
    </row>
    <row r="252" spans="1:4" ht="27.75" customHeight="1">
      <c r="A252" s="7" t="s">
        <v>7365</v>
      </c>
      <c r="B252" s="8" t="s">
        <v>7366</v>
      </c>
      <c r="C252" s="255">
        <v>0.70611851229579126</v>
      </c>
      <c r="D252" s="255">
        <v>6.7213345297530243</v>
      </c>
    </row>
    <row r="253" spans="1:4" ht="27.75" customHeight="1">
      <c r="A253" s="7" t="s">
        <v>7367</v>
      </c>
      <c r="B253" s="8" t="s">
        <v>7368</v>
      </c>
      <c r="C253" s="255">
        <v>2.0509688047719923</v>
      </c>
      <c r="D253" s="255">
        <v>18.515795714017397</v>
      </c>
    </row>
    <row r="254" spans="1:4" ht="27.75" customHeight="1">
      <c r="A254" s="7" t="s">
        <v>7369</v>
      </c>
      <c r="B254" s="8" t="s">
        <v>7370</v>
      </c>
      <c r="C254" s="255">
        <v>1.463197541368481</v>
      </c>
      <c r="D254" s="255">
        <v>7.2697468029993324</v>
      </c>
    </row>
    <row r="255" spans="1:4" ht="27.75" customHeight="1">
      <c r="A255" s="7" t="s">
        <v>7371</v>
      </c>
      <c r="B255" s="8" t="s">
        <v>7372</v>
      </c>
      <c r="C255" s="255">
        <v>0.44492443336777404</v>
      </c>
      <c r="D255" s="255">
        <v>14.467951460404073</v>
      </c>
    </row>
    <row r="256" spans="1:4" ht="27.75" customHeight="1">
      <c r="A256" s="7" t="s">
        <v>7373</v>
      </c>
      <c r="B256" s="8" t="s">
        <v>7374</v>
      </c>
      <c r="C256" s="255">
        <v>0.42547771583998945</v>
      </c>
      <c r="D256" s="255">
        <v>6.8201877319486375</v>
      </c>
    </row>
    <row r="257" spans="1:4" ht="27.75" customHeight="1">
      <c r="A257" s="7" t="s">
        <v>7375</v>
      </c>
      <c r="B257" s="8" t="s">
        <v>7376</v>
      </c>
      <c r="C257" s="255">
        <v>0.21540356742767783</v>
      </c>
      <c r="D257" s="255">
        <v>3.4472686529774042E-4</v>
      </c>
    </row>
    <row r="258" spans="1:4" ht="27.75" customHeight="1">
      <c r="A258" s="7" t="s">
        <v>7377</v>
      </c>
      <c r="B258" s="8" t="s">
        <v>7378</v>
      </c>
      <c r="C258" s="255">
        <v>1.6725127867400067</v>
      </c>
      <c r="D258" s="255">
        <v>8.2278141438836592</v>
      </c>
    </row>
    <row r="259" spans="1:4" ht="27.75" customHeight="1">
      <c r="A259" s="7" t="s">
        <v>7379</v>
      </c>
      <c r="B259" s="8" t="s">
        <v>7380</v>
      </c>
      <c r="C259" s="255">
        <v>0</v>
      </c>
      <c r="D259" s="255">
        <v>1.2646330834469345E-2</v>
      </c>
    </row>
    <row r="260" spans="1:4" ht="27.75" customHeight="1">
      <c r="A260" s="7" t="s">
        <v>7381</v>
      </c>
      <c r="B260" s="8" t="s">
        <v>7380</v>
      </c>
      <c r="C260" s="255">
        <v>0</v>
      </c>
      <c r="D260" s="255">
        <v>1.2646015447449548E-2</v>
      </c>
    </row>
    <row r="261" spans="1:4" ht="27.75" customHeight="1">
      <c r="A261" s="7" t="s">
        <v>7382</v>
      </c>
      <c r="B261" s="8" t="s">
        <v>7383</v>
      </c>
      <c r="C261" s="255">
        <v>0.23103046887325862</v>
      </c>
      <c r="D261" s="255">
        <v>5.7895113462133249E-4</v>
      </c>
    </row>
    <row r="262" spans="1:4" ht="27.75" customHeight="1">
      <c r="A262" s="7" t="s">
        <v>7384</v>
      </c>
      <c r="B262" s="8" t="s">
        <v>7385</v>
      </c>
      <c r="C262" s="255">
        <v>0.54574492360144833</v>
      </c>
      <c r="D262" s="255">
        <v>19.018944560328464</v>
      </c>
    </row>
    <row r="263" spans="1:4" ht="27.75" customHeight="1">
      <c r="A263" s="7" t="s">
        <v>7386</v>
      </c>
      <c r="B263" s="8" t="s">
        <v>7387</v>
      </c>
      <c r="C263" s="255">
        <v>6.4519037733930348E-2</v>
      </c>
      <c r="D263" s="255">
        <v>14.170585282079545</v>
      </c>
    </row>
    <row r="264" spans="1:4" ht="27.75" customHeight="1">
      <c r="A264" s="7" t="s">
        <v>7388</v>
      </c>
      <c r="B264" s="8" t="s">
        <v>7389</v>
      </c>
      <c r="C264" s="255">
        <v>0.16753835533486935</v>
      </c>
      <c r="D264" s="255">
        <v>11.134199369567702</v>
      </c>
    </row>
    <row r="265" spans="1:4" ht="27.75" customHeight="1">
      <c r="A265" s="7" t="s">
        <v>7390</v>
      </c>
      <c r="B265" s="8" t="s">
        <v>7391</v>
      </c>
      <c r="C265" s="255">
        <v>0.24145531446212859</v>
      </c>
      <c r="D265" s="255">
        <v>14.615602041233828</v>
      </c>
    </row>
    <row r="266" spans="1:4" ht="27.75" customHeight="1">
      <c r="A266" s="7" t="s">
        <v>7392</v>
      </c>
      <c r="B266" s="8" t="s">
        <v>7393</v>
      </c>
      <c r="C266" s="255">
        <v>0.36989835159591938</v>
      </c>
      <c r="D266" s="255">
        <v>-3.091709369617984</v>
      </c>
    </row>
    <row r="267" spans="1:4" ht="27.75" customHeight="1">
      <c r="A267" s="7" t="s">
        <v>7394</v>
      </c>
      <c r="B267" s="8" t="s">
        <v>7395</v>
      </c>
      <c r="C267" s="255">
        <v>0.23022293084599579</v>
      </c>
      <c r="D267" s="255">
        <v>6.2350314386018448</v>
      </c>
    </row>
    <row r="268" spans="1:4" ht="27.75" customHeight="1">
      <c r="A268" s="7" t="s">
        <v>7396</v>
      </c>
      <c r="B268" s="8" t="s">
        <v>7397</v>
      </c>
      <c r="C268" s="255">
        <v>0.13121358954886828</v>
      </c>
      <c r="D268" s="255">
        <v>20.088164584860071</v>
      </c>
    </row>
    <row r="269" spans="1:4" ht="27.75" customHeight="1">
      <c r="A269" s="7" t="s">
        <v>7398</v>
      </c>
      <c r="B269" s="8" t="s">
        <v>7399</v>
      </c>
      <c r="C269" s="255">
        <v>0</v>
      </c>
      <c r="D269" s="255">
        <v>1.2648040406703476E-2</v>
      </c>
    </row>
    <row r="270" spans="1:4" ht="27.75" customHeight="1">
      <c r="A270" s="7" t="s">
        <v>7400</v>
      </c>
      <c r="B270" s="8" t="s">
        <v>7401</v>
      </c>
      <c r="C270" s="255">
        <v>0.12672101288167656</v>
      </c>
      <c r="D270" s="255">
        <v>6.7300022397460415</v>
      </c>
    </row>
    <row r="271" spans="1:4" ht="27.75" customHeight="1">
      <c r="A271" s="7" t="s">
        <v>7402</v>
      </c>
      <c r="B271" s="8" t="s">
        <v>7255</v>
      </c>
      <c r="C271" s="255">
        <v>0</v>
      </c>
      <c r="D271" s="255">
        <v>0</v>
      </c>
    </row>
    <row r="272" spans="1:4" ht="27.75" customHeight="1">
      <c r="A272" s="7" t="s">
        <v>7403</v>
      </c>
      <c r="B272" s="8" t="s">
        <v>7404</v>
      </c>
      <c r="C272" s="255">
        <v>0.63669408834898622</v>
      </c>
      <c r="D272" s="255">
        <v>10.55990028963816</v>
      </c>
    </row>
    <row r="273" spans="1:4" ht="27.75" customHeight="1">
      <c r="A273" s="7" t="s">
        <v>7405</v>
      </c>
      <c r="B273" s="8" t="s">
        <v>7406</v>
      </c>
      <c r="C273" s="255">
        <v>0.86334722718683499</v>
      </c>
      <c r="D273" s="255">
        <v>6.8770422269637868</v>
      </c>
    </row>
    <row r="274" spans="1:4" ht="27.75" customHeight="1">
      <c r="A274" s="7" t="s">
        <v>7407</v>
      </c>
      <c r="B274" s="8" t="s">
        <v>7408</v>
      </c>
      <c r="C274" s="255">
        <v>0.46206267091459341</v>
      </c>
      <c r="D274" s="255">
        <v>4.1520769060902349</v>
      </c>
    </row>
    <row r="275" spans="1:4" ht="27.75" customHeight="1">
      <c r="A275" s="7" t="s">
        <v>7409</v>
      </c>
      <c r="B275" s="8" t="s">
        <v>7410</v>
      </c>
      <c r="C275" s="255">
        <v>0</v>
      </c>
      <c r="D275" s="255">
        <v>0</v>
      </c>
    </row>
    <row r="276" spans="1:4" ht="27.75" customHeight="1">
      <c r="A276" s="7" t="s">
        <v>7411</v>
      </c>
      <c r="B276" s="8" t="s">
        <v>7412</v>
      </c>
      <c r="C276" s="255">
        <v>0</v>
      </c>
      <c r="D276" s="255">
        <v>2.5426266817789488E-2</v>
      </c>
    </row>
    <row r="277" spans="1:4" ht="27.75" customHeight="1">
      <c r="A277" s="7" t="s">
        <v>7413</v>
      </c>
      <c r="B277" s="8" t="s">
        <v>7414</v>
      </c>
      <c r="C277" s="255">
        <v>0.42582468754743846</v>
      </c>
      <c r="D277" s="255">
        <v>16.849961721765172</v>
      </c>
    </row>
    <row r="278" spans="1:4" ht="27.75" customHeight="1">
      <c r="A278" s="7" t="s">
        <v>7415</v>
      </c>
      <c r="B278" s="8" t="s">
        <v>7416</v>
      </c>
      <c r="C278" s="255">
        <v>0.17560598519844542</v>
      </c>
      <c r="D278" s="255">
        <v>2.0761925774470371</v>
      </c>
    </row>
    <row r="279" spans="1:4" ht="27.75" customHeight="1">
      <c r="A279" s="7" t="s">
        <v>7417</v>
      </c>
      <c r="B279" s="8" t="s">
        <v>7418</v>
      </c>
      <c r="C279" s="255">
        <v>0.94170997939704348</v>
      </c>
      <c r="D279" s="255">
        <v>-3.6524864964852605E-2</v>
      </c>
    </row>
    <row r="280" spans="1:4" ht="27.75" customHeight="1">
      <c r="A280" s="7" t="s">
        <v>7419</v>
      </c>
      <c r="B280" s="8" t="s">
        <v>7420</v>
      </c>
      <c r="C280" s="255">
        <v>0.14488963587033282</v>
      </c>
      <c r="D280" s="255">
        <v>0.52205971757867342</v>
      </c>
    </row>
    <row r="281" spans="1:4" ht="27.75" customHeight="1">
      <c r="A281" s="7" t="s">
        <v>7421</v>
      </c>
      <c r="B281" s="8" t="s">
        <v>7422</v>
      </c>
      <c r="C281" s="255">
        <v>0.7946356048191382</v>
      </c>
      <c r="D281" s="255">
        <v>6.4961531825878369</v>
      </c>
    </row>
    <row r="282" spans="1:4" ht="27.75" customHeight="1">
      <c r="A282" s="7" t="s">
        <v>2023</v>
      </c>
      <c r="B282" s="8" t="s">
        <v>7423</v>
      </c>
      <c r="C282" s="255">
        <v>0.76595564620094103</v>
      </c>
      <c r="D282" s="255">
        <v>10.680066087495378</v>
      </c>
    </row>
    <row r="283" spans="1:4" ht="27.75" customHeight="1">
      <c r="A283" s="7" t="s">
        <v>7424</v>
      </c>
      <c r="B283" s="8" t="s">
        <v>7425</v>
      </c>
      <c r="C283" s="255">
        <v>0.22277429536742155</v>
      </c>
      <c r="D283" s="255">
        <v>5.8169868901395914</v>
      </c>
    </row>
    <row r="284" spans="1:4" ht="27.75" customHeight="1">
      <c r="A284" s="7" t="s">
        <v>7426</v>
      </c>
      <c r="B284" s="8" t="s">
        <v>7425</v>
      </c>
      <c r="C284" s="255">
        <v>0.22264655014041512</v>
      </c>
      <c r="D284" s="255">
        <v>5.5485582189792684</v>
      </c>
    </row>
    <row r="285" spans="1:4" ht="27.75" customHeight="1">
      <c r="A285" s="7" t="s">
        <v>7427</v>
      </c>
      <c r="B285" s="8" t="s">
        <v>7428</v>
      </c>
      <c r="C285" s="255">
        <v>2.969664606744055E-2</v>
      </c>
      <c r="D285" s="255">
        <v>7.4153769062920833</v>
      </c>
    </row>
    <row r="286" spans="1:4" ht="27.75" customHeight="1">
      <c r="A286" s="7" t="s">
        <v>7429</v>
      </c>
      <c r="B286" s="8" t="s">
        <v>7430</v>
      </c>
      <c r="C286" s="255">
        <v>0</v>
      </c>
      <c r="D286" s="255">
        <v>0</v>
      </c>
    </row>
    <row r="287" spans="1:4" ht="27.75" customHeight="1">
      <c r="A287" s="7" t="s">
        <v>7431</v>
      </c>
      <c r="B287" s="8" t="s">
        <v>7432</v>
      </c>
      <c r="C287" s="255">
        <v>1.1686924293086607E-2</v>
      </c>
      <c r="D287" s="255">
        <v>1.802066058063625</v>
      </c>
    </row>
    <row r="288" spans="1:4" ht="27.75" customHeight="1">
      <c r="A288" s="7" t="s">
        <v>7433</v>
      </c>
      <c r="B288" s="8" t="s">
        <v>7434</v>
      </c>
      <c r="C288" s="255">
        <v>0.79154231001734232</v>
      </c>
      <c r="D288" s="255">
        <v>11.338375373954575</v>
      </c>
    </row>
    <row r="289" spans="1:4" ht="27.75" customHeight="1">
      <c r="A289" s="7" t="s">
        <v>7435</v>
      </c>
      <c r="B289" s="8" t="s">
        <v>7436</v>
      </c>
      <c r="C289" s="255">
        <v>7.0774428661002187</v>
      </c>
      <c r="D289" s="255">
        <v>3.5307002474896332</v>
      </c>
    </row>
    <row r="290" spans="1:4" ht="27.75" customHeight="1">
      <c r="A290" s="7" t="s">
        <v>7437</v>
      </c>
      <c r="B290" s="8" t="s">
        <v>7438</v>
      </c>
      <c r="C290" s="255">
        <v>0.16440693078133733</v>
      </c>
      <c r="D290" s="255">
        <v>0.41539639191237415</v>
      </c>
    </row>
    <row r="291" spans="1:4" ht="27.75" customHeight="1">
      <c r="A291" s="7" t="s">
        <v>7439</v>
      </c>
      <c r="B291" s="8" t="s">
        <v>7440</v>
      </c>
      <c r="C291" s="255">
        <v>0.33260880288584238</v>
      </c>
      <c r="D291" s="255">
        <v>5.2657204868587293</v>
      </c>
    </row>
    <row r="292" spans="1:4" ht="27.75" customHeight="1">
      <c r="A292" s="7" t="s">
        <v>7441</v>
      </c>
      <c r="B292" s="8" t="s">
        <v>7440</v>
      </c>
      <c r="C292" s="255">
        <v>0.71147701207426928</v>
      </c>
      <c r="D292" s="255">
        <v>3.0467993360625445</v>
      </c>
    </row>
    <row r="293" spans="1:4" ht="27.75" customHeight="1">
      <c r="A293" s="7" t="s">
        <v>7442</v>
      </c>
      <c r="B293" s="8" t="s">
        <v>7443</v>
      </c>
      <c r="C293" s="255">
        <v>8.7128372201955298</v>
      </c>
      <c r="D293" s="255">
        <v>9.8908744146430845</v>
      </c>
    </row>
    <row r="294" spans="1:4" ht="27.75" customHeight="1">
      <c r="A294" s="7" t="s">
        <v>7444</v>
      </c>
      <c r="B294" s="8" t="s">
        <v>7445</v>
      </c>
      <c r="C294" s="255">
        <v>0.12499746803090687</v>
      </c>
      <c r="D294" s="255">
        <v>5.1371265929965926</v>
      </c>
    </row>
    <row r="295" spans="1:4" ht="27.75" customHeight="1">
      <c r="A295" s="7" t="s">
        <v>7446</v>
      </c>
      <c r="B295" s="8" t="s">
        <v>7447</v>
      </c>
      <c r="C295" s="255">
        <v>0</v>
      </c>
      <c r="D295" s="255">
        <v>0</v>
      </c>
    </row>
    <row r="296" spans="1:4" ht="27.75" customHeight="1">
      <c r="A296" s="7" t="s">
        <v>2052</v>
      </c>
      <c r="B296" s="8" t="s">
        <v>7448</v>
      </c>
      <c r="C296" s="255">
        <v>4.477551268711494</v>
      </c>
      <c r="D296" s="255">
        <v>16.58663249915648</v>
      </c>
    </row>
    <row r="297" spans="1:4" ht="27.75" customHeight="1">
      <c r="A297" s="7" t="s">
        <v>7449</v>
      </c>
      <c r="B297" s="8" t="s">
        <v>7450</v>
      </c>
      <c r="C297" s="255">
        <v>0.30615100603760337</v>
      </c>
      <c r="D297" s="255">
        <v>3.8943075509993057</v>
      </c>
    </row>
    <row r="298" spans="1:4" ht="27.75" customHeight="1">
      <c r="A298" s="7" t="s">
        <v>7451</v>
      </c>
      <c r="B298" s="8" t="s">
        <v>7452</v>
      </c>
      <c r="C298" s="255">
        <v>3.6374475312968841</v>
      </c>
      <c r="D298" s="255">
        <v>-1.5813027335797052</v>
      </c>
    </row>
    <row r="299" spans="1:4" ht="27.75" customHeight="1">
      <c r="A299" s="7" t="s">
        <v>7453</v>
      </c>
      <c r="B299" s="8" t="s">
        <v>7454</v>
      </c>
      <c r="C299" s="255">
        <v>0.66267158986659469</v>
      </c>
      <c r="D299" s="255">
        <v>19.695446112325836</v>
      </c>
    </row>
    <row r="300" spans="1:4" ht="27.75" customHeight="1">
      <c r="A300" s="7" t="s">
        <v>7455</v>
      </c>
      <c r="B300" s="8" t="s">
        <v>7456</v>
      </c>
      <c r="C300" s="255">
        <v>0.81628876267502515</v>
      </c>
      <c r="D300" s="255">
        <v>4.2158676668303814</v>
      </c>
    </row>
    <row r="301" spans="1:4" ht="27.75" customHeight="1">
      <c r="A301" s="7" t="s">
        <v>2064</v>
      </c>
      <c r="B301" s="8" t="s">
        <v>7457</v>
      </c>
      <c r="C301" s="255">
        <v>0.44738492723935946</v>
      </c>
      <c r="D301" s="255">
        <v>1.9446462179121708</v>
      </c>
    </row>
    <row r="302" spans="1:4" ht="27.75" customHeight="1">
      <c r="A302" s="7" t="s">
        <v>7458</v>
      </c>
      <c r="B302" s="8" t="s">
        <v>7459</v>
      </c>
      <c r="C302" s="255">
        <v>0.87501136203075303</v>
      </c>
      <c r="D302" s="255">
        <v>6.2947156590875677</v>
      </c>
    </row>
    <row r="303" spans="1:4" ht="27.75" customHeight="1">
      <c r="A303" s="7" t="s">
        <v>7460</v>
      </c>
      <c r="B303" s="8" t="s">
        <v>7461</v>
      </c>
      <c r="C303" s="255">
        <v>6.0056433467799882E-2</v>
      </c>
      <c r="D303" s="255">
        <v>1.0857566028508414</v>
      </c>
    </row>
    <row r="304" spans="1:4" ht="27.75" customHeight="1">
      <c r="A304" s="7" t="s">
        <v>7462</v>
      </c>
      <c r="B304" s="8" t="s">
        <v>7461</v>
      </c>
      <c r="C304" s="255">
        <v>6.0047030751441403E-2</v>
      </c>
      <c r="D304" s="255">
        <v>1.0865993648925429</v>
      </c>
    </row>
    <row r="305" spans="1:4" ht="27.75" customHeight="1">
      <c r="A305" s="7" t="s">
        <v>7463</v>
      </c>
      <c r="B305" s="8" t="s">
        <v>7464</v>
      </c>
      <c r="C305" s="255">
        <v>0.69629900856125615</v>
      </c>
      <c r="D305" s="255">
        <v>15.903231772389008</v>
      </c>
    </row>
    <row r="306" spans="1:4" ht="27.75" customHeight="1">
      <c r="A306" s="7" t="s">
        <v>7465</v>
      </c>
      <c r="B306" s="8" t="s">
        <v>7466</v>
      </c>
      <c r="C306" s="255">
        <v>0.20293673231501674</v>
      </c>
      <c r="D306" s="255">
        <v>1.1584784253300273</v>
      </c>
    </row>
    <row r="307" spans="1:4" ht="27.75" customHeight="1">
      <c r="A307" s="7" t="s">
        <v>7467</v>
      </c>
      <c r="B307" s="8" t="s">
        <v>7468</v>
      </c>
      <c r="C307" s="255">
        <v>0</v>
      </c>
      <c r="D307" s="255">
        <v>9.6719512387600002</v>
      </c>
    </row>
    <row r="308" spans="1:4" ht="27.75" customHeight="1">
      <c r="A308" s="7" t="s">
        <v>7469</v>
      </c>
      <c r="B308" s="8" t="s">
        <v>7470</v>
      </c>
      <c r="C308" s="255">
        <v>0.99367536958958291</v>
      </c>
      <c r="D308" s="255">
        <v>3.5590632187536296E-2</v>
      </c>
    </row>
    <row r="309" spans="1:4" ht="27.75" customHeight="1">
      <c r="A309" s="7" t="s">
        <v>7471</v>
      </c>
      <c r="B309" s="8" t="s">
        <v>7472</v>
      </c>
      <c r="C309" s="255">
        <v>0.77898248834753203</v>
      </c>
      <c r="D309" s="255">
        <v>10.316204117591552</v>
      </c>
    </row>
    <row r="310" spans="1:4" ht="27.75" customHeight="1">
      <c r="A310" s="7" t="s">
        <v>7473</v>
      </c>
      <c r="B310" s="8" t="s">
        <v>7474</v>
      </c>
      <c r="C310" s="255">
        <v>1.7965729873043521</v>
      </c>
      <c r="D310" s="255">
        <v>1.1780475793827698E-2</v>
      </c>
    </row>
    <row r="311" spans="1:4" ht="27.75" customHeight="1">
      <c r="A311" s="7" t="s">
        <v>7475</v>
      </c>
      <c r="B311" s="8" t="s">
        <v>7476</v>
      </c>
      <c r="C311" s="255">
        <v>0</v>
      </c>
      <c r="D311" s="255">
        <v>2.6111667040131864E-4</v>
      </c>
    </row>
    <row r="312" spans="1:4" ht="27.75" customHeight="1">
      <c r="A312" s="7" t="s">
        <v>7477</v>
      </c>
      <c r="B312" s="8" t="s">
        <v>7478</v>
      </c>
      <c r="C312" s="255">
        <v>7.5129908528847697E-2</v>
      </c>
      <c r="D312" s="255">
        <v>5.3625419034643721E-3</v>
      </c>
    </row>
    <row r="313" spans="1:4" ht="27.75" customHeight="1">
      <c r="A313" s="7" t="s">
        <v>7479</v>
      </c>
      <c r="B313" s="8" t="s">
        <v>7480</v>
      </c>
      <c r="C313" s="255">
        <v>0.19043528997742917</v>
      </c>
      <c r="D313" s="255">
        <v>11.178206948545485</v>
      </c>
    </row>
    <row r="314" spans="1:4" ht="27.75" customHeight="1">
      <c r="A314" s="7" t="s">
        <v>7481</v>
      </c>
      <c r="B314" s="8" t="s">
        <v>7482</v>
      </c>
      <c r="C314" s="255">
        <v>0.98687689726316274</v>
      </c>
      <c r="D314" s="255">
        <v>19.439468006455662</v>
      </c>
    </row>
    <row r="315" spans="1:4" ht="27.75" customHeight="1">
      <c r="A315" s="7" t="s">
        <v>7483</v>
      </c>
      <c r="B315" s="8" t="s">
        <v>7484</v>
      </c>
      <c r="C315" s="255">
        <v>1.3433550294346326</v>
      </c>
      <c r="D315" s="255">
        <v>3.6116558548462856</v>
      </c>
    </row>
    <row r="316" spans="1:4" ht="27.75" customHeight="1">
      <c r="A316" s="7" t="s">
        <v>7485</v>
      </c>
      <c r="B316" s="8" t="s">
        <v>7486</v>
      </c>
      <c r="C316" s="255">
        <v>0</v>
      </c>
      <c r="D316" s="255">
        <v>0</v>
      </c>
    </row>
    <row r="317" spans="1:4" ht="27.75" customHeight="1">
      <c r="A317" s="7" t="s">
        <v>7487</v>
      </c>
      <c r="B317" s="8" t="s">
        <v>7488</v>
      </c>
      <c r="C317" s="255">
        <v>1.9824747141495505</v>
      </c>
      <c r="D317" s="255">
        <v>6.103372104366259</v>
      </c>
    </row>
    <row r="318" spans="1:4" ht="27.75" customHeight="1">
      <c r="A318" s="7" t="s">
        <v>7489</v>
      </c>
      <c r="B318" s="8" t="s">
        <v>7490</v>
      </c>
      <c r="C318" s="255">
        <v>1.738476547372193</v>
      </c>
      <c r="D318" s="255">
        <v>10.777942682016345</v>
      </c>
    </row>
    <row r="319" spans="1:4" ht="27.75" customHeight="1">
      <c r="A319" s="7" t="s">
        <v>7491</v>
      </c>
      <c r="B319" s="8" t="s">
        <v>7492</v>
      </c>
      <c r="C319" s="255">
        <v>0.21536462759998484</v>
      </c>
      <c r="D319" s="255">
        <v>3.4445012305006222E-4</v>
      </c>
    </row>
    <row r="320" spans="1:4" ht="27.75" customHeight="1">
      <c r="A320" s="7" t="s">
        <v>7493</v>
      </c>
      <c r="B320" s="8" t="s">
        <v>7494</v>
      </c>
      <c r="C320" s="255">
        <v>0.21536462759998484</v>
      </c>
      <c r="D320" s="255">
        <v>3.4445012305006222E-4</v>
      </c>
    </row>
    <row r="321" spans="1:4" ht="27.75" customHeight="1">
      <c r="A321" s="7" t="s">
        <v>7495</v>
      </c>
      <c r="B321" s="8" t="s">
        <v>7496</v>
      </c>
      <c r="C321" s="255">
        <v>6.1964648204590231E-2</v>
      </c>
      <c r="D321" s="255">
        <v>2.3737082931873461</v>
      </c>
    </row>
    <row r="322" spans="1:4" ht="27.75" customHeight="1">
      <c r="A322" s="7" t="s">
        <v>7497</v>
      </c>
      <c r="B322" s="8" t="s">
        <v>7498</v>
      </c>
      <c r="C322" s="255">
        <v>0.59301439249837662</v>
      </c>
      <c r="D322" s="255">
        <v>1.365037577426697</v>
      </c>
    </row>
    <row r="323" spans="1:4" ht="27.75" customHeight="1">
      <c r="A323" s="7" t="s">
        <v>7499</v>
      </c>
      <c r="B323" s="8" t="s">
        <v>7498</v>
      </c>
      <c r="C323" s="255">
        <v>5.0759906571038051E-2</v>
      </c>
      <c r="D323" s="255">
        <v>0.32226751586374508</v>
      </c>
    </row>
    <row r="324" spans="1:4" ht="27.75" customHeight="1">
      <c r="A324" s="7" t="s">
        <v>7500</v>
      </c>
      <c r="B324" s="8" t="s">
        <v>7501</v>
      </c>
      <c r="C324" s="255">
        <v>9.8160799345722305E-2</v>
      </c>
      <c r="D324" s="255">
        <v>2.03039506569425</v>
      </c>
    </row>
    <row r="325" spans="1:4" ht="27.75" customHeight="1">
      <c r="A325" s="7" t="s">
        <v>7502</v>
      </c>
      <c r="B325" s="8" t="s">
        <v>7503</v>
      </c>
      <c r="C325" s="255">
        <v>3.053017556755822</v>
      </c>
      <c r="D325" s="255">
        <v>1.306287998312341</v>
      </c>
    </row>
    <row r="326" spans="1:4" ht="27.75" customHeight="1">
      <c r="A326" s="7" t="s">
        <v>7504</v>
      </c>
      <c r="B326" s="8" t="s">
        <v>7505</v>
      </c>
      <c r="C326" s="255">
        <v>5.2919696444661893E-2</v>
      </c>
      <c r="D326" s="255">
        <v>7.3126333470618858</v>
      </c>
    </row>
    <row r="327" spans="1:4" ht="27.75" customHeight="1">
      <c r="A327" s="7" t="s">
        <v>7506</v>
      </c>
      <c r="B327" s="8" t="s">
        <v>7507</v>
      </c>
      <c r="C327" s="255">
        <v>0.21482119087979046</v>
      </c>
      <c r="D327" s="255">
        <v>6.1320582921661098</v>
      </c>
    </row>
    <row r="328" spans="1:4" ht="27.75" customHeight="1">
      <c r="A328" s="7" t="s">
        <v>7508</v>
      </c>
      <c r="B328" s="8" t="s">
        <v>7507</v>
      </c>
      <c r="C328" s="255">
        <v>0.21819027528481566</v>
      </c>
      <c r="D328" s="255">
        <v>6.2107592823627531</v>
      </c>
    </row>
    <row r="329" spans="1:4" ht="27.75" customHeight="1">
      <c r="A329" s="7" t="s">
        <v>7509</v>
      </c>
      <c r="B329" s="8" t="s">
        <v>7510</v>
      </c>
      <c r="C329" s="255">
        <v>0.19604331027293145</v>
      </c>
      <c r="D329" s="255">
        <v>2.0838639579965976</v>
      </c>
    </row>
    <row r="330" spans="1:4" ht="27.75" customHeight="1">
      <c r="A330" s="7" t="s">
        <v>7511</v>
      </c>
      <c r="B330" s="8" t="s">
        <v>7510</v>
      </c>
      <c r="C330" s="255">
        <v>0.19465813349377459</v>
      </c>
      <c r="D330" s="255">
        <v>1.6566449242704191</v>
      </c>
    </row>
    <row r="331" spans="1:4" ht="27.75" customHeight="1">
      <c r="A331" s="7" t="s">
        <v>7512</v>
      </c>
      <c r="B331" s="8" t="s">
        <v>7513</v>
      </c>
      <c r="C331" s="255">
        <v>0.11449713576929492</v>
      </c>
      <c r="D331" s="255">
        <v>-9.5586374150488981E-3</v>
      </c>
    </row>
    <row r="332" spans="1:4" ht="27.75" customHeight="1">
      <c r="A332" s="7" t="s">
        <v>7514</v>
      </c>
      <c r="B332" s="8" t="s">
        <v>7513</v>
      </c>
      <c r="C332" s="255">
        <v>0.11476869517858636</v>
      </c>
      <c r="D332" s="255">
        <v>-9.2054717959283265E-3</v>
      </c>
    </row>
    <row r="333" spans="1:4" ht="27.75" customHeight="1">
      <c r="A333" s="7" t="s">
        <v>7515</v>
      </c>
      <c r="B333" s="8" t="s">
        <v>7516</v>
      </c>
      <c r="C333" s="255">
        <v>6.5190667787490178E-2</v>
      </c>
      <c r="D333" s="255">
        <v>6.2595119447481737</v>
      </c>
    </row>
    <row r="334" spans="1:4" ht="27.75" customHeight="1">
      <c r="A334" s="7" t="s">
        <v>7517</v>
      </c>
      <c r="B334" s="8" t="s">
        <v>7518</v>
      </c>
      <c r="C334" s="255">
        <v>0</v>
      </c>
      <c r="D334" s="255">
        <v>5.9779376532359313E-5</v>
      </c>
    </row>
    <row r="335" spans="1:4" ht="27.75" customHeight="1">
      <c r="A335" s="7" t="s">
        <v>7519</v>
      </c>
      <c r="B335" s="8" t="s">
        <v>7520</v>
      </c>
      <c r="C335" s="255">
        <v>4.5621474259329602E-2</v>
      </c>
      <c r="D335" s="255">
        <v>0.87104458228906689</v>
      </c>
    </row>
    <row r="336" spans="1:4" ht="27.75" customHeight="1">
      <c r="A336" s="7" t="s">
        <v>7521</v>
      </c>
      <c r="B336" s="8" t="s">
        <v>7522</v>
      </c>
      <c r="C336" s="255">
        <v>0.57205555846577116</v>
      </c>
      <c r="D336" s="255">
        <v>4.5338360694783635</v>
      </c>
    </row>
    <row r="337" spans="1:4" ht="27.75" customHeight="1">
      <c r="A337" s="7" t="s">
        <v>7523</v>
      </c>
      <c r="B337" s="8" t="s">
        <v>7524</v>
      </c>
      <c r="C337" s="255">
        <v>0.12045454704142236</v>
      </c>
      <c r="D337" s="255">
        <v>9.1020090664778515</v>
      </c>
    </row>
    <row r="338" spans="1:4" ht="27.75" customHeight="1">
      <c r="A338" s="7" t="s">
        <v>7525</v>
      </c>
      <c r="B338" s="8" t="s">
        <v>7526</v>
      </c>
      <c r="C338" s="255">
        <v>8.1209090181152844E-3</v>
      </c>
      <c r="D338" s="255">
        <v>3.4560926485402597</v>
      </c>
    </row>
    <row r="339" spans="1:4" ht="27.75" customHeight="1">
      <c r="A339" s="7" t="s">
        <v>7527</v>
      </c>
      <c r="B339" s="8" t="s">
        <v>7528</v>
      </c>
      <c r="C339" s="255">
        <v>0.23862975028330718</v>
      </c>
      <c r="D339" s="255">
        <v>2.5251057431743784</v>
      </c>
    </row>
    <row r="340" spans="1:4" ht="27.75" customHeight="1">
      <c r="A340" s="7" t="s">
        <v>7529</v>
      </c>
      <c r="B340" s="8" t="s">
        <v>7530</v>
      </c>
      <c r="C340" s="255">
        <v>0.19651045609748732</v>
      </c>
      <c r="D340" s="255">
        <v>15.5722197895031</v>
      </c>
    </row>
    <row r="341" spans="1:4" ht="27.75" customHeight="1">
      <c r="A341" s="7" t="s">
        <v>7531</v>
      </c>
      <c r="B341" s="8" t="s">
        <v>7532</v>
      </c>
      <c r="C341" s="255">
        <v>0</v>
      </c>
      <c r="D341" s="255">
        <v>0</v>
      </c>
    </row>
    <row r="342" spans="1:4" ht="27.75" customHeight="1">
      <c r="A342" s="7" t="s">
        <v>7533</v>
      </c>
      <c r="B342" s="8" t="s">
        <v>7534</v>
      </c>
      <c r="C342" s="255">
        <v>0</v>
      </c>
      <c r="D342" s="255">
        <v>5.5544245941633701</v>
      </c>
    </row>
    <row r="343" spans="1:4" ht="27.75" customHeight="1">
      <c r="A343" s="7" t="s">
        <v>7535</v>
      </c>
      <c r="B343" s="8" t="s">
        <v>7536</v>
      </c>
      <c r="C343" s="255">
        <v>0.44442061382027681</v>
      </c>
      <c r="D343" s="255">
        <v>1.7245326383675834</v>
      </c>
    </row>
    <row r="344" spans="1:4" ht="27.75" customHeight="1">
      <c r="A344" s="7" t="s">
        <v>7537</v>
      </c>
      <c r="B344" s="8" t="s">
        <v>7538</v>
      </c>
      <c r="C344" s="255">
        <v>1.4106710045995874</v>
      </c>
      <c r="D344" s="255">
        <v>16.288530439207662</v>
      </c>
    </row>
    <row r="345" spans="1:4" ht="27.75" customHeight="1">
      <c r="A345" s="7" t="s">
        <v>7539</v>
      </c>
      <c r="B345" s="8" t="s">
        <v>7540</v>
      </c>
      <c r="C345" s="255">
        <v>0.71129823328590225</v>
      </c>
      <c r="D345" s="255">
        <v>11.988749855164116</v>
      </c>
    </row>
    <row r="346" spans="1:4" ht="27.75" customHeight="1">
      <c r="A346" s="7" t="s">
        <v>7541</v>
      </c>
      <c r="B346" s="8" t="s">
        <v>7542</v>
      </c>
      <c r="C346" s="255">
        <v>0.49504438653219018</v>
      </c>
      <c r="D346" s="255">
        <v>4.7427230223680636</v>
      </c>
    </row>
    <row r="347" spans="1:4" ht="27.75" customHeight="1">
      <c r="A347" s="7" t="s">
        <v>7543</v>
      </c>
      <c r="B347" s="8" t="s">
        <v>7542</v>
      </c>
      <c r="C347" s="255">
        <v>2.1896868495705841</v>
      </c>
      <c r="D347" s="255">
        <v>4.6181738077943439</v>
      </c>
    </row>
    <row r="348" spans="1:4" ht="27.75" customHeight="1">
      <c r="A348" s="7" t="s">
        <v>7544</v>
      </c>
      <c r="B348" s="8" t="s">
        <v>7545</v>
      </c>
      <c r="C348" s="255">
        <v>2.1891145490535648</v>
      </c>
      <c r="D348" s="255">
        <v>4.6172157380984187</v>
      </c>
    </row>
    <row r="349" spans="1:4" ht="27.75" customHeight="1">
      <c r="A349" s="7" t="s">
        <v>7546</v>
      </c>
      <c r="B349" s="8" t="s">
        <v>7547</v>
      </c>
      <c r="C349" s="255">
        <v>0.43523988014880488</v>
      </c>
      <c r="D349" s="255">
        <v>4.9957673831860809</v>
      </c>
    </row>
    <row r="350" spans="1:4" ht="27.75" customHeight="1">
      <c r="A350" s="7" t="s">
        <v>7548</v>
      </c>
      <c r="B350" s="8" t="s">
        <v>7549</v>
      </c>
      <c r="C350" s="255">
        <v>0.10213989552777844</v>
      </c>
      <c r="D350" s="255">
        <v>2.3862456421093068</v>
      </c>
    </row>
    <row r="351" spans="1:4" ht="27.75" customHeight="1">
      <c r="A351" s="7" t="s">
        <v>7550</v>
      </c>
      <c r="B351" s="8" t="s">
        <v>7551</v>
      </c>
      <c r="C351" s="255">
        <v>0.12019202018655852</v>
      </c>
      <c r="D351" s="255">
        <v>2.7065307165222681</v>
      </c>
    </row>
    <row r="352" spans="1:4" ht="27.75" customHeight="1">
      <c r="A352" s="7" t="s">
        <v>7552</v>
      </c>
      <c r="B352" s="8" t="s">
        <v>7551</v>
      </c>
      <c r="C352" s="255">
        <v>0.1201943620326419</v>
      </c>
      <c r="D352" s="255">
        <v>2.7076418872068975</v>
      </c>
    </row>
    <row r="353" spans="1:4" ht="27.75" customHeight="1">
      <c r="A353" s="7" t="s">
        <v>7553</v>
      </c>
      <c r="B353" s="8" t="s">
        <v>7554</v>
      </c>
      <c r="C353" s="255">
        <v>1.0184484642080285</v>
      </c>
      <c r="D353" s="255">
        <v>15.145131836845053</v>
      </c>
    </row>
    <row r="354" spans="1:4" ht="27.75" customHeight="1">
      <c r="A354" s="7" t="s">
        <v>7555</v>
      </c>
      <c r="B354" s="8" t="s">
        <v>7556</v>
      </c>
      <c r="C354" s="255">
        <v>1.0247565574056117</v>
      </c>
      <c r="D354" s="255">
        <v>6.7501272655973965</v>
      </c>
    </row>
    <row r="355" spans="1:4" ht="27.75" customHeight="1">
      <c r="A355" s="7" t="s">
        <v>7557</v>
      </c>
      <c r="B355" s="8" t="s">
        <v>7558</v>
      </c>
      <c r="C355" s="255">
        <v>0.14372414886099399</v>
      </c>
      <c r="D355" s="255">
        <v>2.0189994036788201</v>
      </c>
    </row>
    <row r="356" spans="1:4" ht="27.75" customHeight="1">
      <c r="A356" s="7" t="s">
        <v>7559</v>
      </c>
      <c r="B356" s="8" t="s">
        <v>7560</v>
      </c>
      <c r="C356" s="255">
        <v>0.14372414886099399</v>
      </c>
      <c r="D356" s="255">
        <v>2.0189994036788201</v>
      </c>
    </row>
    <row r="357" spans="1:4" ht="27.75" customHeight="1">
      <c r="A357" s="7" t="s">
        <v>7561</v>
      </c>
      <c r="B357" s="8" t="s">
        <v>7558</v>
      </c>
      <c r="C357" s="255">
        <v>0.14372414886099399</v>
      </c>
      <c r="D357" s="255">
        <v>2.0189994036788201</v>
      </c>
    </row>
    <row r="358" spans="1:4" ht="27.75" customHeight="1">
      <c r="A358" s="7" t="s">
        <v>7562</v>
      </c>
      <c r="B358" s="8" t="s">
        <v>7563</v>
      </c>
      <c r="C358" s="255">
        <v>0.46920560438370579</v>
      </c>
      <c r="D358" s="255">
        <v>4.7732782453096698</v>
      </c>
    </row>
    <row r="359" spans="1:4" ht="27.75" customHeight="1">
      <c r="A359" s="7" t="s">
        <v>7564</v>
      </c>
      <c r="B359" s="8" t="s">
        <v>7565</v>
      </c>
      <c r="C359" s="255">
        <v>0.83603741699173717</v>
      </c>
      <c r="D359" s="255">
        <v>28.172504009806698</v>
      </c>
    </row>
    <row r="360" spans="1:4" ht="27.75" customHeight="1">
      <c r="A360" s="7" t="s">
        <v>7566</v>
      </c>
      <c r="B360" s="8" t="s">
        <v>7567</v>
      </c>
      <c r="C360" s="255">
        <v>0.21703370924446569</v>
      </c>
      <c r="D360" s="255">
        <v>1.7589455047173721</v>
      </c>
    </row>
    <row r="361" spans="1:4" ht="27.75" customHeight="1">
      <c r="A361" s="7" t="s">
        <v>7568</v>
      </c>
      <c r="B361" s="8" t="s">
        <v>7569</v>
      </c>
      <c r="C361" s="255">
        <v>4.0409497809313591E-2</v>
      </c>
      <c r="D361" s="255">
        <v>5.6076426189113002</v>
      </c>
    </row>
    <row r="362" spans="1:4" ht="27.75" customHeight="1">
      <c r="A362" s="7" t="s">
        <v>7570</v>
      </c>
      <c r="B362" s="8" t="s">
        <v>7569</v>
      </c>
      <c r="C362" s="255">
        <v>1.3675524910385997</v>
      </c>
      <c r="D362" s="255">
        <v>4.4289181565818865</v>
      </c>
    </row>
    <row r="363" spans="1:4" ht="27.75" customHeight="1">
      <c r="A363" s="7" t="s">
        <v>7571</v>
      </c>
      <c r="B363" s="8" t="s">
        <v>7572</v>
      </c>
      <c r="C363" s="255">
        <v>1.3675524910385997</v>
      </c>
      <c r="D363" s="255">
        <v>4.4289181565818865</v>
      </c>
    </row>
    <row r="364" spans="1:4" ht="27.75" customHeight="1">
      <c r="A364" s="7" t="s">
        <v>7573</v>
      </c>
      <c r="B364" s="8" t="s">
        <v>7574</v>
      </c>
      <c r="C364" s="255">
        <v>0</v>
      </c>
      <c r="D364" s="255">
        <v>0</v>
      </c>
    </row>
    <row r="365" spans="1:4" ht="27.75" customHeight="1">
      <c r="A365" s="7" t="s">
        <v>7575</v>
      </c>
      <c r="B365" s="8" t="s">
        <v>7574</v>
      </c>
      <c r="C365" s="255">
        <v>5.8464431647807409</v>
      </c>
      <c r="D365" s="255">
        <v>0.48942580519971757</v>
      </c>
    </row>
    <row r="366" spans="1:4" ht="27.75" customHeight="1">
      <c r="A366" s="7" t="s">
        <v>7576</v>
      </c>
      <c r="B366" s="8" t="s">
        <v>7577</v>
      </c>
      <c r="C366" s="255">
        <v>0.77694218466207399</v>
      </c>
      <c r="D366" s="255">
        <v>10.831550434902855</v>
      </c>
    </row>
    <row r="367" spans="1:4" ht="27.75" customHeight="1">
      <c r="A367" s="7" t="s">
        <v>7578</v>
      </c>
      <c r="B367" s="8" t="s">
        <v>7579</v>
      </c>
      <c r="C367" s="255">
        <v>0.77694109328445871</v>
      </c>
      <c r="D367" s="255">
        <v>10.830726663438663</v>
      </c>
    </row>
    <row r="368" spans="1:4" ht="27.75" customHeight="1">
      <c r="A368" s="7" t="s">
        <v>7580</v>
      </c>
      <c r="B368" s="8" t="s">
        <v>7581</v>
      </c>
      <c r="C368" s="255">
        <v>2.2453691515295704</v>
      </c>
      <c r="D368" s="255">
        <v>18.39986590761983</v>
      </c>
    </row>
    <row r="369" spans="1:4" ht="27.75" customHeight="1">
      <c r="A369" s="7" t="s">
        <v>7582</v>
      </c>
      <c r="B369" s="8" t="s">
        <v>7583</v>
      </c>
      <c r="C369" s="255">
        <v>0.65222800846574236</v>
      </c>
      <c r="D369" s="255">
        <v>24.864072100493402</v>
      </c>
    </row>
    <row r="370" spans="1:4" ht="27.75" customHeight="1">
      <c r="A370" s="7" t="s">
        <v>7584</v>
      </c>
      <c r="B370" s="8" t="s">
        <v>7585</v>
      </c>
      <c r="C370" s="255">
        <v>2.4065949322160582</v>
      </c>
      <c r="D370" s="255">
        <v>18.930008582426602</v>
      </c>
    </row>
    <row r="371" spans="1:4" ht="27.75" customHeight="1">
      <c r="A371" s="7" t="s">
        <v>7586</v>
      </c>
      <c r="B371" s="8" t="s">
        <v>7585</v>
      </c>
      <c r="C371" s="255">
        <v>0.56795504627040538</v>
      </c>
      <c r="D371" s="255">
        <v>19.072702580691956</v>
      </c>
    </row>
    <row r="372" spans="1:4" ht="27.75" customHeight="1">
      <c r="A372" s="7" t="s">
        <v>7587</v>
      </c>
      <c r="B372" s="8" t="s">
        <v>7588</v>
      </c>
      <c r="C372" s="255">
        <v>0.15336573751401408</v>
      </c>
      <c r="D372" s="255">
        <v>3.2335561834555655</v>
      </c>
    </row>
    <row r="373" spans="1:4" ht="27.75" customHeight="1">
      <c r="A373" s="7" t="s">
        <v>7589</v>
      </c>
      <c r="B373" s="8" t="s">
        <v>7588</v>
      </c>
      <c r="C373" s="255">
        <v>9.9515411692047945E-2</v>
      </c>
      <c r="D373" s="255">
        <v>3.2036772848589723</v>
      </c>
    </row>
    <row r="374" spans="1:4" ht="27.75" customHeight="1">
      <c r="A374" s="7" t="s">
        <v>7590</v>
      </c>
      <c r="B374" s="8" t="s">
        <v>7591</v>
      </c>
      <c r="C374" s="255">
        <v>0.17092722789444889</v>
      </c>
      <c r="D374" s="255">
        <v>18.181661268449499</v>
      </c>
    </row>
    <row r="375" spans="1:4" ht="27.75" customHeight="1">
      <c r="A375" s="7" t="s">
        <v>7592</v>
      </c>
      <c r="B375" s="8" t="s">
        <v>7591</v>
      </c>
      <c r="C375" s="255">
        <v>0.17092722789444889</v>
      </c>
      <c r="D375" s="255">
        <v>18.181661268449499</v>
      </c>
    </row>
    <row r="376" spans="1:4" ht="27.75" customHeight="1">
      <c r="A376" s="7" t="s">
        <v>7593</v>
      </c>
      <c r="B376" s="8" t="s">
        <v>7594</v>
      </c>
      <c r="C376" s="255">
        <v>0.87518167556222382</v>
      </c>
      <c r="D376" s="255">
        <v>22.342940616327425</v>
      </c>
    </row>
    <row r="377" spans="1:4" ht="27.75" customHeight="1">
      <c r="A377" s="7" t="s">
        <v>7595</v>
      </c>
      <c r="B377" s="8" t="s">
        <v>7596</v>
      </c>
      <c r="C377" s="255">
        <v>0.25225412101999323</v>
      </c>
      <c r="D377" s="255">
        <v>2.1077827724171025</v>
      </c>
    </row>
    <row r="378" spans="1:4" ht="27.75" customHeight="1">
      <c r="A378" s="7" t="s">
        <v>7597</v>
      </c>
      <c r="B378" s="8" t="s">
        <v>7598</v>
      </c>
      <c r="C378" s="255">
        <v>0</v>
      </c>
      <c r="D378" s="255">
        <v>9.4544015347105752</v>
      </c>
    </row>
    <row r="379" spans="1:4" ht="27.75" customHeight="1">
      <c r="A379" s="7" t="s">
        <v>2334</v>
      </c>
      <c r="B379" s="8" t="s">
        <v>7599</v>
      </c>
      <c r="C379" s="255">
        <v>0.32988802035728149</v>
      </c>
      <c r="D379" s="255">
        <v>3.0181789503792231</v>
      </c>
    </row>
    <row r="380" spans="1:4" ht="27.75" customHeight="1">
      <c r="A380" s="7" t="s">
        <v>2337</v>
      </c>
      <c r="B380" s="8" t="s">
        <v>7600</v>
      </c>
      <c r="C380" s="255">
        <v>4.1160980905818603</v>
      </c>
      <c r="D380" s="255">
        <v>8.7152923782690941</v>
      </c>
    </row>
    <row r="381" spans="1:4" ht="27.75" customHeight="1">
      <c r="A381" s="7" t="s">
        <v>7601</v>
      </c>
      <c r="B381" s="8" t="s">
        <v>7602</v>
      </c>
      <c r="C381" s="255">
        <v>1.525390813730517</v>
      </c>
      <c r="D381" s="255">
        <v>12.781934539287256</v>
      </c>
    </row>
    <row r="382" spans="1:4" ht="27.75" customHeight="1">
      <c r="A382" s="7" t="s">
        <v>7603</v>
      </c>
      <c r="B382" s="8" t="s">
        <v>7604</v>
      </c>
      <c r="C382" s="255">
        <v>0.22124645879199303</v>
      </c>
      <c r="D382" s="255">
        <v>9.9666462268638245</v>
      </c>
    </row>
    <row r="383" spans="1:4" ht="27.75" customHeight="1">
      <c r="A383" s="7" t="s">
        <v>7605</v>
      </c>
      <c r="B383" s="8" t="s">
        <v>7606</v>
      </c>
      <c r="C383" s="255">
        <v>1.3114527831820024</v>
      </c>
      <c r="D383" s="255">
        <v>0</v>
      </c>
    </row>
    <row r="384" spans="1:4" ht="27.75" customHeight="1">
      <c r="A384" s="7" t="s">
        <v>7607</v>
      </c>
      <c r="B384" s="8" t="s">
        <v>7608</v>
      </c>
      <c r="C384" s="255">
        <v>0.51901506221938043</v>
      </c>
      <c r="D384" s="255">
        <v>3.5877837522035776</v>
      </c>
    </row>
    <row r="385" spans="1:4" ht="27.75" customHeight="1">
      <c r="A385" s="7" t="s">
        <v>7609</v>
      </c>
      <c r="B385" s="8" t="s">
        <v>7610</v>
      </c>
      <c r="C385" s="255">
        <v>2.7503589919199491</v>
      </c>
      <c r="D385" s="255">
        <v>7.9345159979480586</v>
      </c>
    </row>
    <row r="386" spans="1:4" ht="27.75" customHeight="1">
      <c r="A386" s="7" t="s">
        <v>2397</v>
      </c>
      <c r="B386" s="8" t="s">
        <v>7611</v>
      </c>
      <c r="C386" s="255">
        <v>0.25225412101999323</v>
      </c>
      <c r="D386" s="255">
        <v>2.1077827724171025</v>
      </c>
    </row>
    <row r="387" spans="1:4" ht="27.75" customHeight="1">
      <c r="A387" s="7" t="s">
        <v>2401</v>
      </c>
      <c r="B387" s="8" t="s">
        <v>2402</v>
      </c>
      <c r="C387" s="255">
        <v>1.7268852559383883</v>
      </c>
      <c r="D387" s="255">
        <v>12.602995470874156</v>
      </c>
    </row>
    <row r="388" spans="1:4" ht="27.75" customHeight="1">
      <c r="A388" s="7" t="s">
        <v>7612</v>
      </c>
      <c r="B388" s="8" t="s">
        <v>7613</v>
      </c>
      <c r="C388" s="255">
        <v>2.7688535285315297</v>
      </c>
      <c r="D388" s="255">
        <v>22.613922570839431</v>
      </c>
    </row>
    <row r="389" spans="1:4" ht="27.75" customHeight="1">
      <c r="A389" s="7" t="s">
        <v>7614</v>
      </c>
      <c r="B389" s="8" t="s">
        <v>7615</v>
      </c>
      <c r="C389" s="255">
        <v>3.4152342497932366</v>
      </c>
      <c r="D389" s="255">
        <v>22.725296572219669</v>
      </c>
    </row>
    <row r="390" spans="1:4" ht="27.75" customHeight="1">
      <c r="A390" s="7" t="s">
        <v>2412</v>
      </c>
      <c r="B390" s="8" t="s">
        <v>7616</v>
      </c>
      <c r="C390" s="255">
        <v>0.70582164125991009</v>
      </c>
      <c r="D390" s="255">
        <v>9.7902816421140919</v>
      </c>
    </row>
    <row r="391" spans="1:4" ht="27.75" customHeight="1">
      <c r="A391" s="7" t="s">
        <v>7617</v>
      </c>
      <c r="B391" s="8" t="s">
        <v>7618</v>
      </c>
      <c r="C391" s="255">
        <v>0.37810662986899191</v>
      </c>
      <c r="D391" s="255">
        <v>3.9236997882622755</v>
      </c>
    </row>
    <row r="392" spans="1:4" ht="27.75" customHeight="1">
      <c r="A392" s="7" t="s">
        <v>7619</v>
      </c>
      <c r="B392" s="8" t="s">
        <v>7620</v>
      </c>
      <c r="C392" s="255">
        <v>4.9500331518655839E-3</v>
      </c>
      <c r="D392" s="255">
        <v>-0.33021392261120269</v>
      </c>
    </row>
    <row r="393" spans="1:4" ht="27.75" customHeight="1">
      <c r="A393" s="7" t="s">
        <v>7621</v>
      </c>
      <c r="B393" s="8" t="s">
        <v>7620</v>
      </c>
      <c r="C393" s="255">
        <v>-5.5848776135075575E-3</v>
      </c>
      <c r="D393" s="255">
        <v>0.27325026469773867</v>
      </c>
    </row>
    <row r="394" spans="1:4" ht="27.75" customHeight="1">
      <c r="A394" s="7" t="s">
        <v>7622</v>
      </c>
      <c r="B394" s="8" t="s">
        <v>7623</v>
      </c>
      <c r="C394" s="255">
        <v>1.1712717621999902</v>
      </c>
      <c r="D394" s="255">
        <v>29.756335721056487</v>
      </c>
    </row>
    <row r="395" spans="1:4" ht="27.75" customHeight="1">
      <c r="A395" s="7" t="s">
        <v>7624</v>
      </c>
      <c r="B395" s="8" t="s">
        <v>7625</v>
      </c>
      <c r="C395" s="255">
        <v>0.98465586427174612</v>
      </c>
      <c r="D395" s="255">
        <v>11.494924973176042</v>
      </c>
    </row>
    <row r="396" spans="1:4" ht="27.75" customHeight="1">
      <c r="A396" s="7" t="s">
        <v>7626</v>
      </c>
      <c r="B396" s="8" t="s">
        <v>7627</v>
      </c>
      <c r="C396" s="255">
        <v>5.5937158192059453</v>
      </c>
      <c r="D396" s="255">
        <v>6.2608814315777979</v>
      </c>
    </row>
    <row r="397" spans="1:4" ht="27.75" customHeight="1">
      <c r="A397" s="7" t="s">
        <v>7628</v>
      </c>
      <c r="B397" s="8" t="s">
        <v>7629</v>
      </c>
      <c r="C397" s="255">
        <v>0.21941061899959696</v>
      </c>
      <c r="D397" s="255">
        <v>7.7704998430233694</v>
      </c>
    </row>
    <row r="398" spans="1:4" ht="27.75" customHeight="1">
      <c r="A398" s="7" t="s">
        <v>7630</v>
      </c>
      <c r="B398" s="8" t="s">
        <v>7629</v>
      </c>
      <c r="C398" s="255">
        <v>1.3106573924535714</v>
      </c>
      <c r="D398" s="255">
        <v>6.4018183186687203</v>
      </c>
    </row>
    <row r="399" spans="1:4" ht="27.75" customHeight="1">
      <c r="A399" s="7" t="s">
        <v>7631</v>
      </c>
      <c r="B399" s="8" t="s">
        <v>7632</v>
      </c>
      <c r="C399" s="255">
        <v>0.52903267100503593</v>
      </c>
      <c r="D399" s="255">
        <v>3.2073661875239086E-4</v>
      </c>
    </row>
    <row r="400" spans="1:4" ht="27.75" customHeight="1">
      <c r="A400" s="7" t="s">
        <v>7633</v>
      </c>
      <c r="B400" s="8" t="s">
        <v>7634</v>
      </c>
      <c r="C400" s="255">
        <v>1.5929820195003437</v>
      </c>
      <c r="D400" s="255">
        <v>22.077660137645353</v>
      </c>
    </row>
    <row r="401" spans="1:4" ht="27.75" customHeight="1">
      <c r="A401" s="7" t="s">
        <v>7635</v>
      </c>
      <c r="B401" s="8" t="s">
        <v>7636</v>
      </c>
      <c r="C401" s="255">
        <v>1.3804741890753591</v>
      </c>
      <c r="D401" s="255">
        <v>14.78856340269915</v>
      </c>
    </row>
    <row r="402" spans="1:4" ht="27.75" customHeight="1">
      <c r="A402" s="7" t="s">
        <v>7637</v>
      </c>
      <c r="B402" s="8" t="s">
        <v>7638</v>
      </c>
      <c r="C402" s="255">
        <v>8.5791846287026033E-2</v>
      </c>
      <c r="D402" s="255">
        <v>0.79067565315157495</v>
      </c>
    </row>
  </sheetData>
  <sheetProtection selectLockedCells="1" selectUnlockedCells="1"/>
  <mergeCells count="1">
    <mergeCell ref="A2:D2"/>
  </mergeCells>
  <hyperlinks>
    <hyperlink ref="A1" location="Overview!A1" display="Back to Overview" xr:uid="{00000000-0004-0000-3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54296875" style="3" customWidth="1"/>
    <col min="3" max="3" width="14.4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NGED West Midlands Area (GSP Group _E)"</f>
        <v>Southern Electric Power Distribution plc - Effective from 1 April 2024 - Final LV and HV charges in NGED West Midlands Area (GSP Group _E)</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187" t="s">
        <v>135</v>
      </c>
      <c r="B6" s="20" t="s">
        <v>136</v>
      </c>
      <c r="C6" s="354" t="s">
        <v>137</v>
      </c>
      <c r="D6" s="354"/>
      <c r="E6" s="177" t="s">
        <v>138</v>
      </c>
      <c r="F6" s="49"/>
      <c r="G6" s="378" t="s">
        <v>139</v>
      </c>
      <c r="H6" s="378"/>
      <c r="I6" s="20" t="s">
        <v>136</v>
      </c>
      <c r="J6" s="231" t="s">
        <v>137</v>
      </c>
      <c r="K6" s="231" t="s">
        <v>138</v>
      </c>
      <c r="L6" s="169"/>
      <c r="N6" s="4"/>
    </row>
    <row r="7" spans="1:15" ht="49.5" customHeight="1">
      <c r="A7" s="187" t="s">
        <v>140</v>
      </c>
      <c r="B7" s="234"/>
      <c r="C7" s="382"/>
      <c r="D7" s="383"/>
      <c r="E7" s="231" t="s">
        <v>141</v>
      </c>
      <c r="F7" s="49"/>
      <c r="G7" s="378" t="s">
        <v>142</v>
      </c>
      <c r="H7" s="378"/>
      <c r="I7" s="234"/>
      <c r="J7" s="231" t="s">
        <v>143</v>
      </c>
      <c r="K7" s="231" t="s">
        <v>138</v>
      </c>
      <c r="L7" s="169"/>
      <c r="N7" s="4"/>
    </row>
    <row r="8" spans="1:15" ht="49.5" customHeight="1">
      <c r="A8" s="238" t="s">
        <v>55</v>
      </c>
      <c r="B8" s="354" t="s">
        <v>144</v>
      </c>
      <c r="C8" s="354"/>
      <c r="D8" s="354"/>
      <c r="E8" s="354"/>
      <c r="F8" s="49"/>
      <c r="G8" s="378" t="s">
        <v>140</v>
      </c>
      <c r="H8" s="378"/>
      <c r="I8" s="234"/>
      <c r="J8" s="234"/>
      <c r="K8" s="231" t="s">
        <v>141</v>
      </c>
      <c r="L8" s="169"/>
      <c r="N8" s="4"/>
    </row>
    <row r="9" spans="1:15" s="76" customFormat="1" ht="45" customHeight="1">
      <c r="A9" s="49"/>
      <c r="B9" s="49"/>
      <c r="C9" s="49"/>
      <c r="D9" s="49"/>
      <c r="E9" s="49"/>
      <c r="F9" s="49"/>
      <c r="G9" s="378" t="s">
        <v>55</v>
      </c>
      <c r="H9" s="378"/>
      <c r="I9" s="379" t="s">
        <v>144</v>
      </c>
      <c r="J9" s="380"/>
      <c r="K9" s="381"/>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32.25" customHeight="1">
      <c r="A14" s="16" t="s">
        <v>68</v>
      </c>
      <c r="B14" s="39" t="s">
        <v>246</v>
      </c>
      <c r="C14" s="224" t="s">
        <v>70</v>
      </c>
      <c r="D14" s="132">
        <v>6.5620000000000003</v>
      </c>
      <c r="E14" s="133">
        <v>1.1519999999999999</v>
      </c>
      <c r="F14" s="134">
        <v>0.155</v>
      </c>
      <c r="G14" s="44">
        <v>24.98</v>
      </c>
      <c r="H14" s="45"/>
      <c r="I14" s="45"/>
      <c r="J14" s="41"/>
      <c r="K14" s="42"/>
    </row>
    <row r="15" spans="1:15" ht="32.25" customHeight="1">
      <c r="A15" s="16" t="s">
        <v>71</v>
      </c>
      <c r="B15" s="39"/>
      <c r="C15" s="225" t="s">
        <v>72</v>
      </c>
      <c r="D15" s="132">
        <v>6.5620000000000003</v>
      </c>
      <c r="E15" s="133">
        <v>1.1519999999999999</v>
      </c>
      <c r="F15" s="134">
        <v>0.155</v>
      </c>
      <c r="G15" s="45"/>
      <c r="H15" s="45"/>
      <c r="I15" s="45"/>
      <c r="J15" s="41"/>
      <c r="K15" s="42"/>
    </row>
    <row r="16" spans="1:15" ht="32.25" customHeight="1">
      <c r="A16" s="16" t="s">
        <v>73</v>
      </c>
      <c r="B16" s="39" t="s">
        <v>247</v>
      </c>
      <c r="C16" s="159" t="s">
        <v>75</v>
      </c>
      <c r="D16" s="132">
        <v>6.4269999999999996</v>
      </c>
      <c r="E16" s="133">
        <v>1.1279999999999999</v>
      </c>
      <c r="F16" s="134">
        <v>0.152</v>
      </c>
      <c r="G16" s="44">
        <v>10.73</v>
      </c>
      <c r="H16" s="45"/>
      <c r="I16" s="45"/>
      <c r="J16" s="41"/>
      <c r="K16" s="42"/>
    </row>
    <row r="17" spans="1:11" ht="32.25" customHeight="1">
      <c r="A17" s="16" t="s">
        <v>76</v>
      </c>
      <c r="B17" s="39" t="s">
        <v>248</v>
      </c>
      <c r="C17" s="159" t="s">
        <v>75</v>
      </c>
      <c r="D17" s="132">
        <v>6.4269999999999996</v>
      </c>
      <c r="E17" s="133">
        <v>1.1279999999999999</v>
      </c>
      <c r="F17" s="134">
        <v>0.152</v>
      </c>
      <c r="G17" s="44">
        <v>17.809999999999999</v>
      </c>
      <c r="H17" s="45"/>
      <c r="I17" s="45"/>
      <c r="J17" s="41"/>
      <c r="K17" s="42"/>
    </row>
    <row r="18" spans="1:11" ht="32.25" customHeight="1">
      <c r="A18" s="16" t="s">
        <v>78</v>
      </c>
      <c r="B18" s="39" t="s">
        <v>249</v>
      </c>
      <c r="C18" s="159" t="s">
        <v>75</v>
      </c>
      <c r="D18" s="132">
        <v>6.4269999999999996</v>
      </c>
      <c r="E18" s="133">
        <v>1.1279999999999999</v>
      </c>
      <c r="F18" s="134">
        <v>0.152</v>
      </c>
      <c r="G18" s="44">
        <v>52.18</v>
      </c>
      <c r="H18" s="45"/>
      <c r="I18" s="45"/>
      <c r="J18" s="41"/>
      <c r="K18" s="42"/>
    </row>
    <row r="19" spans="1:11" ht="32.25" customHeight="1">
      <c r="A19" s="16" t="s">
        <v>80</v>
      </c>
      <c r="B19" s="39" t="s">
        <v>250</v>
      </c>
      <c r="C19" s="159" t="s">
        <v>75</v>
      </c>
      <c r="D19" s="132">
        <v>6.4269999999999996</v>
      </c>
      <c r="E19" s="133">
        <v>1.1279999999999999</v>
      </c>
      <c r="F19" s="134">
        <v>0.152</v>
      </c>
      <c r="G19" s="44">
        <v>111.63</v>
      </c>
      <c r="H19" s="45"/>
      <c r="I19" s="45"/>
      <c r="J19" s="41"/>
      <c r="K19" s="42"/>
    </row>
    <row r="20" spans="1:11" ht="32.25" customHeight="1">
      <c r="A20" s="16" t="s">
        <v>82</v>
      </c>
      <c r="B20" s="39" t="s">
        <v>251</v>
      </c>
      <c r="C20" s="159" t="s">
        <v>75</v>
      </c>
      <c r="D20" s="132">
        <v>6.4269999999999996</v>
      </c>
      <c r="E20" s="133">
        <v>1.1279999999999999</v>
      </c>
      <c r="F20" s="134">
        <v>0.152</v>
      </c>
      <c r="G20" s="44">
        <v>337.82</v>
      </c>
      <c r="H20" s="45"/>
      <c r="I20" s="45"/>
      <c r="J20" s="41"/>
      <c r="K20" s="42"/>
    </row>
    <row r="21" spans="1:11" ht="32.25" customHeight="1">
      <c r="A21" s="16" t="s">
        <v>84</v>
      </c>
      <c r="B21" s="39"/>
      <c r="C21" s="225" t="s">
        <v>85</v>
      </c>
      <c r="D21" s="132">
        <v>6.4269999999999996</v>
      </c>
      <c r="E21" s="133">
        <v>1.1279999999999999</v>
      </c>
      <c r="F21" s="134">
        <v>0.152</v>
      </c>
      <c r="G21" s="45"/>
      <c r="H21" s="45"/>
      <c r="I21" s="45"/>
      <c r="J21" s="41"/>
      <c r="K21" s="42"/>
    </row>
    <row r="22" spans="1:11" ht="32.25" customHeight="1">
      <c r="A22" s="16" t="s">
        <v>86</v>
      </c>
      <c r="B22" s="42" t="s">
        <v>252</v>
      </c>
      <c r="C22" s="225">
        <v>0</v>
      </c>
      <c r="D22" s="132">
        <v>4.3310000000000004</v>
      </c>
      <c r="E22" s="133">
        <v>0.76</v>
      </c>
      <c r="F22" s="134">
        <v>9.6000000000000002E-2</v>
      </c>
      <c r="G22" s="44">
        <v>15.25</v>
      </c>
      <c r="H22" s="44">
        <v>5.16</v>
      </c>
      <c r="I22" s="131">
        <v>8.9</v>
      </c>
      <c r="J22" s="40">
        <v>0.108</v>
      </c>
      <c r="K22" s="42"/>
    </row>
    <row r="23" spans="1:11" ht="32.25" customHeight="1">
      <c r="A23" s="16" t="s">
        <v>88</v>
      </c>
      <c r="B23" s="42" t="s">
        <v>253</v>
      </c>
      <c r="C23" s="225">
        <v>0</v>
      </c>
      <c r="D23" s="132">
        <v>4.3310000000000004</v>
      </c>
      <c r="E23" s="133">
        <v>0.76</v>
      </c>
      <c r="F23" s="134">
        <v>9.6000000000000002E-2</v>
      </c>
      <c r="G23" s="44">
        <v>530.98</v>
      </c>
      <c r="H23" s="44">
        <v>5.16</v>
      </c>
      <c r="I23" s="131">
        <v>8.9</v>
      </c>
      <c r="J23" s="40">
        <v>0.108</v>
      </c>
      <c r="K23" s="42"/>
    </row>
    <row r="24" spans="1:11" ht="32.25" customHeight="1">
      <c r="A24" s="16" t="s">
        <v>90</v>
      </c>
      <c r="B24" s="42" t="s">
        <v>254</v>
      </c>
      <c r="C24" s="225">
        <v>0</v>
      </c>
      <c r="D24" s="132">
        <v>4.3310000000000004</v>
      </c>
      <c r="E24" s="133">
        <v>0.76</v>
      </c>
      <c r="F24" s="134">
        <v>9.6000000000000002E-2</v>
      </c>
      <c r="G24" s="44">
        <v>958.77</v>
      </c>
      <c r="H24" s="44">
        <v>5.16</v>
      </c>
      <c r="I24" s="131">
        <v>8.9</v>
      </c>
      <c r="J24" s="40">
        <v>0.108</v>
      </c>
      <c r="K24" s="42"/>
    </row>
    <row r="25" spans="1:11" ht="32.25" customHeight="1">
      <c r="A25" s="16" t="s">
        <v>92</v>
      </c>
      <c r="B25" s="42" t="s">
        <v>255</v>
      </c>
      <c r="C25" s="225">
        <v>0</v>
      </c>
      <c r="D25" s="132">
        <v>4.3310000000000004</v>
      </c>
      <c r="E25" s="133">
        <v>0.76</v>
      </c>
      <c r="F25" s="134">
        <v>9.6000000000000002E-2</v>
      </c>
      <c r="G25" s="44">
        <v>1496.46</v>
      </c>
      <c r="H25" s="44">
        <v>5.16</v>
      </c>
      <c r="I25" s="131">
        <v>8.9</v>
      </c>
      <c r="J25" s="40">
        <v>0.108</v>
      </c>
      <c r="K25" s="42"/>
    </row>
    <row r="26" spans="1:11" ht="32.25" customHeight="1">
      <c r="A26" s="16" t="s">
        <v>94</v>
      </c>
      <c r="B26" s="42" t="s">
        <v>256</v>
      </c>
      <c r="C26" s="225">
        <v>0</v>
      </c>
      <c r="D26" s="132">
        <v>4.3310000000000004</v>
      </c>
      <c r="E26" s="133">
        <v>0.76</v>
      </c>
      <c r="F26" s="134">
        <v>9.6000000000000002E-2</v>
      </c>
      <c r="G26" s="44">
        <v>2755.48</v>
      </c>
      <c r="H26" s="44">
        <v>5.16</v>
      </c>
      <c r="I26" s="131">
        <v>8.9</v>
      </c>
      <c r="J26" s="40">
        <v>0.108</v>
      </c>
      <c r="K26" s="42"/>
    </row>
    <row r="27" spans="1:11" ht="32.25" customHeight="1">
      <c r="A27" s="16" t="s">
        <v>96</v>
      </c>
      <c r="B27" s="42" t="s">
        <v>257</v>
      </c>
      <c r="C27" s="225">
        <v>0</v>
      </c>
      <c r="D27" s="132">
        <v>2.6160000000000001</v>
      </c>
      <c r="E27" s="133">
        <v>0.45800000000000002</v>
      </c>
      <c r="F27" s="134">
        <v>4.5999999999999999E-2</v>
      </c>
      <c r="G27" s="44">
        <v>12.01</v>
      </c>
      <c r="H27" s="44">
        <v>5.77</v>
      </c>
      <c r="I27" s="131">
        <v>7.8</v>
      </c>
      <c r="J27" s="40">
        <v>6.4000000000000001E-2</v>
      </c>
      <c r="K27" s="42"/>
    </row>
    <row r="28" spans="1:11" ht="32.25" customHeight="1">
      <c r="A28" s="16" t="s">
        <v>98</v>
      </c>
      <c r="B28" s="42" t="s">
        <v>258</v>
      </c>
      <c r="C28" s="225">
        <v>0</v>
      </c>
      <c r="D28" s="132">
        <v>2.6160000000000001</v>
      </c>
      <c r="E28" s="133">
        <v>0.45800000000000002</v>
      </c>
      <c r="F28" s="134">
        <v>4.5999999999999999E-2</v>
      </c>
      <c r="G28" s="44">
        <v>527.74</v>
      </c>
      <c r="H28" s="44">
        <v>5.77</v>
      </c>
      <c r="I28" s="131">
        <v>7.8</v>
      </c>
      <c r="J28" s="40">
        <v>6.4000000000000001E-2</v>
      </c>
      <c r="K28" s="42"/>
    </row>
    <row r="29" spans="1:11" ht="32.25" customHeight="1">
      <c r="A29" s="16" t="s">
        <v>100</v>
      </c>
      <c r="B29" s="42" t="s">
        <v>259</v>
      </c>
      <c r="C29" s="225">
        <v>0</v>
      </c>
      <c r="D29" s="132">
        <v>2.6160000000000001</v>
      </c>
      <c r="E29" s="133">
        <v>0.45800000000000002</v>
      </c>
      <c r="F29" s="134">
        <v>4.5999999999999999E-2</v>
      </c>
      <c r="G29" s="44">
        <v>955.52</v>
      </c>
      <c r="H29" s="44">
        <v>5.77</v>
      </c>
      <c r="I29" s="131">
        <v>7.8</v>
      </c>
      <c r="J29" s="40">
        <v>6.4000000000000001E-2</v>
      </c>
      <c r="K29" s="42"/>
    </row>
    <row r="30" spans="1:11" ht="27.75" customHeight="1">
      <c r="A30" s="16" t="s">
        <v>102</v>
      </c>
      <c r="B30" s="42" t="s">
        <v>260</v>
      </c>
      <c r="C30" s="225">
        <v>0</v>
      </c>
      <c r="D30" s="132">
        <v>2.6160000000000001</v>
      </c>
      <c r="E30" s="133">
        <v>0.45800000000000002</v>
      </c>
      <c r="F30" s="134">
        <v>4.5999999999999999E-2</v>
      </c>
      <c r="G30" s="44">
        <v>1493.22</v>
      </c>
      <c r="H30" s="44">
        <v>5.77</v>
      </c>
      <c r="I30" s="131">
        <v>7.8</v>
      </c>
      <c r="J30" s="40">
        <v>6.4000000000000001E-2</v>
      </c>
      <c r="K30" s="42"/>
    </row>
    <row r="31" spans="1:11" ht="27.75" customHeight="1">
      <c r="A31" s="16" t="s">
        <v>104</v>
      </c>
      <c r="B31" s="42" t="s">
        <v>261</v>
      </c>
      <c r="C31" s="225">
        <v>0</v>
      </c>
      <c r="D31" s="132">
        <v>2.6160000000000001</v>
      </c>
      <c r="E31" s="133">
        <v>0.45800000000000002</v>
      </c>
      <c r="F31" s="134">
        <v>4.5999999999999999E-2</v>
      </c>
      <c r="G31" s="44">
        <v>2752.23</v>
      </c>
      <c r="H31" s="44">
        <v>5.77</v>
      </c>
      <c r="I31" s="131">
        <v>7.8</v>
      </c>
      <c r="J31" s="40">
        <v>6.4000000000000001E-2</v>
      </c>
      <c r="K31" s="42"/>
    </row>
    <row r="32" spans="1:11" ht="27.75" customHeight="1">
      <c r="A32" s="16" t="s">
        <v>106</v>
      </c>
      <c r="B32" s="42" t="s">
        <v>262</v>
      </c>
      <c r="C32" s="225">
        <v>0</v>
      </c>
      <c r="D32" s="132">
        <v>1.3180000000000001</v>
      </c>
      <c r="E32" s="133">
        <v>0.215</v>
      </c>
      <c r="F32" s="134">
        <v>1.9E-2</v>
      </c>
      <c r="G32" s="44">
        <v>106.98</v>
      </c>
      <c r="H32" s="44">
        <v>6.08</v>
      </c>
      <c r="I32" s="131">
        <v>7.88</v>
      </c>
      <c r="J32" s="40">
        <v>2.9000000000000001E-2</v>
      </c>
      <c r="K32" s="42"/>
    </row>
    <row r="33" spans="1:11" ht="27.75" customHeight="1">
      <c r="A33" s="16" t="s">
        <v>108</v>
      </c>
      <c r="B33" s="42" t="s">
        <v>263</v>
      </c>
      <c r="C33" s="225">
        <v>0</v>
      </c>
      <c r="D33" s="132">
        <v>1.3180000000000001</v>
      </c>
      <c r="E33" s="133">
        <v>0.215</v>
      </c>
      <c r="F33" s="134">
        <v>1.9E-2</v>
      </c>
      <c r="G33" s="44">
        <v>2527.64</v>
      </c>
      <c r="H33" s="44">
        <v>6.08</v>
      </c>
      <c r="I33" s="131">
        <v>7.88</v>
      </c>
      <c r="J33" s="40">
        <v>2.9000000000000001E-2</v>
      </c>
      <c r="K33" s="42"/>
    </row>
    <row r="34" spans="1:11" ht="27.75" customHeight="1">
      <c r="A34" s="16" t="s">
        <v>110</v>
      </c>
      <c r="B34" s="42" t="s">
        <v>264</v>
      </c>
      <c r="C34" s="225">
        <v>0</v>
      </c>
      <c r="D34" s="132">
        <v>1.3180000000000001</v>
      </c>
      <c r="E34" s="133">
        <v>0.215</v>
      </c>
      <c r="F34" s="134">
        <v>1.9E-2</v>
      </c>
      <c r="G34" s="44">
        <v>7634.95</v>
      </c>
      <c r="H34" s="44">
        <v>6.08</v>
      </c>
      <c r="I34" s="131">
        <v>7.88</v>
      </c>
      <c r="J34" s="40">
        <v>2.9000000000000001E-2</v>
      </c>
      <c r="K34" s="42"/>
    </row>
    <row r="35" spans="1:11" ht="27.75" customHeight="1">
      <c r="A35" s="16" t="s">
        <v>112</v>
      </c>
      <c r="B35" s="42" t="s">
        <v>265</v>
      </c>
      <c r="C35" s="225">
        <v>0</v>
      </c>
      <c r="D35" s="132">
        <v>1.3180000000000001</v>
      </c>
      <c r="E35" s="133">
        <v>0.215</v>
      </c>
      <c r="F35" s="134">
        <v>1.9E-2</v>
      </c>
      <c r="G35" s="44">
        <v>17269.82</v>
      </c>
      <c r="H35" s="44">
        <v>6.08</v>
      </c>
      <c r="I35" s="131">
        <v>7.88</v>
      </c>
      <c r="J35" s="40">
        <v>2.9000000000000001E-2</v>
      </c>
      <c r="K35" s="42"/>
    </row>
    <row r="36" spans="1:11" ht="27.75" customHeight="1">
      <c r="A36" s="16" t="s">
        <v>114</v>
      </c>
      <c r="B36" s="42" t="s">
        <v>266</v>
      </c>
      <c r="C36" s="225">
        <v>0</v>
      </c>
      <c r="D36" s="132">
        <v>1.3180000000000001</v>
      </c>
      <c r="E36" s="133">
        <v>0.215</v>
      </c>
      <c r="F36" s="134">
        <v>1.9E-2</v>
      </c>
      <c r="G36" s="44">
        <v>51159.03</v>
      </c>
      <c r="H36" s="44">
        <v>6.08</v>
      </c>
      <c r="I36" s="131">
        <v>7.88</v>
      </c>
      <c r="J36" s="40">
        <v>2.9000000000000001E-2</v>
      </c>
      <c r="K36" s="42"/>
    </row>
    <row r="37" spans="1:11" ht="27.75" customHeight="1">
      <c r="A37" s="16" t="s">
        <v>116</v>
      </c>
      <c r="B37" s="42" t="s">
        <v>267</v>
      </c>
      <c r="C37" s="225" t="s">
        <v>118</v>
      </c>
      <c r="D37" s="135">
        <v>24.190999999999999</v>
      </c>
      <c r="E37" s="136">
        <v>4.2949999999999999</v>
      </c>
      <c r="F37" s="134">
        <v>3.3119999999999998</v>
      </c>
      <c r="G37" s="45"/>
      <c r="H37" s="45"/>
      <c r="I37" s="45"/>
      <c r="J37" s="41"/>
      <c r="K37" s="42"/>
    </row>
    <row r="38" spans="1:11" ht="27.75" customHeight="1">
      <c r="A38" s="16" t="s">
        <v>119</v>
      </c>
      <c r="B38" s="43" t="s">
        <v>268</v>
      </c>
      <c r="C38" s="226" t="s">
        <v>121</v>
      </c>
      <c r="D38" s="132">
        <v>-4.4960000000000004</v>
      </c>
      <c r="E38" s="133">
        <v>-0.78900000000000003</v>
      </c>
      <c r="F38" s="134">
        <v>-0.107</v>
      </c>
      <c r="G38" s="44">
        <v>0</v>
      </c>
      <c r="H38" s="45"/>
      <c r="I38" s="45"/>
      <c r="J38" s="41"/>
      <c r="K38" s="42"/>
    </row>
    <row r="39" spans="1:11" ht="27.75" customHeight="1">
      <c r="A39" s="16" t="s">
        <v>122</v>
      </c>
      <c r="B39" s="42"/>
      <c r="C39" s="225">
        <v>0</v>
      </c>
      <c r="D39" s="132">
        <v>-3.7389999999999999</v>
      </c>
      <c r="E39" s="133">
        <v>-0.65600000000000003</v>
      </c>
      <c r="F39" s="134">
        <v>-8.5000000000000006E-2</v>
      </c>
      <c r="G39" s="44">
        <v>0</v>
      </c>
      <c r="H39" s="45"/>
      <c r="I39" s="45"/>
      <c r="J39" s="41"/>
      <c r="K39" s="42"/>
    </row>
    <row r="40" spans="1:11" ht="27.75" customHeight="1">
      <c r="A40" s="16" t="s">
        <v>123</v>
      </c>
      <c r="B40" s="42" t="s">
        <v>269</v>
      </c>
      <c r="C40" s="225">
        <v>0</v>
      </c>
      <c r="D40" s="132">
        <v>-4.4960000000000004</v>
      </c>
      <c r="E40" s="133">
        <v>-0.78900000000000003</v>
      </c>
      <c r="F40" s="134">
        <v>-0.107</v>
      </c>
      <c r="G40" s="44">
        <v>0</v>
      </c>
      <c r="H40" s="45"/>
      <c r="I40" s="45"/>
      <c r="J40" s="40">
        <v>0.124</v>
      </c>
      <c r="K40" s="42"/>
    </row>
    <row r="41" spans="1:11" ht="27.75" customHeight="1">
      <c r="A41" s="16" t="s">
        <v>125</v>
      </c>
      <c r="B41" s="42" t="s">
        <v>270</v>
      </c>
      <c r="C41" s="225">
        <v>0</v>
      </c>
      <c r="D41" s="132">
        <v>-4.4960000000000004</v>
      </c>
      <c r="E41" s="133">
        <v>-0.78900000000000003</v>
      </c>
      <c r="F41" s="134">
        <v>-0.107</v>
      </c>
      <c r="G41" s="44">
        <v>0</v>
      </c>
      <c r="H41" s="45"/>
      <c r="I41" s="45"/>
      <c r="J41" s="41"/>
      <c r="K41" s="42"/>
    </row>
    <row r="42" spans="1:11" ht="27.75" customHeight="1">
      <c r="A42" s="16" t="s">
        <v>127</v>
      </c>
      <c r="B42" s="42" t="s">
        <v>271</v>
      </c>
      <c r="C42" s="225">
        <v>0</v>
      </c>
      <c r="D42" s="132">
        <v>-3.7389999999999999</v>
      </c>
      <c r="E42" s="133">
        <v>-0.65600000000000003</v>
      </c>
      <c r="F42" s="134">
        <v>-8.5000000000000006E-2</v>
      </c>
      <c r="G42" s="44">
        <v>0</v>
      </c>
      <c r="H42" s="45"/>
      <c r="I42" s="45"/>
      <c r="J42" s="40">
        <v>9.5000000000000001E-2</v>
      </c>
      <c r="K42" s="42"/>
    </row>
    <row r="43" spans="1:11" ht="27.75" customHeight="1">
      <c r="A43" s="16" t="s">
        <v>129</v>
      </c>
      <c r="B43" s="42" t="s">
        <v>272</v>
      </c>
      <c r="C43" s="225">
        <v>0</v>
      </c>
      <c r="D43" s="132">
        <v>-3.7389999999999999</v>
      </c>
      <c r="E43" s="133">
        <v>-0.65600000000000003</v>
      </c>
      <c r="F43" s="134">
        <v>-8.5000000000000006E-2</v>
      </c>
      <c r="G43" s="44">
        <v>0</v>
      </c>
      <c r="H43" s="45"/>
      <c r="I43" s="45"/>
      <c r="J43" s="41"/>
      <c r="K43" s="42"/>
    </row>
    <row r="44" spans="1:11" ht="27.75" customHeight="1">
      <c r="A44" s="16" t="s">
        <v>131</v>
      </c>
      <c r="B44" s="42" t="s">
        <v>273</v>
      </c>
      <c r="C44" s="225">
        <v>0</v>
      </c>
      <c r="D44" s="132">
        <v>-1.944</v>
      </c>
      <c r="E44" s="133">
        <v>-0.33900000000000002</v>
      </c>
      <c r="F44" s="134">
        <v>-3.4000000000000002E-2</v>
      </c>
      <c r="G44" s="44">
        <v>66.66</v>
      </c>
      <c r="H44" s="45"/>
      <c r="I44" s="45"/>
      <c r="J44" s="40">
        <v>7.3999999999999996E-2</v>
      </c>
      <c r="K44" s="42"/>
    </row>
    <row r="45" spans="1:11" ht="27.75" customHeight="1">
      <c r="A45" s="16" t="s">
        <v>133</v>
      </c>
      <c r="B45" s="42" t="s">
        <v>274</v>
      </c>
      <c r="C45" s="225">
        <v>0</v>
      </c>
      <c r="D45" s="132">
        <v>-1.944</v>
      </c>
      <c r="E45" s="133">
        <v>-0.33900000000000002</v>
      </c>
      <c r="F45" s="134">
        <v>-3.4000000000000002E-2</v>
      </c>
      <c r="G45" s="44">
        <v>66.66</v>
      </c>
      <c r="H45" s="45"/>
      <c r="I45" s="45"/>
      <c r="J45" s="41"/>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5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G406"/>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NGED South Wales Area (GSP Group _K)"</f>
        <v>Southern Electric Power Distribution plc - Effective from 1 April 2024 - Final Nodal/Zonal charges in NGED South Wales Area (GSP Group _K)</v>
      </c>
      <c r="B2" s="394"/>
      <c r="C2" s="394"/>
      <c r="D2" s="395"/>
    </row>
    <row r="3" spans="1:7" ht="60.75" customHeight="1">
      <c r="A3" s="215" t="s">
        <v>851</v>
      </c>
      <c r="B3" s="215" t="s">
        <v>852</v>
      </c>
      <c r="C3" s="215" t="s">
        <v>853</v>
      </c>
      <c r="D3" s="215" t="s">
        <v>854</v>
      </c>
    </row>
    <row r="4" spans="1:7" ht="21.75" customHeight="1">
      <c r="A4" s="7" t="s">
        <v>7639</v>
      </c>
      <c r="B4" s="8"/>
      <c r="C4" s="216">
        <v>5.2884908363960731E-2</v>
      </c>
      <c r="D4" s="216">
        <v>12.629044452772003</v>
      </c>
    </row>
    <row r="5" spans="1:7" ht="21.75" customHeight="1">
      <c r="A5" s="7" t="s">
        <v>7640</v>
      </c>
      <c r="B5" s="8"/>
      <c r="C5" s="216">
        <v>1.8320878022585212</v>
      </c>
      <c r="D5" s="216">
        <v>0.11015482710415583</v>
      </c>
    </row>
    <row r="6" spans="1:7" ht="21.75" customHeight="1">
      <c r="A6" s="7" t="s">
        <v>7641</v>
      </c>
      <c r="B6" s="8"/>
      <c r="C6" s="216">
        <v>1.1298202850178332</v>
      </c>
      <c r="D6" s="216">
        <v>9.665337123227097</v>
      </c>
    </row>
    <row r="7" spans="1:7" ht="21.75" customHeight="1">
      <c r="A7" s="7" t="s">
        <v>7642</v>
      </c>
      <c r="B7" s="8"/>
      <c r="C7" s="216">
        <v>0.26922494510394052</v>
      </c>
      <c r="D7" s="216">
        <v>2.2323709044784774</v>
      </c>
    </row>
    <row r="8" spans="1:7" ht="21.75" customHeight="1">
      <c r="A8" s="7" t="s">
        <v>7643</v>
      </c>
      <c r="B8" s="8"/>
      <c r="C8" s="216">
        <v>7.2075724943175698E-2</v>
      </c>
      <c r="D8" s="216">
        <v>2.7559778343166075</v>
      </c>
    </row>
    <row r="9" spans="1:7" ht="21.75" customHeight="1">
      <c r="A9" s="7" t="s">
        <v>7644</v>
      </c>
      <c r="B9" s="8"/>
      <c r="C9" s="216">
        <v>0.59091565612036534</v>
      </c>
      <c r="D9" s="216">
        <v>4.5539119601253111</v>
      </c>
    </row>
    <row r="10" spans="1:7" ht="21.75" customHeight="1">
      <c r="A10" s="7" t="s">
        <v>7645</v>
      </c>
      <c r="B10" s="8"/>
      <c r="C10" s="216">
        <v>0.15119816993299867</v>
      </c>
      <c r="D10" s="216">
        <v>1.8853058543397767</v>
      </c>
    </row>
    <row r="11" spans="1:7" ht="21.75" customHeight="1">
      <c r="A11" s="7" t="s">
        <v>7646</v>
      </c>
      <c r="B11" s="8"/>
      <c r="C11" s="216"/>
      <c r="D11" s="216"/>
    </row>
    <row r="12" spans="1:7" ht="21.75" customHeight="1">
      <c r="A12" s="7" t="s">
        <v>7647</v>
      </c>
      <c r="B12" s="8"/>
      <c r="C12" s="216">
        <v>1.8546785480801817</v>
      </c>
      <c r="D12" s="216">
        <v>0.10981610508114725</v>
      </c>
    </row>
    <row r="13" spans="1:7" ht="21.75" customHeight="1">
      <c r="A13" s="7" t="s">
        <v>7648</v>
      </c>
      <c r="B13" s="8"/>
      <c r="C13" s="216">
        <v>1.762456619076977</v>
      </c>
      <c r="D13" s="216">
        <v>7.8578151700578429</v>
      </c>
    </row>
    <row r="14" spans="1:7" ht="21.75" customHeight="1">
      <c r="A14" s="7" t="s">
        <v>7649</v>
      </c>
      <c r="B14" s="8"/>
      <c r="C14" s="216">
        <v>0.11478370970677319</v>
      </c>
      <c r="D14" s="216">
        <v>0.1622999267930641</v>
      </c>
    </row>
    <row r="15" spans="1:7" ht="21.75" customHeight="1">
      <c r="A15" s="7" t="s">
        <v>7650</v>
      </c>
      <c r="B15" s="8"/>
      <c r="C15" s="216">
        <v>1.2353976035200371</v>
      </c>
      <c r="D15" s="216">
        <v>4.6783031129981252</v>
      </c>
    </row>
    <row r="16" spans="1:7" ht="21.75" customHeight="1">
      <c r="A16" s="7" t="s">
        <v>7651</v>
      </c>
      <c r="B16" s="8"/>
      <c r="C16" s="216">
        <v>2.5949861505581886</v>
      </c>
      <c r="D16" s="216">
        <v>1.1149299663826375</v>
      </c>
    </row>
    <row r="17" spans="1:4" ht="21.75" customHeight="1">
      <c r="A17" s="7" t="s">
        <v>7652</v>
      </c>
      <c r="B17" s="8"/>
      <c r="C17" s="216">
        <v>-4.3979393186753803</v>
      </c>
      <c r="D17" s="216">
        <v>0.49356870320964263</v>
      </c>
    </row>
    <row r="18" spans="1:4" ht="21.75" customHeight="1">
      <c r="A18" s="7" t="s">
        <v>7653</v>
      </c>
      <c r="B18" s="8" t="s">
        <v>7654</v>
      </c>
      <c r="C18" s="216">
        <v>-0.2754095761509513</v>
      </c>
      <c r="D18" s="216">
        <v>-3.4997866956220466E-2</v>
      </c>
    </row>
    <row r="19" spans="1:4" ht="21.75" customHeight="1">
      <c r="A19" s="7" t="s">
        <v>7654</v>
      </c>
      <c r="B19" s="8"/>
      <c r="C19" s="216">
        <v>2.0601989259287401</v>
      </c>
      <c r="D19" s="216"/>
    </row>
    <row r="20" spans="1:4" ht="21.75" customHeight="1">
      <c r="A20" s="7" t="s">
        <v>7655</v>
      </c>
      <c r="B20" s="8"/>
      <c r="C20" s="216"/>
      <c r="D20" s="216"/>
    </row>
    <row r="21" spans="1:4" ht="21.75" customHeight="1">
      <c r="A21" s="7" t="s">
        <v>7656</v>
      </c>
      <c r="B21" s="8"/>
      <c r="C21" s="216">
        <v>1.2458794141727523</v>
      </c>
      <c r="D21" s="216"/>
    </row>
    <row r="22" spans="1:4" ht="21.75" customHeight="1">
      <c r="A22" s="7" t="s">
        <v>7657</v>
      </c>
      <c r="B22" s="8" t="s">
        <v>7658</v>
      </c>
      <c r="C22" s="216"/>
      <c r="D22" s="216"/>
    </row>
    <row r="23" spans="1:4" ht="21.75" customHeight="1">
      <c r="A23" s="7" t="s">
        <v>7658</v>
      </c>
      <c r="B23" s="8"/>
      <c r="C23" s="216"/>
      <c r="D23" s="216"/>
    </row>
    <row r="24" spans="1:4" ht="21.75" customHeight="1">
      <c r="A24" s="7" t="s">
        <v>7659</v>
      </c>
      <c r="B24" s="8"/>
      <c r="C24" s="216">
        <v>1.5259231837769323</v>
      </c>
      <c r="D24" s="216">
        <v>1.6414462941206032</v>
      </c>
    </row>
    <row r="25" spans="1:4" ht="21.75" customHeight="1">
      <c r="A25" s="7" t="s">
        <v>7660</v>
      </c>
      <c r="B25" s="8"/>
      <c r="C25" s="216">
        <v>-1.3044740286864624E-3</v>
      </c>
      <c r="D25" s="216">
        <v>0.49524346760351484</v>
      </c>
    </row>
    <row r="26" spans="1:4" ht="21.75" customHeight="1">
      <c r="A26" s="7" t="s">
        <v>7661</v>
      </c>
      <c r="B26" s="8"/>
      <c r="C26" s="216">
        <v>-0.40218068911053972</v>
      </c>
      <c r="D26" s="216">
        <v>1.540253971688555</v>
      </c>
    </row>
    <row r="27" spans="1:4" ht="27.75" customHeight="1">
      <c r="A27" s="7" t="s">
        <v>7662</v>
      </c>
      <c r="B27" s="8"/>
      <c r="C27" s="216">
        <v>1.0972636032908947</v>
      </c>
      <c r="D27" s="216"/>
    </row>
    <row r="28" spans="1:4" ht="27.75" customHeight="1">
      <c r="A28" s="7" t="s">
        <v>7663</v>
      </c>
      <c r="B28" s="8"/>
      <c r="C28" s="216">
        <v>-1.8765996373872931</v>
      </c>
      <c r="D28" s="216">
        <v>1.1117314722873859</v>
      </c>
    </row>
    <row r="29" spans="1:4" ht="27.75" customHeight="1">
      <c r="A29" s="7" t="s">
        <v>7664</v>
      </c>
      <c r="B29" s="8"/>
      <c r="C29" s="216"/>
      <c r="D29" s="216"/>
    </row>
    <row r="30" spans="1:4" ht="27.75" customHeight="1">
      <c r="A30" s="7" t="s">
        <v>7665</v>
      </c>
      <c r="B30" s="8"/>
      <c r="C30" s="216">
        <v>12.911595424831747</v>
      </c>
      <c r="D30" s="216">
        <v>5.834334065027476</v>
      </c>
    </row>
    <row r="31" spans="1:4" ht="27.75" customHeight="1">
      <c r="A31" s="7" t="s">
        <v>7666</v>
      </c>
      <c r="B31" s="8"/>
      <c r="C31" s="216">
        <v>3.8486587077408219</v>
      </c>
      <c r="D31" s="216">
        <v>6.0758508963769611</v>
      </c>
    </row>
    <row r="32" spans="1:4" ht="27.75" customHeight="1">
      <c r="A32" s="7" t="s">
        <v>7667</v>
      </c>
      <c r="B32" s="8"/>
      <c r="C32" s="216">
        <v>3.368549641577253E-2</v>
      </c>
      <c r="D32" s="216">
        <v>0.4423452385682331</v>
      </c>
    </row>
    <row r="33" spans="1:4" ht="27.75" customHeight="1">
      <c r="A33" s="7" t="s">
        <v>7668</v>
      </c>
      <c r="B33" s="8"/>
      <c r="C33" s="216">
        <v>-0.57082866164878854</v>
      </c>
      <c r="D33" s="216">
        <v>0.31247509111501526</v>
      </c>
    </row>
    <row r="34" spans="1:4" ht="27.75" customHeight="1">
      <c r="A34" s="7" t="s">
        <v>7669</v>
      </c>
      <c r="B34" s="8"/>
      <c r="C34" s="216">
        <v>-1.3043949109635205E-3</v>
      </c>
      <c r="D34" s="216">
        <v>0.49489601459058735</v>
      </c>
    </row>
    <row r="35" spans="1:4" ht="27.75" customHeight="1">
      <c r="A35" s="7" t="s">
        <v>7670</v>
      </c>
      <c r="B35" s="8"/>
      <c r="C35" s="216">
        <v>0.23403624511859855</v>
      </c>
      <c r="D35" s="216">
        <v>1.1028437685430479</v>
      </c>
    </row>
    <row r="36" spans="1:4" ht="27.75" customHeight="1">
      <c r="A36" s="7" t="s">
        <v>7671</v>
      </c>
      <c r="B36" s="8"/>
      <c r="C36" s="216">
        <v>0.59642166606289593</v>
      </c>
      <c r="D36" s="216">
        <v>-0.83543784810630406</v>
      </c>
    </row>
    <row r="37" spans="1:4" ht="27.75" customHeight="1">
      <c r="A37" s="7" t="s">
        <v>7672</v>
      </c>
      <c r="B37" s="8"/>
      <c r="C37" s="216">
        <v>0.78032954230129103</v>
      </c>
      <c r="D37" s="216">
        <v>3.9026447911178486</v>
      </c>
    </row>
    <row r="38" spans="1:4" ht="27.75" customHeight="1">
      <c r="A38" s="7" t="s">
        <v>7673</v>
      </c>
      <c r="B38" s="8"/>
      <c r="C38" s="216">
        <v>0.78148459216574273</v>
      </c>
      <c r="D38" s="216">
        <v>3.8966425272332899</v>
      </c>
    </row>
    <row r="39" spans="1:4" ht="27.75" customHeight="1">
      <c r="A39" s="7" t="s">
        <v>7674</v>
      </c>
      <c r="B39" s="8"/>
      <c r="C39" s="216">
        <v>8.7095133718341042</v>
      </c>
      <c r="D39" s="216">
        <v>0.50762971805251333</v>
      </c>
    </row>
    <row r="40" spans="1:4" ht="27.75" customHeight="1">
      <c r="A40" s="7" t="s">
        <v>7675</v>
      </c>
      <c r="B40" s="8"/>
      <c r="C40" s="216">
        <v>1.2573103563007522</v>
      </c>
      <c r="D40" s="216">
        <v>7.5295638029046303</v>
      </c>
    </row>
    <row r="41" spans="1:4" ht="27.75" customHeight="1">
      <c r="A41" s="7" t="s">
        <v>7676</v>
      </c>
      <c r="B41" s="8"/>
      <c r="C41" s="216">
        <v>-4.9405457266853116E-2</v>
      </c>
      <c r="D41" s="216">
        <v>1.977974931648157</v>
      </c>
    </row>
    <row r="42" spans="1:4" ht="27.75" customHeight="1">
      <c r="A42" s="7" t="s">
        <v>7677</v>
      </c>
      <c r="B42" s="8"/>
      <c r="C42" s="216">
        <v>1.6887393654245355</v>
      </c>
      <c r="D42" s="216">
        <v>17.104159680683104</v>
      </c>
    </row>
    <row r="43" spans="1:4" ht="27.75" customHeight="1">
      <c r="A43" s="7" t="s">
        <v>7678</v>
      </c>
      <c r="B43" s="8"/>
      <c r="C43" s="216">
        <v>4.0072927727057017</v>
      </c>
      <c r="D43" s="216">
        <v>9.00778005494025</v>
      </c>
    </row>
    <row r="44" spans="1:4" ht="27.75" customHeight="1">
      <c r="A44" s="7" t="s">
        <v>7679</v>
      </c>
      <c r="B44" s="8"/>
      <c r="C44" s="216">
        <v>1.1161780540239885</v>
      </c>
      <c r="D44" s="216">
        <v>2.9897954865367016</v>
      </c>
    </row>
    <row r="45" spans="1:4" ht="27.75" customHeight="1">
      <c r="A45" s="7" t="s">
        <v>7680</v>
      </c>
      <c r="B45" s="8" t="s">
        <v>7681</v>
      </c>
      <c r="C45" s="216">
        <v>0.17215603499285692</v>
      </c>
      <c r="D45" s="216"/>
    </row>
    <row r="46" spans="1:4" ht="27.75" customHeight="1">
      <c r="A46" s="7" t="s">
        <v>7681</v>
      </c>
      <c r="B46" s="8"/>
      <c r="C46" s="216">
        <v>0.41773695477873313</v>
      </c>
      <c r="D46" s="216"/>
    </row>
    <row r="47" spans="1:4" ht="27.75" customHeight="1">
      <c r="A47" s="7" t="s">
        <v>7682</v>
      </c>
      <c r="B47" s="8"/>
      <c r="C47" s="216">
        <v>0.25266147135200406</v>
      </c>
      <c r="D47" s="216">
        <v>1.3959017273468375</v>
      </c>
    </row>
    <row r="48" spans="1:4" ht="27.75" customHeight="1">
      <c r="A48" s="7" t="s">
        <v>7683</v>
      </c>
      <c r="B48" s="8"/>
      <c r="C48" s="216"/>
      <c r="D48" s="216">
        <v>1.1789438789835394</v>
      </c>
    </row>
    <row r="49" spans="1:4" ht="27.75" customHeight="1">
      <c r="A49" s="7" t="s">
        <v>7684</v>
      </c>
      <c r="B49" s="8"/>
      <c r="C49" s="216">
        <v>0.31177558270652506</v>
      </c>
      <c r="D49" s="216">
        <v>15.648319875327646</v>
      </c>
    </row>
    <row r="50" spans="1:4" ht="27.75" customHeight="1">
      <c r="A50" s="7" t="s">
        <v>7685</v>
      </c>
      <c r="B50" s="8"/>
      <c r="C50" s="216">
        <v>-0.61711636991299601</v>
      </c>
      <c r="D50" s="216">
        <v>0.31082509162519795</v>
      </c>
    </row>
    <row r="51" spans="1:4" ht="27.75" customHeight="1">
      <c r="A51" s="7" t="s">
        <v>7686</v>
      </c>
      <c r="B51" s="8"/>
      <c r="C51" s="216">
        <v>1.7019406085515858</v>
      </c>
      <c r="D51" s="216">
        <v>11.875879297686465</v>
      </c>
    </row>
    <row r="52" spans="1:4" ht="27.75" customHeight="1">
      <c r="A52" s="7" t="s">
        <v>7687</v>
      </c>
      <c r="B52" s="8"/>
      <c r="C52" s="216">
        <v>1.0963260108384214</v>
      </c>
      <c r="D52" s="216">
        <v>1.5876442893372196E-3</v>
      </c>
    </row>
    <row r="53" spans="1:4" ht="27.75" customHeight="1">
      <c r="A53" s="7" t="s">
        <v>7688</v>
      </c>
      <c r="B53" s="8"/>
      <c r="C53" s="216">
        <v>0.44842107060821412</v>
      </c>
      <c r="D53" s="216">
        <v>0.53300505327411052</v>
      </c>
    </row>
    <row r="54" spans="1:4" ht="27.75" customHeight="1">
      <c r="A54" s="7" t="s">
        <v>7689</v>
      </c>
      <c r="B54" s="8"/>
      <c r="C54" s="216">
        <v>0.985256969979313</v>
      </c>
      <c r="D54" s="216">
        <v>18.388757084592285</v>
      </c>
    </row>
    <row r="55" spans="1:4" ht="27.75" customHeight="1">
      <c r="A55" s="7" t="s">
        <v>7690</v>
      </c>
      <c r="B55" s="8"/>
      <c r="C55" s="216"/>
      <c r="D55" s="216"/>
    </row>
    <row r="56" spans="1:4" ht="27.75" customHeight="1">
      <c r="A56" s="7" t="s">
        <v>7691</v>
      </c>
      <c r="B56" s="8"/>
      <c r="C56" s="216">
        <v>0.14458543651201686</v>
      </c>
      <c r="D56" s="216">
        <v>0.54087047199596883</v>
      </c>
    </row>
    <row r="57" spans="1:4" ht="27.75" customHeight="1">
      <c r="A57" s="7" t="s">
        <v>7692</v>
      </c>
      <c r="B57" s="8"/>
      <c r="C57" s="216">
        <v>0.50186907615414267</v>
      </c>
      <c r="D57" s="216">
        <v>0.55341541964131746</v>
      </c>
    </row>
    <row r="58" spans="1:4" ht="27.75" customHeight="1">
      <c r="A58" s="7" t="s">
        <v>7693</v>
      </c>
      <c r="B58" s="8"/>
      <c r="C58" s="216"/>
      <c r="D58" s="216"/>
    </row>
    <row r="59" spans="1:4" ht="27.75" customHeight="1">
      <c r="A59" s="7" t="s">
        <v>7694</v>
      </c>
      <c r="B59" s="8"/>
      <c r="C59" s="216">
        <v>0.33359441913992982</v>
      </c>
      <c r="D59" s="216">
        <v>0.87850433617698998</v>
      </c>
    </row>
    <row r="60" spans="1:4" ht="27.75" customHeight="1">
      <c r="A60" s="7" t="s">
        <v>7695</v>
      </c>
      <c r="B60" s="8"/>
      <c r="C60" s="216">
        <v>0.31223560486829188</v>
      </c>
      <c r="D60" s="216">
        <v>5.8166235809911049</v>
      </c>
    </row>
    <row r="61" spans="1:4" ht="27.75" customHeight="1">
      <c r="A61" s="7" t="s">
        <v>7696</v>
      </c>
      <c r="B61" s="8"/>
      <c r="C61" s="216">
        <v>0.73250271653805687</v>
      </c>
      <c r="D61" s="216">
        <v>5.282339913353308</v>
      </c>
    </row>
    <row r="62" spans="1:4" ht="27.75" customHeight="1">
      <c r="A62" s="7" t="s">
        <v>7697</v>
      </c>
      <c r="B62" s="8"/>
      <c r="C62" s="216">
        <v>0.7259032075774946</v>
      </c>
      <c r="D62" s="216"/>
    </row>
    <row r="63" spans="1:4" ht="27.75" customHeight="1">
      <c r="A63" s="7" t="s">
        <v>7698</v>
      </c>
      <c r="B63" s="8"/>
      <c r="C63" s="216"/>
      <c r="D63" s="216"/>
    </row>
    <row r="64" spans="1:4" ht="27.75" customHeight="1">
      <c r="A64" s="7" t="s">
        <v>7699</v>
      </c>
      <c r="B64" s="8"/>
      <c r="C64" s="216">
        <v>0.71448270156217797</v>
      </c>
      <c r="D64" s="216">
        <v>2.9781958102561341</v>
      </c>
    </row>
    <row r="65" spans="1:4" ht="27.75" customHeight="1">
      <c r="A65" s="7" t="s">
        <v>7700</v>
      </c>
      <c r="B65" s="8"/>
      <c r="C65" s="216">
        <v>12.911595424831747</v>
      </c>
      <c r="D65" s="216">
        <v>5.834334065027476</v>
      </c>
    </row>
    <row r="66" spans="1:4" ht="27.75" customHeight="1">
      <c r="A66" s="7" t="s">
        <v>7701</v>
      </c>
      <c r="B66" s="8"/>
      <c r="C66" s="216">
        <v>3.4295889969526559E-2</v>
      </c>
      <c r="D66" s="216">
        <v>7.6919161419615693E-3</v>
      </c>
    </row>
    <row r="67" spans="1:4" ht="27.75" customHeight="1">
      <c r="A67" s="7" t="s">
        <v>7702</v>
      </c>
      <c r="B67" s="8"/>
      <c r="C67" s="216">
        <v>2.3573288601553135</v>
      </c>
      <c r="D67" s="216">
        <v>16.671244570282425</v>
      </c>
    </row>
    <row r="68" spans="1:4" ht="27.75" customHeight="1">
      <c r="A68" s="7" t="s">
        <v>7703</v>
      </c>
      <c r="B68" s="8"/>
      <c r="C68" s="216">
        <v>-0.86252603369357017</v>
      </c>
      <c r="D68" s="216">
        <v>1.1368390324103415</v>
      </c>
    </row>
    <row r="69" spans="1:4" ht="27.75" customHeight="1">
      <c r="A69" s="7" t="s">
        <v>7704</v>
      </c>
      <c r="B69" s="8"/>
      <c r="C69" s="216">
        <v>0.33720864546528029</v>
      </c>
      <c r="D69" s="216">
        <v>1.1604666545913929</v>
      </c>
    </row>
    <row r="70" spans="1:4" ht="27.75" customHeight="1">
      <c r="A70" s="7" t="s">
        <v>7705</v>
      </c>
      <c r="B70" s="8"/>
      <c r="C70" s="216">
        <v>1.2641034389685457</v>
      </c>
      <c r="D70" s="216">
        <v>7.7569443176937618</v>
      </c>
    </row>
    <row r="71" spans="1:4" ht="27.75" customHeight="1">
      <c r="A71" s="7" t="s">
        <v>7706</v>
      </c>
      <c r="B71" s="8"/>
      <c r="C71" s="216">
        <v>0.41021150149057495</v>
      </c>
      <c r="D71" s="216">
        <v>2.3099604664575697</v>
      </c>
    </row>
    <row r="72" spans="1:4" ht="27.75" customHeight="1">
      <c r="A72" s="7" t="s">
        <v>7707</v>
      </c>
      <c r="B72" s="8"/>
      <c r="C72" s="216">
        <v>0.21928187811435454</v>
      </c>
      <c r="D72" s="216">
        <v>1.00708413050054</v>
      </c>
    </row>
    <row r="73" spans="1:4" ht="27.75" customHeight="1">
      <c r="A73" s="7" t="s">
        <v>7708</v>
      </c>
      <c r="B73" s="8"/>
      <c r="C73" s="216">
        <v>0.58196480566610576</v>
      </c>
      <c r="D73" s="216"/>
    </row>
    <row r="74" spans="1:4" ht="27.75" customHeight="1">
      <c r="A74" s="7" t="s">
        <v>7709</v>
      </c>
      <c r="B74" s="8"/>
      <c r="C74" s="216">
        <v>1.0913099670813111</v>
      </c>
      <c r="D74" s="216">
        <v>19.516411451185871</v>
      </c>
    </row>
    <row r="75" spans="1:4" ht="27.75" customHeight="1">
      <c r="A75" s="7" t="s">
        <v>7710</v>
      </c>
      <c r="B75" s="8"/>
      <c r="C75" s="216">
        <v>0.1419019292943085</v>
      </c>
      <c r="D75" s="216">
        <v>0.10971247977641013</v>
      </c>
    </row>
    <row r="76" spans="1:4" ht="27.75" customHeight="1">
      <c r="A76" s="7" t="s">
        <v>7711</v>
      </c>
      <c r="B76" s="8"/>
      <c r="C76" s="216">
        <v>1.3687042288435867E-2</v>
      </c>
      <c r="D76" s="216">
        <v>0.23519368667270185</v>
      </c>
    </row>
    <row r="77" spans="1:4" ht="27.75" customHeight="1">
      <c r="A77" s="7" t="s">
        <v>7712</v>
      </c>
      <c r="B77" s="8"/>
      <c r="C77" s="216">
        <v>-3.6424402636234792E-3</v>
      </c>
      <c r="D77" s="216"/>
    </row>
    <row r="78" spans="1:4" ht="27.75" customHeight="1">
      <c r="A78" s="7" t="s">
        <v>7713</v>
      </c>
      <c r="B78" s="8"/>
      <c r="C78" s="216">
        <v>-0.42058441946046032</v>
      </c>
      <c r="D78" s="216">
        <v>0.47491682190734025</v>
      </c>
    </row>
    <row r="79" spans="1:4" ht="27.75" customHeight="1">
      <c r="A79" s="7" t="s">
        <v>7714</v>
      </c>
      <c r="B79" s="8"/>
      <c r="C79" s="216">
        <v>0.82493916658548228</v>
      </c>
      <c r="D79" s="216">
        <v>0.75088475222837259</v>
      </c>
    </row>
    <row r="80" spans="1:4" ht="27.75" customHeight="1">
      <c r="A80" s="7" t="s">
        <v>7715</v>
      </c>
      <c r="B80" s="8"/>
      <c r="C80" s="216">
        <v>1.0962020691838692</v>
      </c>
      <c r="D80" s="216">
        <v>3.0870014138244697</v>
      </c>
    </row>
    <row r="81" spans="1:4" ht="27.75" customHeight="1">
      <c r="A81" s="7" t="s">
        <v>7716</v>
      </c>
      <c r="B81" s="8"/>
      <c r="C81" s="216">
        <v>-2.8650999781813499E-2</v>
      </c>
      <c r="D81" s="216">
        <v>3.5967881649985411</v>
      </c>
    </row>
    <row r="82" spans="1:4" ht="27.75" customHeight="1">
      <c r="A82" s="7" t="s">
        <v>7717</v>
      </c>
      <c r="B82" s="8"/>
      <c r="C82" s="216">
        <v>0.26784097483479535</v>
      </c>
      <c r="D82" s="216"/>
    </row>
    <row r="83" spans="1:4" ht="27.75" customHeight="1">
      <c r="A83" s="7" t="s">
        <v>7718</v>
      </c>
      <c r="B83" s="8"/>
      <c r="C83" s="216">
        <v>1.4641016571716394</v>
      </c>
      <c r="D83" s="216">
        <v>8.4049556613946059</v>
      </c>
    </row>
    <row r="84" spans="1:4" ht="27.75" customHeight="1">
      <c r="A84" s="7" t="s">
        <v>7719</v>
      </c>
      <c r="B84" s="8"/>
      <c r="C84" s="216">
        <v>0.20072484828982687</v>
      </c>
      <c r="D84" s="216">
        <v>1.4350884256072444E-2</v>
      </c>
    </row>
    <row r="85" spans="1:4" ht="27.75" customHeight="1">
      <c r="A85" s="7" t="s">
        <v>7720</v>
      </c>
      <c r="B85" s="8"/>
      <c r="C85" s="216">
        <v>5.4155976419668357E-2</v>
      </c>
      <c r="D85" s="216">
        <v>0.65659806114039598</v>
      </c>
    </row>
    <row r="86" spans="1:4" ht="27.75" customHeight="1">
      <c r="A86" s="7" t="s">
        <v>7721</v>
      </c>
      <c r="B86" s="8"/>
      <c r="C86" s="216">
        <v>-0.8287983355169648</v>
      </c>
      <c r="D86" s="216">
        <v>0.55887824028550925</v>
      </c>
    </row>
    <row r="87" spans="1:4" ht="27.75" customHeight="1">
      <c r="A87" s="7" t="s">
        <v>7722</v>
      </c>
      <c r="B87" s="8"/>
      <c r="C87" s="216">
        <v>-0.11901088245473429</v>
      </c>
      <c r="D87" s="216"/>
    </row>
    <row r="88" spans="1:4" ht="27.75" customHeight="1">
      <c r="A88" s="7" t="s">
        <v>7723</v>
      </c>
      <c r="B88" s="8"/>
      <c r="C88" s="216">
        <v>0.1396195628246196</v>
      </c>
      <c r="D88" s="216">
        <v>0.77203511242857059</v>
      </c>
    </row>
    <row r="89" spans="1:4" ht="27.75" customHeight="1">
      <c r="A89" s="7" t="s">
        <v>7724</v>
      </c>
      <c r="B89" s="8"/>
      <c r="C89" s="216">
        <v>0.58064405272825215</v>
      </c>
      <c r="D89" s="216">
        <v>-5.1233241849144777E-4</v>
      </c>
    </row>
    <row r="90" spans="1:4" ht="27.75" customHeight="1">
      <c r="A90" s="7" t="s">
        <v>7725</v>
      </c>
      <c r="B90" s="8"/>
      <c r="C90" s="216">
        <v>0.59011067402974982</v>
      </c>
      <c r="D90" s="216">
        <v>3.3489395496978749</v>
      </c>
    </row>
    <row r="91" spans="1:4" ht="27.75" customHeight="1">
      <c r="A91" s="7" t="s">
        <v>7726</v>
      </c>
      <c r="B91" s="8"/>
      <c r="C91" s="216">
        <v>-1.1399737407551429</v>
      </c>
      <c r="D91" s="216"/>
    </row>
    <row r="92" spans="1:4" ht="27.75" customHeight="1">
      <c r="A92" s="7" t="s">
        <v>7727</v>
      </c>
      <c r="B92" s="8"/>
      <c r="C92" s="216">
        <v>0.34413917141032391</v>
      </c>
      <c r="D92" s="216">
        <v>0.88482537615264578</v>
      </c>
    </row>
    <row r="93" spans="1:4" ht="27.75" customHeight="1">
      <c r="A93" s="7" t="s">
        <v>7728</v>
      </c>
      <c r="B93" s="8"/>
      <c r="C93" s="216">
        <v>0.22946449004628464</v>
      </c>
      <c r="D93" s="216">
        <v>0.6735058324171459</v>
      </c>
    </row>
    <row r="94" spans="1:4" ht="27.75" customHeight="1">
      <c r="A94" s="7" t="s">
        <v>7729</v>
      </c>
      <c r="B94" s="8"/>
      <c r="C94" s="216">
        <v>3.715331584300377E-2</v>
      </c>
      <c r="D94" s="216"/>
    </row>
    <row r="95" spans="1:4" ht="27.75" customHeight="1">
      <c r="A95" s="7" t="s">
        <v>7730</v>
      </c>
      <c r="B95" s="8"/>
      <c r="C95" s="216">
        <v>3.5442784294359778E-2</v>
      </c>
      <c r="D95" s="216">
        <v>0.77288949426252285</v>
      </c>
    </row>
    <row r="96" spans="1:4" ht="27.75" customHeight="1">
      <c r="A96" s="7" t="s">
        <v>7731</v>
      </c>
      <c r="B96" s="8"/>
      <c r="C96" s="216">
        <v>1.055155750723811</v>
      </c>
      <c r="D96" s="216">
        <v>6.4917443342318339</v>
      </c>
    </row>
    <row r="97" spans="1:4" ht="27.75" customHeight="1">
      <c r="A97" s="7" t="s">
        <v>7732</v>
      </c>
      <c r="B97" s="8"/>
      <c r="C97" s="216">
        <v>0.89477267409828232</v>
      </c>
      <c r="D97" s="216">
        <v>1.2376417685713508</v>
      </c>
    </row>
    <row r="98" spans="1:4" ht="27.75" customHeight="1">
      <c r="A98" s="7" t="s">
        <v>7733</v>
      </c>
      <c r="B98" s="8"/>
      <c r="C98" s="216">
        <v>0.26223511845587699</v>
      </c>
      <c r="D98" s="216">
        <v>6.5847756946104283</v>
      </c>
    </row>
    <row r="99" spans="1:4" ht="27.75" customHeight="1">
      <c r="A99" s="7" t="s">
        <v>7734</v>
      </c>
      <c r="B99" s="8"/>
      <c r="C99" s="216">
        <v>0.26223511845587699</v>
      </c>
      <c r="D99" s="216">
        <v>6.2212877561263094</v>
      </c>
    </row>
    <row r="100" spans="1:4" ht="27.75" customHeight="1">
      <c r="A100" s="7" t="s">
        <v>7735</v>
      </c>
      <c r="B100" s="8"/>
      <c r="C100" s="216">
        <v>5.9901593332616215E-2</v>
      </c>
      <c r="D100" s="216">
        <v>1.448302899133741</v>
      </c>
    </row>
    <row r="101" spans="1:4" ht="27.75" customHeight="1">
      <c r="A101" s="7" t="s">
        <v>7736</v>
      </c>
      <c r="B101" s="8"/>
      <c r="C101" s="216">
        <v>10.811979930408834</v>
      </c>
      <c r="D101" s="216">
        <v>10.07004608998799</v>
      </c>
    </row>
    <row r="102" spans="1:4" ht="27.75" customHeight="1">
      <c r="A102" s="7" t="s">
        <v>7737</v>
      </c>
      <c r="B102" s="8"/>
      <c r="C102" s="216">
        <v>1.0506932995737706</v>
      </c>
      <c r="D102" s="216">
        <v>3.997158390292769</v>
      </c>
    </row>
    <row r="103" spans="1:4" ht="27.75" customHeight="1">
      <c r="A103" s="7" t="s">
        <v>7738</v>
      </c>
      <c r="B103" s="8"/>
      <c r="C103" s="216"/>
      <c r="D103" s="216">
        <v>3.5546344070021982</v>
      </c>
    </row>
    <row r="104" spans="1:4" ht="27.75" customHeight="1">
      <c r="A104" s="7" t="s">
        <v>7739</v>
      </c>
      <c r="B104" s="8"/>
      <c r="C104" s="216">
        <v>0.41844722170088489</v>
      </c>
      <c r="D104" s="216">
        <v>3.268082596754438</v>
      </c>
    </row>
    <row r="105" spans="1:4" ht="27.75" customHeight="1">
      <c r="A105" s="7" t="s">
        <v>7740</v>
      </c>
      <c r="B105" s="8"/>
      <c r="C105" s="216"/>
      <c r="D105" s="216"/>
    </row>
    <row r="106" spans="1:4" ht="27.75" customHeight="1">
      <c r="A106" s="7" t="s">
        <v>7741</v>
      </c>
      <c r="B106" s="8"/>
      <c r="C106" s="216">
        <v>0.56723602808778506</v>
      </c>
      <c r="D106" s="216">
        <v>8.2203697521195771</v>
      </c>
    </row>
    <row r="107" spans="1:4" ht="27.75" customHeight="1">
      <c r="A107" s="7" t="s">
        <v>7742</v>
      </c>
      <c r="B107" s="8"/>
      <c r="C107" s="216">
        <v>0.70105279106675744</v>
      </c>
      <c r="D107" s="216">
        <v>1.2041437540490183</v>
      </c>
    </row>
    <row r="108" spans="1:4" ht="27.75" customHeight="1">
      <c r="A108" s="7" t="s">
        <v>7743</v>
      </c>
      <c r="B108" s="8"/>
      <c r="C108" s="216">
        <v>0.88204273814177081</v>
      </c>
      <c r="D108" s="216">
        <v>5.5674549068095951</v>
      </c>
    </row>
    <row r="109" spans="1:4" ht="27.75" customHeight="1">
      <c r="A109" s="7" t="s">
        <v>7744</v>
      </c>
      <c r="B109" s="8"/>
      <c r="C109" s="216">
        <v>0.3658918827193815</v>
      </c>
      <c r="D109" s="216">
        <v>2.6258447842116652</v>
      </c>
    </row>
    <row r="110" spans="1:4" ht="27.75" customHeight="1">
      <c r="A110" s="7" t="s">
        <v>7745</v>
      </c>
      <c r="B110" s="8"/>
      <c r="C110" s="216">
        <v>2.7514350573076843E-2</v>
      </c>
      <c r="D110" s="216">
        <v>0.34158665610364969</v>
      </c>
    </row>
    <row r="111" spans="1:4" ht="27.75" customHeight="1">
      <c r="A111" s="7" t="s">
        <v>7746</v>
      </c>
      <c r="B111" s="8"/>
      <c r="C111" s="216">
        <v>0.45925701745944836</v>
      </c>
      <c r="D111" s="216"/>
    </row>
    <row r="112" spans="1:4" ht="27.75" customHeight="1">
      <c r="A112" s="7" t="s">
        <v>7747</v>
      </c>
      <c r="B112" s="8"/>
      <c r="C112" s="216">
        <v>2.3144560745860458E-2</v>
      </c>
      <c r="D112" s="216">
        <v>1.4813168296806924</v>
      </c>
    </row>
    <row r="113" spans="1:4" ht="27.75" customHeight="1">
      <c r="A113" s="7" t="s">
        <v>7748</v>
      </c>
      <c r="B113" s="8"/>
      <c r="C113" s="216">
        <v>2.3096943847778703E-2</v>
      </c>
      <c r="D113" s="216">
        <v>1.4861463026077126</v>
      </c>
    </row>
    <row r="114" spans="1:4" ht="27.75" customHeight="1">
      <c r="A114" s="7" t="s">
        <v>7749</v>
      </c>
      <c r="B114" s="8"/>
      <c r="C114" s="216"/>
      <c r="D114" s="216">
        <v>3.877292997910831</v>
      </c>
    </row>
    <row r="115" spans="1:4" ht="27.75" customHeight="1">
      <c r="A115" s="7" t="s">
        <v>7750</v>
      </c>
      <c r="B115" s="8"/>
      <c r="C115" s="216"/>
      <c r="D115" s="216">
        <v>3.877292997910831</v>
      </c>
    </row>
    <row r="116" spans="1:4" ht="27.75" customHeight="1">
      <c r="A116" s="7" t="s">
        <v>7751</v>
      </c>
      <c r="B116" s="8"/>
      <c r="C116" s="216"/>
      <c r="D116" s="216">
        <v>3.877292997910831</v>
      </c>
    </row>
    <row r="117" spans="1:4" ht="27.75" customHeight="1">
      <c r="A117" s="7" t="s">
        <v>7751</v>
      </c>
      <c r="B117" s="8"/>
      <c r="C117" s="216"/>
      <c r="D117" s="216">
        <v>3.877292997910831</v>
      </c>
    </row>
    <row r="118" spans="1:4" ht="27.75" customHeight="1">
      <c r="A118" s="7" t="s">
        <v>7752</v>
      </c>
      <c r="B118" s="8"/>
      <c r="C118" s="216">
        <v>0.63276570213227479</v>
      </c>
      <c r="D118" s="216">
        <v>4.274443799439398</v>
      </c>
    </row>
    <row r="119" spans="1:4" ht="27.75" customHeight="1">
      <c r="A119" s="7" t="s">
        <v>7752</v>
      </c>
      <c r="B119" s="8"/>
      <c r="C119" s="216">
        <v>0.63276570213227479</v>
      </c>
      <c r="D119" s="216">
        <v>4.274443799439398</v>
      </c>
    </row>
    <row r="120" spans="1:4" ht="27.75" customHeight="1">
      <c r="A120" s="7" t="s">
        <v>7753</v>
      </c>
      <c r="B120" s="8"/>
      <c r="C120" s="216">
        <v>0.63276570213227479</v>
      </c>
      <c r="D120" s="216">
        <v>4.274443799439398</v>
      </c>
    </row>
    <row r="121" spans="1:4" ht="27.75" customHeight="1">
      <c r="A121" s="7" t="s">
        <v>7753</v>
      </c>
      <c r="B121" s="8"/>
      <c r="C121" s="216">
        <v>0.63276570213227479</v>
      </c>
      <c r="D121" s="216">
        <v>4.274443799439398</v>
      </c>
    </row>
    <row r="122" spans="1:4" ht="27.75" customHeight="1">
      <c r="A122" s="7" t="s">
        <v>7754</v>
      </c>
      <c r="B122" s="8"/>
      <c r="C122" s="216"/>
      <c r="D122" s="216"/>
    </row>
    <row r="123" spans="1:4" ht="27.75" customHeight="1">
      <c r="A123" s="7" t="s">
        <v>7755</v>
      </c>
      <c r="B123" s="8"/>
      <c r="C123" s="216">
        <v>3.0323925706313459</v>
      </c>
      <c r="D123" s="216">
        <v>6.5209439800769733</v>
      </c>
    </row>
    <row r="124" spans="1:4" ht="27.75" customHeight="1">
      <c r="A124" s="7" t="s">
        <v>7756</v>
      </c>
      <c r="B124" s="8"/>
      <c r="C124" s="216">
        <v>2.3592836621476163</v>
      </c>
      <c r="D124" s="216">
        <v>0.28076525245024658</v>
      </c>
    </row>
    <row r="125" spans="1:4" ht="27.75" customHeight="1">
      <c r="A125" s="7" t="s">
        <v>7757</v>
      </c>
      <c r="B125" s="8"/>
      <c r="C125" s="216">
        <v>0.13630132777824658</v>
      </c>
      <c r="D125" s="216">
        <v>0.10749252457600728</v>
      </c>
    </row>
    <row r="126" spans="1:4" ht="27.75" customHeight="1">
      <c r="A126" s="7" t="s">
        <v>7758</v>
      </c>
      <c r="B126" s="8"/>
      <c r="C126" s="216">
        <v>0.13960262158025383</v>
      </c>
      <c r="D126" s="216">
        <v>1.753651706022936</v>
      </c>
    </row>
    <row r="127" spans="1:4" ht="27.75" customHeight="1">
      <c r="A127" s="7" t="s">
        <v>7759</v>
      </c>
      <c r="B127" s="8"/>
      <c r="C127" s="216">
        <v>0.36844884398932953</v>
      </c>
      <c r="D127" s="216">
        <v>0.24994617390166024</v>
      </c>
    </row>
    <row r="128" spans="1:4" ht="27.75" customHeight="1">
      <c r="A128" s="7" t="s">
        <v>7760</v>
      </c>
      <c r="B128" s="8"/>
      <c r="C128" s="216">
        <v>1.5045793435580055</v>
      </c>
      <c r="D128" s="216">
        <v>7.4545660089787641E-3</v>
      </c>
    </row>
    <row r="129" spans="1:4" ht="27.75" customHeight="1">
      <c r="A129" s="7" t="s">
        <v>7761</v>
      </c>
      <c r="B129" s="8"/>
      <c r="C129" s="216">
        <v>0.82532511035647493</v>
      </c>
      <c r="D129" s="216">
        <v>2.6199647731810973</v>
      </c>
    </row>
    <row r="130" spans="1:4" ht="27.75" customHeight="1">
      <c r="A130" s="7" t="s">
        <v>7762</v>
      </c>
      <c r="B130" s="8"/>
      <c r="C130" s="216"/>
      <c r="D130" s="216"/>
    </row>
    <row r="131" spans="1:4" ht="27.75" customHeight="1">
      <c r="A131" s="7" t="s">
        <v>7763</v>
      </c>
      <c r="B131" s="8"/>
      <c r="C131" s="216">
        <v>0.32078638168640972</v>
      </c>
      <c r="D131" s="216">
        <v>5.7492209656004611</v>
      </c>
    </row>
    <row r="132" spans="1:4" ht="27.75" customHeight="1">
      <c r="A132" s="7" t="s">
        <v>7764</v>
      </c>
      <c r="B132" s="8"/>
      <c r="C132" s="216">
        <v>6.637177405437475</v>
      </c>
      <c r="D132" s="216"/>
    </row>
    <row r="133" spans="1:4" ht="27.75" customHeight="1">
      <c r="A133" s="7" t="s">
        <v>7765</v>
      </c>
      <c r="B133" s="8"/>
      <c r="C133" s="216">
        <v>1.148141117936323</v>
      </c>
      <c r="D133" s="216"/>
    </row>
    <row r="134" spans="1:4" ht="27.75" customHeight="1">
      <c r="A134" s="7" t="s">
        <v>7766</v>
      </c>
      <c r="B134" s="8"/>
      <c r="C134" s="216">
        <v>0.44537664828876955</v>
      </c>
      <c r="D134" s="216">
        <v>17.515965451354642</v>
      </c>
    </row>
    <row r="135" spans="1:4" ht="27.75" customHeight="1">
      <c r="A135" s="7" t="s">
        <v>7767</v>
      </c>
      <c r="B135" s="8"/>
      <c r="C135" s="216">
        <v>8.0855993031319517E-2</v>
      </c>
      <c r="D135" s="216">
        <v>0.16244182293625234</v>
      </c>
    </row>
    <row r="136" spans="1:4" ht="27.75" customHeight="1">
      <c r="A136" s="7" t="s">
        <v>7768</v>
      </c>
      <c r="B136" s="8"/>
      <c r="C136" s="216"/>
      <c r="D136" s="216"/>
    </row>
    <row r="137" spans="1:4" ht="27.75" customHeight="1">
      <c r="A137" s="7" t="s">
        <v>7769</v>
      </c>
      <c r="B137" s="8"/>
      <c r="C137" s="216">
        <v>4.9906102542416173</v>
      </c>
      <c r="D137" s="216">
        <v>3.90028540142855E-2</v>
      </c>
    </row>
    <row r="138" spans="1:4" ht="27.75" customHeight="1">
      <c r="A138" s="7" t="s">
        <v>7770</v>
      </c>
      <c r="B138" s="8"/>
      <c r="C138" s="216">
        <v>1.5465208418652421</v>
      </c>
      <c r="D138" s="216">
        <v>2.9834785547765761</v>
      </c>
    </row>
    <row r="139" spans="1:4" ht="27.75" customHeight="1">
      <c r="A139" s="7" t="s">
        <v>7771</v>
      </c>
      <c r="B139" s="8"/>
      <c r="C139" s="216">
        <v>0.49669206899298496</v>
      </c>
      <c r="D139" s="216">
        <v>3.0592885862652244</v>
      </c>
    </row>
    <row r="140" spans="1:4" ht="27.75" customHeight="1">
      <c r="A140" s="7" t="s">
        <v>7772</v>
      </c>
      <c r="B140" s="8"/>
      <c r="C140" s="216">
        <v>0.23770576535279225</v>
      </c>
      <c r="D140" s="216">
        <v>1.9790906411026421</v>
      </c>
    </row>
    <row r="141" spans="1:4" ht="27.75" customHeight="1">
      <c r="A141" s="7" t="s">
        <v>7773</v>
      </c>
      <c r="B141" s="8"/>
      <c r="C141" s="216">
        <v>0.48681161031234566</v>
      </c>
      <c r="D141" s="216">
        <v>1.8029099583874801</v>
      </c>
    </row>
    <row r="142" spans="1:4" ht="27.75" customHeight="1">
      <c r="A142" s="7" t="s">
        <v>7774</v>
      </c>
      <c r="B142" s="8"/>
      <c r="C142" s="216">
        <v>2.7206290946660543</v>
      </c>
      <c r="D142" s="216">
        <v>6.3693874305682102E-2</v>
      </c>
    </row>
    <row r="143" spans="1:4" ht="27.75" customHeight="1">
      <c r="A143" s="7" t="s">
        <v>7775</v>
      </c>
      <c r="B143" s="8"/>
      <c r="C143" s="216">
        <v>1.0566669623499152</v>
      </c>
      <c r="D143" s="216">
        <v>0.24836044368645069</v>
      </c>
    </row>
    <row r="144" spans="1:4" ht="27.75" customHeight="1">
      <c r="A144" s="7" t="s">
        <v>7776</v>
      </c>
      <c r="B144" s="8"/>
      <c r="C144" s="216">
        <v>1.1018536145063571</v>
      </c>
      <c r="D144" s="216">
        <v>12.202070775426064</v>
      </c>
    </row>
    <row r="145" spans="1:4" ht="27.75" customHeight="1">
      <c r="A145" s="7" t="s">
        <v>7777</v>
      </c>
      <c r="B145" s="8"/>
      <c r="C145" s="216">
        <v>1.0776532197114721</v>
      </c>
      <c r="D145" s="216"/>
    </row>
    <row r="146" spans="1:4" ht="27.75" customHeight="1">
      <c r="A146" s="7" t="s">
        <v>7778</v>
      </c>
      <c r="B146" s="8"/>
      <c r="C146" s="216">
        <v>8.1552897839394317E-2</v>
      </c>
      <c r="D146" s="216"/>
    </row>
    <row r="147" spans="1:4" ht="27.75" customHeight="1">
      <c r="A147" s="7" t="s">
        <v>7779</v>
      </c>
      <c r="B147" s="8"/>
      <c r="C147" s="216">
        <v>0.21962797220131702</v>
      </c>
      <c r="D147" s="216"/>
    </row>
    <row r="148" spans="1:4" ht="27.75" customHeight="1">
      <c r="A148" s="7" t="s">
        <v>7780</v>
      </c>
      <c r="B148" s="8"/>
      <c r="C148" s="216">
        <v>0.6986282637430753</v>
      </c>
      <c r="D148" s="216">
        <v>2.4366843074834659</v>
      </c>
    </row>
    <row r="149" spans="1:4" ht="27.75" customHeight="1">
      <c r="A149" s="7" t="s">
        <v>7781</v>
      </c>
      <c r="B149" s="8"/>
      <c r="C149" s="216">
        <v>-0.34097292129851364</v>
      </c>
      <c r="D149" s="216">
        <v>-0.12140355238083346</v>
      </c>
    </row>
    <row r="150" spans="1:4" ht="27.75" customHeight="1">
      <c r="A150" s="7" t="s">
        <v>7782</v>
      </c>
      <c r="B150" s="8"/>
      <c r="C150" s="216">
        <v>4.8173344251071407E-2</v>
      </c>
      <c r="D150" s="216"/>
    </row>
    <row r="151" spans="1:4" ht="27.75" customHeight="1">
      <c r="A151" s="7" t="s">
        <v>7783</v>
      </c>
      <c r="B151" s="8"/>
      <c r="C151" s="216">
        <v>0.47943045725580719</v>
      </c>
      <c r="D151" s="216">
        <v>7.8733737892393338E-2</v>
      </c>
    </row>
    <row r="152" spans="1:4" ht="27.75" customHeight="1">
      <c r="A152" s="7" t="s">
        <v>7784</v>
      </c>
      <c r="B152" s="8"/>
      <c r="C152" s="216">
        <v>0.23508016089651146</v>
      </c>
      <c r="D152" s="216">
        <v>0.34032306708774673</v>
      </c>
    </row>
    <row r="153" spans="1:4" ht="27.75" customHeight="1">
      <c r="A153" s="7" t="s">
        <v>7785</v>
      </c>
      <c r="B153" s="8"/>
      <c r="C153" s="216">
        <v>2.6586446209951498</v>
      </c>
      <c r="D153" s="216">
        <v>1.7957005811481772</v>
      </c>
    </row>
    <row r="154" spans="1:4" ht="27.75" customHeight="1">
      <c r="A154" s="7" t="s">
        <v>7786</v>
      </c>
      <c r="B154" s="8"/>
      <c r="C154" s="216">
        <v>1.7317598344686473</v>
      </c>
      <c r="D154" s="216">
        <v>-5.5578202173924996E-3</v>
      </c>
    </row>
    <row r="155" spans="1:4" ht="27.75" customHeight="1">
      <c r="A155" s="7" t="s">
        <v>7787</v>
      </c>
      <c r="B155" s="8"/>
      <c r="C155" s="216">
        <v>0.77585231711467995</v>
      </c>
      <c r="D155" s="216">
        <v>9.357589503076138</v>
      </c>
    </row>
    <row r="156" spans="1:4" ht="27.75" customHeight="1">
      <c r="A156" s="7" t="s">
        <v>7788</v>
      </c>
      <c r="B156" s="8"/>
      <c r="C156" s="216">
        <v>0.32077200994832777</v>
      </c>
      <c r="D156" s="216">
        <v>5.7492209656004611</v>
      </c>
    </row>
    <row r="157" spans="1:4" ht="27.75" customHeight="1">
      <c r="A157" s="7" t="s">
        <v>7789</v>
      </c>
      <c r="B157" s="8"/>
      <c r="C157" s="216">
        <v>-1.3018608848448352E-3</v>
      </c>
      <c r="D157" s="216">
        <v>0.49528268532325154</v>
      </c>
    </row>
    <row r="158" spans="1:4" ht="27.75" customHeight="1">
      <c r="A158" s="7" t="s">
        <v>7790</v>
      </c>
      <c r="B158" s="8"/>
      <c r="C158" s="216">
        <v>5.1076288848350725E-4</v>
      </c>
      <c r="D158" s="216"/>
    </row>
    <row r="159" spans="1:4" ht="27.75" customHeight="1">
      <c r="A159" s="7" t="s">
        <v>7791</v>
      </c>
      <c r="B159" s="8"/>
      <c r="C159" s="216">
        <v>1.1012599021229099</v>
      </c>
      <c r="D159" s="216">
        <v>3.9151111471363675</v>
      </c>
    </row>
    <row r="160" spans="1:4" ht="27.75" customHeight="1">
      <c r="A160" s="7" t="s">
        <v>7792</v>
      </c>
      <c r="B160" s="8"/>
      <c r="C160" s="216">
        <v>0.53771227025960999</v>
      </c>
      <c r="D160" s="216">
        <v>0.61973749138429968</v>
      </c>
    </row>
    <row r="161" spans="1:4" ht="27.75" customHeight="1">
      <c r="A161" s="7" t="s">
        <v>7793</v>
      </c>
      <c r="B161" s="8"/>
      <c r="C161" s="216">
        <v>0.21567624791930715</v>
      </c>
      <c r="D161" s="216">
        <v>3.5913710348616195</v>
      </c>
    </row>
    <row r="162" spans="1:4" ht="27.75" customHeight="1">
      <c r="A162" s="7" t="s">
        <v>7794</v>
      </c>
      <c r="B162" s="8"/>
      <c r="C162" s="216">
        <v>0.37808143964167523</v>
      </c>
      <c r="D162" s="216">
        <v>3.9255080456234914</v>
      </c>
    </row>
    <row r="163" spans="1:4" ht="27.75" customHeight="1">
      <c r="A163" s="7" t="s">
        <v>7795</v>
      </c>
      <c r="B163" s="8"/>
      <c r="C163" s="216">
        <v>0.15056145000898605</v>
      </c>
      <c r="D163" s="216">
        <v>1.8805284496088763</v>
      </c>
    </row>
    <row r="164" spans="1:4" ht="27.75" customHeight="1">
      <c r="A164" s="7" t="s">
        <v>7796</v>
      </c>
      <c r="B164" s="8"/>
      <c r="C164" s="216">
        <v>0.75563101181138992</v>
      </c>
      <c r="D164" s="216">
        <v>2.7870803051925361</v>
      </c>
    </row>
    <row r="165" spans="1:4" ht="27.75" customHeight="1">
      <c r="A165" s="7" t="s">
        <v>7797</v>
      </c>
      <c r="B165" s="8"/>
      <c r="C165" s="216">
        <v>0.15178966218765008</v>
      </c>
      <c r="D165" s="216">
        <v>3.6108477948110211</v>
      </c>
    </row>
    <row r="166" spans="1:4" ht="27.75" customHeight="1">
      <c r="A166" s="7" t="s">
        <v>7798</v>
      </c>
      <c r="B166" s="8"/>
      <c r="C166" s="216">
        <v>0.48833220293583812</v>
      </c>
      <c r="D166" s="216">
        <v>1.9359414276187001</v>
      </c>
    </row>
    <row r="167" spans="1:4" ht="27.75" customHeight="1">
      <c r="A167" s="7" t="s">
        <v>7799</v>
      </c>
      <c r="B167" s="8"/>
      <c r="C167" s="216">
        <v>0.76892371818728644</v>
      </c>
      <c r="D167" s="216">
        <v>1.5901296525828579</v>
      </c>
    </row>
    <row r="168" spans="1:4" ht="27.75" customHeight="1">
      <c r="A168" s="7" t="s">
        <v>7800</v>
      </c>
      <c r="B168" s="8"/>
      <c r="C168" s="216">
        <v>0.20357739322120427</v>
      </c>
      <c r="D168" s="216">
        <v>1.794131388961878</v>
      </c>
    </row>
    <row r="169" spans="1:4" ht="27.75" customHeight="1">
      <c r="A169" s="7" t="s">
        <v>7801</v>
      </c>
      <c r="B169" s="8"/>
      <c r="C169" s="216">
        <v>12.807618449624355</v>
      </c>
      <c r="D169" s="216">
        <v>5.7598092911896712</v>
      </c>
    </row>
    <row r="170" spans="1:4" ht="27.75" customHeight="1">
      <c r="A170" s="7" t="s">
        <v>7802</v>
      </c>
      <c r="B170" s="8"/>
      <c r="C170" s="216">
        <v>-0.85719470540085418</v>
      </c>
      <c r="D170" s="216">
        <v>0.55832103300689084</v>
      </c>
    </row>
    <row r="171" spans="1:4" ht="27.75" customHeight="1">
      <c r="A171" s="7" t="s">
        <v>7803</v>
      </c>
      <c r="B171" s="8"/>
      <c r="C171" s="216">
        <v>-3.6229239233282903E-2</v>
      </c>
      <c r="D171" s="216">
        <v>1.9939464908129998</v>
      </c>
    </row>
    <row r="172" spans="1:4" ht="27.75" customHeight="1">
      <c r="A172" s="7" t="s">
        <v>7804</v>
      </c>
      <c r="B172" s="8"/>
      <c r="C172" s="216"/>
      <c r="D172" s="216">
        <v>8.3886315968734776E-2</v>
      </c>
    </row>
    <row r="173" spans="1:4" ht="27.75" customHeight="1">
      <c r="A173" s="7" t="s">
        <v>7805</v>
      </c>
      <c r="B173" s="8"/>
      <c r="C173" s="216">
        <v>0.95253541626630944</v>
      </c>
      <c r="D173" s="216">
        <v>6.6238712527852677</v>
      </c>
    </row>
    <row r="174" spans="1:4" ht="27.75" customHeight="1">
      <c r="A174" s="7" t="s">
        <v>7806</v>
      </c>
      <c r="B174" s="8"/>
      <c r="C174" s="216">
        <v>6.1053347975277367E-2</v>
      </c>
      <c r="D174" s="216">
        <v>0.6346166267973693</v>
      </c>
    </row>
    <row r="175" spans="1:4" ht="27.75" customHeight="1">
      <c r="A175" s="7" t="s">
        <v>7807</v>
      </c>
      <c r="B175" s="8"/>
      <c r="C175" s="216">
        <v>2.626413313571449E-2</v>
      </c>
      <c r="D175" s="216">
        <v>0.37057170572674181</v>
      </c>
    </row>
    <row r="176" spans="1:4" ht="27.75" customHeight="1">
      <c r="A176" s="7" t="s">
        <v>7808</v>
      </c>
      <c r="B176" s="8"/>
      <c r="C176" s="216">
        <v>2.289410695076501</v>
      </c>
      <c r="D176" s="216">
        <v>2.0659595687713317</v>
      </c>
    </row>
    <row r="177" spans="1:4" ht="27.75" customHeight="1">
      <c r="A177" s="7" t="s">
        <v>7809</v>
      </c>
      <c r="B177" s="8"/>
      <c r="C177" s="216">
        <v>0.54792452734313601</v>
      </c>
      <c r="D177" s="216">
        <v>4.6146154841194207</v>
      </c>
    </row>
    <row r="178" spans="1:4" ht="27.75" customHeight="1">
      <c r="A178" s="7" t="s">
        <v>7810</v>
      </c>
      <c r="B178" s="8"/>
      <c r="C178" s="216">
        <v>7.2806724674104886E-2</v>
      </c>
      <c r="D178" s="216">
        <v>0.9932972792136987</v>
      </c>
    </row>
    <row r="179" spans="1:4" ht="27.75" customHeight="1">
      <c r="A179" s="7" t="s">
        <v>7811</v>
      </c>
      <c r="B179" s="8"/>
      <c r="C179" s="216">
        <v>0.19191183751514379</v>
      </c>
      <c r="D179" s="216"/>
    </row>
    <row r="180" spans="1:4" ht="27.75" customHeight="1">
      <c r="A180" s="7" t="s">
        <v>7812</v>
      </c>
      <c r="B180" s="8"/>
      <c r="C180" s="216">
        <v>9.7792961049682052</v>
      </c>
      <c r="D180" s="216">
        <v>0.37392661659177057</v>
      </c>
    </row>
    <row r="181" spans="1:4" ht="27.75" customHeight="1">
      <c r="A181" s="7" t="s">
        <v>7813</v>
      </c>
      <c r="B181" s="8"/>
      <c r="C181" s="216">
        <v>0.44917202084325364</v>
      </c>
      <c r="D181" s="216">
        <v>9.3313071986943594</v>
      </c>
    </row>
    <row r="182" spans="1:4" ht="27.75" customHeight="1">
      <c r="A182" s="7" t="s">
        <v>7814</v>
      </c>
      <c r="B182" s="8"/>
      <c r="C182" s="216">
        <v>3.819920835913889</v>
      </c>
      <c r="D182" s="216">
        <v>6.4463091639235381</v>
      </c>
    </row>
    <row r="183" spans="1:4" ht="27.75" customHeight="1">
      <c r="A183" s="7" t="s">
        <v>7815</v>
      </c>
      <c r="B183" s="8"/>
      <c r="C183" s="216">
        <v>7.0915874007458607E-2</v>
      </c>
      <c r="D183" s="216">
        <v>0.17468523792459606</v>
      </c>
    </row>
    <row r="184" spans="1:4" ht="27.75" customHeight="1">
      <c r="A184" s="7" t="s">
        <v>7816</v>
      </c>
      <c r="B184" s="8"/>
      <c r="C184" s="216">
        <v>0.11999745153793304</v>
      </c>
      <c r="D184" s="216">
        <v>0.76105748137760587</v>
      </c>
    </row>
    <row r="185" spans="1:4" ht="27.75" customHeight="1">
      <c r="A185" s="7" t="s">
        <v>7817</v>
      </c>
      <c r="B185" s="8"/>
      <c r="C185" s="216">
        <v>1.1018790815661421</v>
      </c>
      <c r="D185" s="216">
        <v>8.9538099452910789</v>
      </c>
    </row>
    <row r="186" spans="1:4" ht="27.75" customHeight="1">
      <c r="A186" s="7" t="s">
        <v>7818</v>
      </c>
      <c r="B186" s="8"/>
      <c r="C186" s="216">
        <v>0.64687579463213762</v>
      </c>
      <c r="D186" s="216">
        <v>9.6006288495213017</v>
      </c>
    </row>
    <row r="187" spans="1:4" ht="27.75" customHeight="1">
      <c r="A187" s="7" t="s">
        <v>7819</v>
      </c>
      <c r="B187" s="8"/>
      <c r="C187" s="216">
        <v>0.53563792831788193</v>
      </c>
      <c r="D187" s="216">
        <v>9.3439192278534087</v>
      </c>
    </row>
    <row r="188" spans="1:4" ht="27.75" customHeight="1">
      <c r="A188" s="7" t="s">
        <v>7820</v>
      </c>
      <c r="B188" s="8"/>
      <c r="C188" s="216">
        <v>0.75601385073735783</v>
      </c>
      <c r="D188" s="216">
        <v>9.7996631119861544</v>
      </c>
    </row>
    <row r="189" spans="1:4" ht="27.75" customHeight="1">
      <c r="A189" s="7" t="s">
        <v>7821</v>
      </c>
      <c r="B189" s="8"/>
      <c r="C189" s="216">
        <v>3.5198462314607566</v>
      </c>
      <c r="D189" s="216">
        <v>5.9655523078365453</v>
      </c>
    </row>
    <row r="190" spans="1:4" ht="27.75" customHeight="1">
      <c r="A190" s="7" t="s">
        <v>7822</v>
      </c>
      <c r="B190" s="8"/>
      <c r="C190" s="216">
        <v>1.1422266707288642</v>
      </c>
      <c r="D190" s="216">
        <v>6.4025849205157508</v>
      </c>
    </row>
    <row r="191" spans="1:4" ht="27.75" customHeight="1">
      <c r="A191" s="7" t="s">
        <v>7823</v>
      </c>
      <c r="B191" s="8"/>
      <c r="C191" s="216">
        <v>0.49328681283534226</v>
      </c>
      <c r="D191" s="216">
        <v>3.0661436654409897</v>
      </c>
    </row>
    <row r="192" spans="1:4" ht="27.75" customHeight="1">
      <c r="A192" s="7" t="s">
        <v>7824</v>
      </c>
      <c r="B192" s="8"/>
      <c r="C192" s="216">
        <v>0.89007134900567231</v>
      </c>
      <c r="D192" s="216">
        <v>4.5398892079370352</v>
      </c>
    </row>
    <row r="193" spans="1:4" ht="27.75" customHeight="1">
      <c r="A193" s="7" t="s">
        <v>7825</v>
      </c>
      <c r="B193" s="8"/>
      <c r="C193" s="216">
        <v>1.4430098043422224</v>
      </c>
      <c r="D193" s="216">
        <v>4.0601637014121561</v>
      </c>
    </row>
    <row r="194" spans="1:4" ht="27.75" customHeight="1">
      <c r="A194" s="7" t="s">
        <v>7826</v>
      </c>
      <c r="B194" s="8"/>
      <c r="C194" s="216">
        <v>1.4430098043422224</v>
      </c>
      <c r="D194" s="216">
        <v>4.0601637014121552</v>
      </c>
    </row>
    <row r="195" spans="1:4" ht="27.75" customHeight="1">
      <c r="A195" s="7" t="s">
        <v>7827</v>
      </c>
      <c r="B195" s="8" t="s">
        <v>7812</v>
      </c>
      <c r="C195" s="216">
        <v>11.390995285477057</v>
      </c>
      <c r="D195" s="216">
        <v>0.50128291922630641</v>
      </c>
    </row>
    <row r="196" spans="1:4" ht="27.75" customHeight="1">
      <c r="A196" s="7" t="s">
        <v>7828</v>
      </c>
      <c r="B196" s="8"/>
      <c r="C196" s="216">
        <v>0.27214040849490417</v>
      </c>
      <c r="D196" s="216">
        <v>12.296338947729415</v>
      </c>
    </row>
    <row r="197" spans="1:4" ht="27.75" customHeight="1">
      <c r="A197" s="7" t="s">
        <v>7829</v>
      </c>
      <c r="B197" s="8"/>
      <c r="C197" s="216">
        <v>0.87744791219713547</v>
      </c>
      <c r="D197" s="216">
        <v>13.182935624275139</v>
      </c>
    </row>
    <row r="198" spans="1:4" ht="27.75" customHeight="1">
      <c r="A198" s="7" t="s">
        <v>7830</v>
      </c>
      <c r="B198" s="8"/>
      <c r="C198" s="216">
        <v>0.33560844352815594</v>
      </c>
      <c r="D198" s="216">
        <v>0.95219429931707311</v>
      </c>
    </row>
    <row r="199" spans="1:4" ht="27.75" customHeight="1">
      <c r="A199" s="7" t="s">
        <v>7831</v>
      </c>
      <c r="B199" s="8"/>
      <c r="C199" s="216">
        <v>0.85440632173197639</v>
      </c>
      <c r="D199" s="216">
        <v>1.2410406376701091</v>
      </c>
    </row>
    <row r="200" spans="1:4" ht="27.75" customHeight="1">
      <c r="A200" s="7" t="s">
        <v>7832</v>
      </c>
      <c r="B200" s="8"/>
      <c r="C200" s="216">
        <v>1.3116818155503509</v>
      </c>
      <c r="D200" s="216">
        <v>16.853901688006733</v>
      </c>
    </row>
    <row r="201" spans="1:4" ht="27.75" customHeight="1">
      <c r="A201" s="7" t="s">
        <v>7833</v>
      </c>
      <c r="B201" s="8"/>
      <c r="C201" s="216">
        <v>0.58410965601858389</v>
      </c>
      <c r="D201" s="216">
        <v>2.1488159726183396</v>
      </c>
    </row>
    <row r="202" spans="1:4" ht="27.75" customHeight="1">
      <c r="A202" s="7" t="s">
        <v>7834</v>
      </c>
      <c r="B202" s="8"/>
      <c r="C202" s="216">
        <v>0.60934148673854682</v>
      </c>
      <c r="D202" s="216">
        <v>-0.83481777171916216</v>
      </c>
    </row>
    <row r="203" spans="1:4" ht="27.75" customHeight="1">
      <c r="A203" s="7" t="s">
        <v>7835</v>
      </c>
      <c r="B203" s="8"/>
      <c r="C203" s="216">
        <v>1.4381454448316344</v>
      </c>
      <c r="D203" s="216">
        <v>2.1898907988943352</v>
      </c>
    </row>
    <row r="204" spans="1:4" ht="27.75" customHeight="1">
      <c r="A204" s="7" t="s">
        <v>7836</v>
      </c>
      <c r="B204" s="8"/>
      <c r="C204" s="216"/>
      <c r="D204" s="216"/>
    </row>
    <row r="205" spans="1:4" ht="27.75" customHeight="1">
      <c r="A205" s="7" t="s">
        <v>7837</v>
      </c>
      <c r="B205" s="8"/>
      <c r="C205" s="216">
        <v>4.734549254270623E-2</v>
      </c>
      <c r="D205" s="216">
        <v>1.1188461797988116</v>
      </c>
    </row>
    <row r="206" spans="1:4" ht="27.75" customHeight="1">
      <c r="A206" s="7" t="s">
        <v>7838</v>
      </c>
      <c r="B206" s="8"/>
      <c r="C206" s="216">
        <v>-3.6229239233282903E-2</v>
      </c>
      <c r="D206" s="216">
        <v>1.9939464908129998</v>
      </c>
    </row>
    <row r="207" spans="1:4" ht="27.75" customHeight="1">
      <c r="A207" s="7" t="s">
        <v>7839</v>
      </c>
      <c r="B207" s="8"/>
      <c r="C207" s="216">
        <v>5.8809058899682742E-2</v>
      </c>
      <c r="D207" s="216">
        <v>-8.0011689242345937E-4</v>
      </c>
    </row>
    <row r="208" spans="1:4" ht="27.75" customHeight="1">
      <c r="A208" s="7" t="s">
        <v>7840</v>
      </c>
      <c r="B208" s="8"/>
      <c r="C208" s="216">
        <v>8.9277799446400311E-2</v>
      </c>
      <c r="D208" s="216">
        <v>0.16529974162676495</v>
      </c>
    </row>
    <row r="209" spans="1:4" ht="27.75" customHeight="1">
      <c r="A209" s="7" t="s">
        <v>7841</v>
      </c>
      <c r="B209" s="8"/>
      <c r="C209" s="216">
        <v>1.1214913567253872</v>
      </c>
      <c r="D209" s="216">
        <v>6.7624647756952916</v>
      </c>
    </row>
    <row r="210" spans="1:4" ht="27.75" customHeight="1">
      <c r="A210" s="7" t="s">
        <v>7842</v>
      </c>
      <c r="B210" s="8"/>
      <c r="C210" s="216">
        <v>8.389060943570362</v>
      </c>
      <c r="D210" s="216">
        <v>10.145212325949652</v>
      </c>
    </row>
    <row r="211" spans="1:4" ht="27.75" customHeight="1">
      <c r="A211" s="7" t="s">
        <v>7843</v>
      </c>
      <c r="B211" s="8"/>
      <c r="C211" s="216">
        <v>1.035705933174246</v>
      </c>
      <c r="D211" s="216">
        <v>11.621432777280551</v>
      </c>
    </row>
    <row r="212" spans="1:4" ht="27.75" customHeight="1">
      <c r="A212" s="7" t="s">
        <v>7844</v>
      </c>
      <c r="B212" s="8"/>
      <c r="C212" s="216">
        <v>3.4145699867031226E-2</v>
      </c>
      <c r="D212" s="216">
        <v>5.4292206540166265E-4</v>
      </c>
    </row>
    <row r="213" spans="1:4" ht="27.75" customHeight="1">
      <c r="A213" s="7" t="s">
        <v>7845</v>
      </c>
      <c r="B213" s="8"/>
      <c r="C213" s="216">
        <v>1.0383460846240762</v>
      </c>
      <c r="D213" s="216">
        <v>1.5338664563993958</v>
      </c>
    </row>
    <row r="214" spans="1:4" ht="27.75" customHeight="1">
      <c r="A214" s="7" t="s">
        <v>7846</v>
      </c>
      <c r="B214" s="8"/>
      <c r="C214" s="216">
        <v>0.12610488573759407</v>
      </c>
      <c r="D214" s="216">
        <v>3.8035113293701408</v>
      </c>
    </row>
    <row r="215" spans="1:4" ht="27.75" customHeight="1">
      <c r="A215" s="7" t="s">
        <v>7847</v>
      </c>
      <c r="B215" s="8"/>
      <c r="C215" s="216">
        <v>0.63655889937782362</v>
      </c>
      <c r="D215" s="216">
        <v>-1.486209313885432E-3</v>
      </c>
    </row>
    <row r="216" spans="1:4" ht="27.75" customHeight="1">
      <c r="A216" s="7" t="s">
        <v>7848</v>
      </c>
      <c r="B216" s="8"/>
      <c r="C216" s="216">
        <v>1.4146661315549038</v>
      </c>
      <c r="D216" s="216">
        <v>3.5964443136379298</v>
      </c>
    </row>
    <row r="217" spans="1:4" ht="27.75" customHeight="1">
      <c r="A217" s="7" t="s">
        <v>7849</v>
      </c>
      <c r="B217" s="8"/>
      <c r="C217" s="216">
        <v>2.125500999697886</v>
      </c>
      <c r="D217" s="216">
        <v>1.5268944561718816</v>
      </c>
    </row>
    <row r="218" spans="1:4" ht="27.75" customHeight="1">
      <c r="A218" s="7" t="s">
        <v>7850</v>
      </c>
      <c r="B218" s="8"/>
      <c r="C218" s="216">
        <v>0.41412705882572581</v>
      </c>
      <c r="D218" s="216">
        <v>1.3118454017063759</v>
      </c>
    </row>
    <row r="219" spans="1:4" ht="27.75" customHeight="1">
      <c r="A219" s="7" t="s">
        <v>7851</v>
      </c>
      <c r="B219" s="8"/>
      <c r="C219" s="216">
        <v>4.5911938795906604</v>
      </c>
      <c r="D219" s="216">
        <v>4.6829128772847479</v>
      </c>
    </row>
    <row r="220" spans="1:4" ht="27.75" customHeight="1">
      <c r="A220" s="7" t="s">
        <v>7852</v>
      </c>
      <c r="B220" s="8"/>
      <c r="C220" s="216">
        <v>1.0637072071213873</v>
      </c>
      <c r="D220" s="216">
        <v>5.5035543617092904</v>
      </c>
    </row>
    <row r="221" spans="1:4" ht="27.75" customHeight="1">
      <c r="A221" s="7" t="s">
        <v>7853</v>
      </c>
      <c r="B221" s="8"/>
      <c r="C221" s="216">
        <v>0.8610244089875968</v>
      </c>
      <c r="D221" s="216">
        <v>1.6163552891682591</v>
      </c>
    </row>
    <row r="222" spans="1:4" ht="27.75" customHeight="1">
      <c r="A222" s="7" t="s">
        <v>7854</v>
      </c>
      <c r="B222" s="8"/>
      <c r="C222" s="216">
        <v>3.439438083675022E-2</v>
      </c>
      <c r="D222" s="216"/>
    </row>
    <row r="223" spans="1:4" ht="27.75" customHeight="1">
      <c r="A223" s="7" t="s">
        <v>7855</v>
      </c>
      <c r="B223" s="8"/>
      <c r="C223" s="216">
        <v>9.7988830526297921E-2</v>
      </c>
      <c r="D223" s="216">
        <v>0.49860982475786164</v>
      </c>
    </row>
    <row r="224" spans="1:4" ht="27.75" customHeight="1">
      <c r="A224" s="7" t="s">
        <v>7856</v>
      </c>
      <c r="B224" s="8"/>
      <c r="C224" s="216">
        <v>3.5082679983343502E-2</v>
      </c>
      <c r="D224" s="216">
        <v>4.4476426846384669</v>
      </c>
    </row>
    <row r="225" spans="1:4" ht="27.75" customHeight="1">
      <c r="A225" s="7" t="s">
        <v>7857</v>
      </c>
      <c r="B225" s="8"/>
      <c r="C225" s="216">
        <v>0.86240167116597488</v>
      </c>
      <c r="D225" s="216">
        <v>6.6550983060646285</v>
      </c>
    </row>
    <row r="226" spans="1:4" ht="27.75" customHeight="1">
      <c r="A226" s="7" t="s">
        <v>7858</v>
      </c>
      <c r="B226" s="8"/>
      <c r="C226" s="216">
        <v>0.86935294748864356</v>
      </c>
      <c r="D226" s="216">
        <v>0.60439038383825494</v>
      </c>
    </row>
    <row r="227" spans="1:4" ht="27.75" customHeight="1">
      <c r="A227" s="7" t="s">
        <v>7859</v>
      </c>
      <c r="B227" s="8"/>
      <c r="C227" s="216">
        <v>1.754820309973709</v>
      </c>
      <c r="D227" s="216">
        <v>3.164351558098828</v>
      </c>
    </row>
    <row r="228" spans="1:4" ht="27.75" customHeight="1">
      <c r="A228" s="7" t="s">
        <v>7860</v>
      </c>
      <c r="B228" s="8"/>
      <c r="C228" s="216">
        <v>7.5190734623845623E-2</v>
      </c>
      <c r="D228" s="216">
        <v>7.199612052781684</v>
      </c>
    </row>
    <row r="229" spans="1:4" ht="27.75" customHeight="1">
      <c r="A229" s="7" t="s">
        <v>7861</v>
      </c>
      <c r="B229" s="8"/>
      <c r="C229" s="216">
        <v>0.16114413336689951</v>
      </c>
      <c r="D229" s="216">
        <v>8.2808308972108531</v>
      </c>
    </row>
    <row r="230" spans="1:4" ht="27.75" customHeight="1">
      <c r="A230" s="7" t="s">
        <v>7862</v>
      </c>
      <c r="B230" s="8"/>
      <c r="C230" s="216">
        <v>0.63276570213227479</v>
      </c>
      <c r="D230" s="216">
        <v>4.274443799439398</v>
      </c>
    </row>
    <row r="231" spans="1:4" ht="27.75" customHeight="1">
      <c r="A231" s="7" t="s">
        <v>7863</v>
      </c>
      <c r="B231" s="8"/>
      <c r="C231" s="216"/>
      <c r="D231" s="216"/>
    </row>
    <row r="232" spans="1:4" ht="27.75" customHeight="1">
      <c r="A232" s="7" t="s">
        <v>7864</v>
      </c>
      <c r="B232" s="8"/>
      <c r="C232" s="216">
        <v>0.17270707500453988</v>
      </c>
      <c r="D232" s="216">
        <v>3.5834193702398549</v>
      </c>
    </row>
    <row r="233" spans="1:4" ht="27.75" customHeight="1">
      <c r="A233" s="7" t="s">
        <v>7865</v>
      </c>
      <c r="B233" s="8"/>
      <c r="C233" s="216">
        <v>1.3771129923623055E-2</v>
      </c>
      <c r="D233" s="216">
        <v>-7.5827586878828698E-3</v>
      </c>
    </row>
    <row r="234" spans="1:4" ht="27.75" customHeight="1">
      <c r="A234" s="7" t="s">
        <v>7866</v>
      </c>
      <c r="B234" s="8"/>
      <c r="C234" s="216">
        <v>1.2683529023043592</v>
      </c>
      <c r="D234" s="216">
        <v>8.93688682812863</v>
      </c>
    </row>
    <row r="235" spans="1:4" ht="27.75" customHeight="1">
      <c r="A235" s="7" t="s">
        <v>7867</v>
      </c>
      <c r="B235" s="8"/>
      <c r="C235" s="216">
        <v>0.69989566555265625</v>
      </c>
      <c r="D235" s="216">
        <v>6.7382357062383242</v>
      </c>
    </row>
    <row r="236" spans="1:4" ht="27.75" customHeight="1">
      <c r="A236" s="7" t="s">
        <v>7868</v>
      </c>
      <c r="B236" s="8"/>
      <c r="C236" s="216">
        <v>0.35327611401329351</v>
      </c>
      <c r="D236" s="216">
        <v>0.57738939701542336</v>
      </c>
    </row>
    <row r="237" spans="1:4" ht="27.75" customHeight="1">
      <c r="A237" s="7" t="s">
        <v>7869</v>
      </c>
      <c r="B237" s="8"/>
      <c r="C237" s="216">
        <v>0.65087166595499102</v>
      </c>
      <c r="D237" s="216">
        <v>0.57630539693480476</v>
      </c>
    </row>
    <row r="238" spans="1:4" ht="27.75" customHeight="1">
      <c r="A238" s="7" t="s">
        <v>7870</v>
      </c>
      <c r="B238" s="8"/>
      <c r="C238" s="216"/>
      <c r="D238" s="216"/>
    </row>
    <row r="239" spans="1:4" ht="27.75" customHeight="1">
      <c r="A239" s="7" t="s">
        <v>7871</v>
      </c>
      <c r="B239" s="8"/>
      <c r="C239" s="216">
        <v>-0.43409747526039666</v>
      </c>
      <c r="D239" s="216"/>
    </row>
    <row r="240" spans="1:4" ht="27.75" customHeight="1">
      <c r="A240" s="7" t="s">
        <v>7872</v>
      </c>
      <c r="B240" s="8"/>
      <c r="C240" s="216">
        <v>0.33518355306758657</v>
      </c>
      <c r="D240" s="216">
        <v>1.1365938540669533</v>
      </c>
    </row>
    <row r="241" spans="1:4" ht="27.75" customHeight="1">
      <c r="A241" s="7" t="s">
        <v>7873</v>
      </c>
      <c r="B241" s="8"/>
      <c r="C241" s="216">
        <v>5.4418961808521642</v>
      </c>
      <c r="D241" s="216"/>
    </row>
    <row r="242" spans="1:4" ht="27.75" customHeight="1">
      <c r="A242" s="7" t="s">
        <v>7874</v>
      </c>
      <c r="B242" s="8"/>
      <c r="C242" s="216">
        <v>0.55688794060031344</v>
      </c>
      <c r="D242" s="216">
        <v>10.983761140370047</v>
      </c>
    </row>
    <row r="243" spans="1:4" ht="27.75" customHeight="1">
      <c r="A243" s="7" t="s">
        <v>7875</v>
      </c>
      <c r="B243" s="8"/>
      <c r="C243" s="216">
        <v>0.28035804164459061</v>
      </c>
      <c r="D243" s="216">
        <v>0.10946996086831534</v>
      </c>
    </row>
    <row r="244" spans="1:4" ht="27.75" customHeight="1">
      <c r="A244" s="7" t="s">
        <v>7876</v>
      </c>
      <c r="B244" s="8"/>
      <c r="C244" s="216">
        <v>0.16531241461013649</v>
      </c>
      <c r="D244" s="216">
        <v>0.12940114376256867</v>
      </c>
    </row>
    <row r="245" spans="1:4" ht="27.75" customHeight="1">
      <c r="A245" s="7" t="s">
        <v>7877</v>
      </c>
      <c r="B245" s="8"/>
      <c r="C245" s="216">
        <v>0.67589198293283848</v>
      </c>
      <c r="D245" s="216">
        <v>13.814164477705154</v>
      </c>
    </row>
    <row r="246" spans="1:4" ht="27.75" customHeight="1">
      <c r="A246" s="7" t="s">
        <v>7878</v>
      </c>
      <c r="B246" s="8"/>
      <c r="C246" s="216">
        <v>0.4664542994810767</v>
      </c>
      <c r="D246" s="216">
        <v>2.1390540117891268</v>
      </c>
    </row>
    <row r="247" spans="1:4" ht="27.75" customHeight="1">
      <c r="A247" s="7" t="s">
        <v>7879</v>
      </c>
      <c r="B247" s="8"/>
      <c r="C247" s="216">
        <v>0.24505843570822541</v>
      </c>
      <c r="D247" s="216">
        <v>17.865128233026216</v>
      </c>
    </row>
    <row r="248" spans="1:4" ht="27.75" customHeight="1">
      <c r="A248" s="7" t="s">
        <v>7880</v>
      </c>
      <c r="B248" s="8"/>
      <c r="C248" s="216">
        <v>1.4586023798199246</v>
      </c>
      <c r="D248" s="216">
        <v>0.68256062550009533</v>
      </c>
    </row>
    <row r="249" spans="1:4" ht="27.75" customHeight="1">
      <c r="A249" s="7" t="s">
        <v>7881</v>
      </c>
      <c r="B249" s="8"/>
      <c r="C249" s="216">
        <v>1.3639765762223475</v>
      </c>
      <c r="D249" s="216">
        <v>0.68176558229647355</v>
      </c>
    </row>
    <row r="250" spans="1:4" ht="27.75" customHeight="1">
      <c r="A250" s="7" t="s">
        <v>7882</v>
      </c>
      <c r="B250" s="8"/>
      <c r="C250" s="216">
        <v>0.33064507721362923</v>
      </c>
      <c r="D250" s="216">
        <v>2.3434376136503654</v>
      </c>
    </row>
    <row r="251" spans="1:4" ht="27.75" customHeight="1">
      <c r="A251" s="7" t="s">
        <v>7883</v>
      </c>
      <c r="B251" s="8"/>
      <c r="C251" s="216">
        <v>0.39273006698159879</v>
      </c>
      <c r="D251" s="216">
        <v>4.1047295372746362</v>
      </c>
    </row>
    <row r="252" spans="1:4" ht="27.75" customHeight="1">
      <c r="A252" s="7" t="s">
        <v>7884</v>
      </c>
      <c r="B252" s="8"/>
      <c r="C252" s="216">
        <v>1.1604967830167978</v>
      </c>
      <c r="D252" s="216">
        <v>5.2623812288306003E-2</v>
      </c>
    </row>
    <row r="253" spans="1:4" ht="27.75" customHeight="1">
      <c r="A253" s="7" t="s">
        <v>7885</v>
      </c>
      <c r="B253" s="8"/>
      <c r="C253" s="216">
        <v>1.1039079078031269</v>
      </c>
      <c r="D253" s="216">
        <v>0.56539466950658701</v>
      </c>
    </row>
    <row r="254" spans="1:4" ht="27.75" customHeight="1">
      <c r="A254" s="7" t="s">
        <v>7886</v>
      </c>
      <c r="B254" s="8"/>
      <c r="C254" s="216"/>
      <c r="D254" s="216">
        <v>0.55110382300139837</v>
      </c>
    </row>
    <row r="255" spans="1:4" ht="27.75" customHeight="1">
      <c r="A255" s="7" t="s">
        <v>7887</v>
      </c>
      <c r="B255" s="8"/>
      <c r="C255" s="216">
        <v>2.1039899663968495</v>
      </c>
      <c r="D255" s="216">
        <v>5.0518935757835859</v>
      </c>
    </row>
    <row r="256" spans="1:4" ht="27.75" customHeight="1">
      <c r="A256" s="7" t="s">
        <v>7888</v>
      </c>
      <c r="B256" s="8"/>
      <c r="C256" s="216">
        <v>2.7667682974168133</v>
      </c>
      <c r="D256" s="216">
        <v>10.45063346158682</v>
      </c>
    </row>
    <row r="257" spans="1:4" ht="27.75" customHeight="1">
      <c r="A257" s="7" t="s">
        <v>7889</v>
      </c>
      <c r="B257" s="8"/>
      <c r="C257" s="216">
        <v>0.53006837370046733</v>
      </c>
      <c r="D257" s="216">
        <v>4.225751744068428</v>
      </c>
    </row>
    <row r="258" spans="1:4" ht="27.75" customHeight="1">
      <c r="A258" s="7" t="s">
        <v>7890</v>
      </c>
      <c r="B258" s="8"/>
      <c r="C258" s="216">
        <v>0.5397509846149553</v>
      </c>
      <c r="D258" s="216">
        <v>-1.0698267965054959</v>
      </c>
    </row>
    <row r="259" spans="1:4" ht="27.75" customHeight="1">
      <c r="A259" s="7" t="s">
        <v>7891</v>
      </c>
      <c r="B259" s="8"/>
      <c r="C259" s="216">
        <v>-0.15035085631435158</v>
      </c>
      <c r="D259" s="216"/>
    </row>
    <row r="260" spans="1:4" ht="27.75" customHeight="1">
      <c r="A260" s="7" t="s">
        <v>7892</v>
      </c>
      <c r="B260" s="8"/>
      <c r="C260" s="216">
        <v>1.0060824480610431</v>
      </c>
      <c r="D260" s="216">
        <v>9.2948025068739941</v>
      </c>
    </row>
    <row r="261" spans="1:4" ht="27.75" customHeight="1">
      <c r="A261" s="7" t="s">
        <v>7893</v>
      </c>
      <c r="B261" s="8"/>
      <c r="C261" s="216">
        <v>0.32130405299863507</v>
      </c>
      <c r="D261" s="216">
        <v>5.7502003047497245</v>
      </c>
    </row>
    <row r="262" spans="1:4" ht="27.75" customHeight="1">
      <c r="A262" s="7" t="s">
        <v>7894</v>
      </c>
      <c r="B262" s="8"/>
      <c r="C262" s="216">
        <v>1.2838301520301858</v>
      </c>
      <c r="D262" s="216">
        <v>2.4875175471605004</v>
      </c>
    </row>
    <row r="263" spans="1:4" ht="27.75" customHeight="1">
      <c r="A263" s="7" t="s">
        <v>7895</v>
      </c>
      <c r="B263" s="8"/>
      <c r="C263" s="216"/>
      <c r="D263" s="216"/>
    </row>
    <row r="264" spans="1:4" ht="27.75" customHeight="1">
      <c r="A264" s="7" t="s">
        <v>7896</v>
      </c>
      <c r="B264" s="8"/>
      <c r="C264" s="216"/>
      <c r="D264" s="216">
        <v>1.0823927239248443</v>
      </c>
    </row>
    <row r="265" spans="1:4" ht="27.75" customHeight="1">
      <c r="A265" s="7" t="s">
        <v>7897</v>
      </c>
      <c r="B265" s="8"/>
      <c r="C265" s="216">
        <v>0.76045352214428119</v>
      </c>
      <c r="D265" s="216">
        <v>2.2661225683438562</v>
      </c>
    </row>
    <row r="266" spans="1:4" ht="27.75" customHeight="1">
      <c r="A266" s="7" t="s">
        <v>7898</v>
      </c>
      <c r="B266" s="8"/>
      <c r="C266" s="216">
        <v>1.5891958993386899</v>
      </c>
      <c r="D266" s="216">
        <v>0.58641051963674207</v>
      </c>
    </row>
    <row r="267" spans="1:4" ht="27.75" customHeight="1">
      <c r="A267" s="7" t="s">
        <v>7899</v>
      </c>
      <c r="B267" s="8"/>
      <c r="C267" s="216">
        <v>1.1437709689401436</v>
      </c>
      <c r="D267" s="216"/>
    </row>
    <row r="268" spans="1:4" ht="27.75" customHeight="1">
      <c r="A268" s="7" t="s">
        <v>7900</v>
      </c>
      <c r="B268" s="8"/>
      <c r="C268" s="216">
        <v>0.28231512124817265</v>
      </c>
      <c r="D268" s="216">
        <v>6.8966506900743205</v>
      </c>
    </row>
    <row r="269" spans="1:4" ht="27.75" customHeight="1">
      <c r="A269" s="7" t="s">
        <v>7901</v>
      </c>
      <c r="B269" s="8"/>
      <c r="C269" s="216">
        <v>4.9794082599037087E-2</v>
      </c>
      <c r="D269" s="216">
        <v>1.4429118480186027</v>
      </c>
    </row>
    <row r="270" spans="1:4" ht="27.75" customHeight="1">
      <c r="A270" s="7" t="s">
        <v>7902</v>
      </c>
      <c r="B270" s="8"/>
      <c r="C270" s="216">
        <v>6.8452302465490222E-2</v>
      </c>
      <c r="D270" s="216">
        <v>1.5273722151248683</v>
      </c>
    </row>
    <row r="271" spans="1:4" ht="27.75" customHeight="1">
      <c r="A271" s="7" t="s">
        <v>7903</v>
      </c>
      <c r="B271" s="8"/>
      <c r="C271" s="216">
        <v>1.3544757521382575</v>
      </c>
      <c r="D271" s="216">
        <v>6.4441212273835147</v>
      </c>
    </row>
    <row r="272" spans="1:4" ht="27.75" customHeight="1">
      <c r="A272" s="7" t="s">
        <v>7904</v>
      </c>
      <c r="B272" s="8"/>
      <c r="C272" s="216">
        <v>1.3544757521382575</v>
      </c>
      <c r="D272" s="216">
        <v>6.4441212273835147</v>
      </c>
    </row>
    <row r="273" spans="1:4" ht="27.75" customHeight="1">
      <c r="A273" s="7" t="s">
        <v>7905</v>
      </c>
      <c r="B273" s="8"/>
      <c r="C273" s="216">
        <v>2.3110434930422206</v>
      </c>
      <c r="D273" s="216">
        <v>9.488826745677871</v>
      </c>
    </row>
    <row r="274" spans="1:4" ht="27.75" customHeight="1">
      <c r="A274" s="7" t="s">
        <v>7906</v>
      </c>
      <c r="B274" s="8"/>
      <c r="C274" s="216">
        <v>2.0850287014571665</v>
      </c>
      <c r="D274" s="216">
        <v>4.0400627695412785</v>
      </c>
    </row>
    <row r="275" spans="1:4" ht="27.75" customHeight="1">
      <c r="A275" s="7" t="s">
        <v>7907</v>
      </c>
      <c r="B275" s="8"/>
      <c r="C275" s="216"/>
      <c r="D275" s="216"/>
    </row>
    <row r="276" spans="1:4" ht="27.75" customHeight="1">
      <c r="A276" s="7" t="s">
        <v>7908</v>
      </c>
      <c r="B276" s="8"/>
      <c r="C276" s="216">
        <v>0.76039535000388103</v>
      </c>
      <c r="D276" s="216">
        <v>0.95202549369144784</v>
      </c>
    </row>
    <row r="277" spans="1:4" ht="27.75" customHeight="1">
      <c r="A277" s="7" t="s">
        <v>7909</v>
      </c>
      <c r="B277" s="8"/>
      <c r="C277" s="216">
        <v>1.0085366216611515</v>
      </c>
      <c r="D277" s="216">
        <v>0.36290085845861281</v>
      </c>
    </row>
    <row r="278" spans="1:4" ht="27.75" customHeight="1">
      <c r="A278" s="7" t="s">
        <v>7910</v>
      </c>
      <c r="B278" s="8"/>
      <c r="C278" s="216">
        <v>0.52208938780625425</v>
      </c>
      <c r="D278" s="216">
        <v>7.4641495669380822</v>
      </c>
    </row>
    <row r="279" spans="1:4" ht="27.75" customHeight="1">
      <c r="A279" s="7" t="s">
        <v>7911</v>
      </c>
      <c r="B279" s="8"/>
      <c r="C279" s="216"/>
      <c r="D279" s="216"/>
    </row>
    <row r="280" spans="1:4" ht="27.75" customHeight="1">
      <c r="A280" s="7" t="s">
        <v>7912</v>
      </c>
      <c r="B280" s="8"/>
      <c r="C280" s="216">
        <v>2.2880421944659834E-2</v>
      </c>
      <c r="D280" s="216">
        <v>1.4933175491302988</v>
      </c>
    </row>
    <row r="281" spans="1:4" ht="27.75" customHeight="1">
      <c r="A281" s="7" t="s">
        <v>7913</v>
      </c>
      <c r="B281" s="8"/>
      <c r="C281" s="216">
        <v>2.2688590229603456</v>
      </c>
      <c r="D281" s="216">
        <v>0.10671078375513601</v>
      </c>
    </row>
    <row r="282" spans="1:4" ht="27.75" customHeight="1">
      <c r="A282" s="7" t="s">
        <v>7914</v>
      </c>
      <c r="B282" s="8"/>
      <c r="C282" s="216">
        <v>0.37988215270236403</v>
      </c>
      <c r="D282" s="216">
        <v>1.7984773211613556</v>
      </c>
    </row>
    <row r="283" spans="1:4" ht="27.75" customHeight="1">
      <c r="A283" s="7" t="s">
        <v>7915</v>
      </c>
      <c r="B283" s="8"/>
      <c r="C283" s="216">
        <v>0.61284539320627884</v>
      </c>
      <c r="D283" s="216">
        <v>1.1034267044939103</v>
      </c>
    </row>
    <row r="284" spans="1:4" ht="27.75" customHeight="1">
      <c r="A284" s="7" t="s">
        <v>7916</v>
      </c>
      <c r="B284" s="8"/>
      <c r="C284" s="216">
        <v>-1.1388173030610527</v>
      </c>
      <c r="D284" s="216">
        <v>4.0770519882927141E-3</v>
      </c>
    </row>
    <row r="285" spans="1:4" ht="27.75" customHeight="1">
      <c r="A285" s="7" t="s">
        <v>7917</v>
      </c>
      <c r="B285" s="8"/>
      <c r="C285" s="216">
        <v>2.3554279413576014</v>
      </c>
      <c r="D285" s="216">
        <v>0.11321242054101416</v>
      </c>
    </row>
    <row r="286" spans="1:4" ht="27.75" customHeight="1">
      <c r="A286" s="7" t="s">
        <v>7918</v>
      </c>
      <c r="B286" s="8"/>
      <c r="C286" s="216">
        <v>1.1163136758752117</v>
      </c>
      <c r="D286" s="216">
        <v>2.9898380307658337</v>
      </c>
    </row>
    <row r="287" spans="1:4" ht="27.75" customHeight="1">
      <c r="A287" s="7" t="s">
        <v>7919</v>
      </c>
      <c r="B287" s="8"/>
      <c r="C287" s="216">
        <v>-8.5596843285039345E-2</v>
      </c>
      <c r="D287" s="216">
        <v>2.467604063941665</v>
      </c>
    </row>
    <row r="288" spans="1:4" ht="27.75" customHeight="1">
      <c r="A288" s="7" t="s">
        <v>7920</v>
      </c>
      <c r="B288" s="8"/>
      <c r="C288" s="216">
        <v>2.8926323953836295E-2</v>
      </c>
      <c r="D288" s="216">
        <v>0.49777543883979741</v>
      </c>
    </row>
    <row r="289" spans="1:4" ht="27.75" customHeight="1">
      <c r="A289" s="7" t="s">
        <v>7921</v>
      </c>
      <c r="B289" s="8"/>
      <c r="C289" s="216">
        <v>1.1163113818757247</v>
      </c>
      <c r="D289" s="216">
        <v>2.9898380307658337</v>
      </c>
    </row>
    <row r="290" spans="1:4" ht="27.75" customHeight="1">
      <c r="A290" s="7" t="s">
        <v>7922</v>
      </c>
      <c r="B290" s="8"/>
      <c r="C290" s="216">
        <v>-0.84806192821115356</v>
      </c>
      <c r="D290" s="216">
        <v>0.55845926372859334</v>
      </c>
    </row>
    <row r="291" spans="1:4" ht="27.75" customHeight="1">
      <c r="A291" s="7" t="s">
        <v>7923</v>
      </c>
      <c r="B291" s="8"/>
      <c r="C291" s="216">
        <v>1.231375027347301</v>
      </c>
      <c r="D291" s="216">
        <v>5.4471435727670556</v>
      </c>
    </row>
    <row r="292" spans="1:4" ht="27.75" customHeight="1">
      <c r="A292" s="7" t="s">
        <v>7924</v>
      </c>
      <c r="B292" s="8"/>
      <c r="C292" s="216">
        <v>0.12417011504019583</v>
      </c>
      <c r="D292" s="216">
        <v>9.3366408956772098</v>
      </c>
    </row>
    <row r="293" spans="1:4" ht="27.75" customHeight="1">
      <c r="A293" s="7" t="s">
        <v>7925</v>
      </c>
      <c r="B293" s="8"/>
      <c r="C293" s="216">
        <v>1.5982673727987957</v>
      </c>
      <c r="D293" s="216">
        <v>2.2366789176850324</v>
      </c>
    </row>
    <row r="294" spans="1:4" ht="27.75" customHeight="1">
      <c r="A294" s="7" t="s">
        <v>7926</v>
      </c>
      <c r="B294" s="8"/>
      <c r="C294" s="216">
        <v>1.0913437405404232</v>
      </c>
      <c r="D294" s="216">
        <v>4.3583200737795114</v>
      </c>
    </row>
    <row r="295" spans="1:4" ht="27.75" customHeight="1">
      <c r="A295" s="7" t="s">
        <v>7927</v>
      </c>
      <c r="B295" s="8"/>
      <c r="C295" s="216">
        <v>0.29921609850734754</v>
      </c>
      <c r="D295" s="216">
        <v>1.2590761103697048</v>
      </c>
    </row>
    <row r="296" spans="1:4" ht="27.75" customHeight="1">
      <c r="A296" s="7" t="s">
        <v>7928</v>
      </c>
      <c r="B296" s="8"/>
      <c r="C296" s="216">
        <v>0.29921609850734754</v>
      </c>
      <c r="D296" s="216">
        <v>1.2590761103697048</v>
      </c>
    </row>
    <row r="297" spans="1:4" ht="27.75" customHeight="1">
      <c r="A297" s="7" t="s">
        <v>7929</v>
      </c>
      <c r="B297" s="8"/>
      <c r="C297" s="216">
        <v>0.76753195351072367</v>
      </c>
      <c r="D297" s="216">
        <v>1.6959579155865556</v>
      </c>
    </row>
    <row r="298" spans="1:4" ht="27.75" customHeight="1">
      <c r="A298" s="7" t="s">
        <v>7930</v>
      </c>
      <c r="B298" s="8"/>
      <c r="C298" s="216">
        <v>0.35593744477165151</v>
      </c>
      <c r="D298" s="216">
        <v>0.1277030433245761</v>
      </c>
    </row>
    <row r="299" spans="1:4" ht="27.75" customHeight="1">
      <c r="A299" s="7" t="s">
        <v>7931</v>
      </c>
      <c r="B299" s="8"/>
      <c r="C299" s="216">
        <v>0.59201281273648221</v>
      </c>
      <c r="D299" s="216"/>
    </row>
    <row r="300" spans="1:4" ht="27.75" customHeight="1">
      <c r="A300" s="7" t="s">
        <v>7932</v>
      </c>
      <c r="B300" s="8"/>
      <c r="C300" s="216">
        <v>0.64229621098651812</v>
      </c>
      <c r="D300" s="216">
        <v>0.12491140256569393</v>
      </c>
    </row>
    <row r="301" spans="1:4" ht="27.75" customHeight="1">
      <c r="A301" s="7" t="s">
        <v>7933</v>
      </c>
      <c r="B301" s="8"/>
      <c r="C301" s="216">
        <v>0.85893876651200152</v>
      </c>
      <c r="D301" s="216">
        <v>3.3129081821172157</v>
      </c>
    </row>
    <row r="302" spans="1:4" ht="27.75" customHeight="1">
      <c r="A302" s="7" t="s">
        <v>7934</v>
      </c>
      <c r="B302" s="8"/>
      <c r="C302" s="216">
        <v>1.5286495043647024</v>
      </c>
      <c r="D302" s="216">
        <v>7.6927165375583701</v>
      </c>
    </row>
    <row r="303" spans="1:4" ht="27.75" customHeight="1">
      <c r="A303" s="7" t="s">
        <v>7935</v>
      </c>
      <c r="B303" s="8"/>
      <c r="C303" s="216">
        <v>0.46310346406496677</v>
      </c>
      <c r="D303" s="216">
        <v>6.3233124492667647</v>
      </c>
    </row>
    <row r="304" spans="1:4" ht="27.75" customHeight="1">
      <c r="A304" s="7" t="s">
        <v>7936</v>
      </c>
      <c r="B304" s="8"/>
      <c r="C304" s="216">
        <v>0.15097235676536058</v>
      </c>
      <c r="D304" s="216">
        <v>1.8835169322129752</v>
      </c>
    </row>
    <row r="305" spans="1:4" ht="27.75" customHeight="1">
      <c r="A305" s="7" t="s">
        <v>7937</v>
      </c>
      <c r="B305" s="8"/>
      <c r="C305" s="216">
        <v>1.9360111615663971</v>
      </c>
      <c r="D305" s="216">
        <v>16.818399825389523</v>
      </c>
    </row>
    <row r="306" spans="1:4" ht="27.75" customHeight="1">
      <c r="A306" s="7" t="s">
        <v>7938</v>
      </c>
      <c r="B306" s="8" t="s">
        <v>7939</v>
      </c>
      <c r="C306" s="216">
        <v>0.1979239379921873</v>
      </c>
      <c r="D306" s="216"/>
    </row>
    <row r="307" spans="1:4" ht="27.75" customHeight="1">
      <c r="A307" s="7" t="s">
        <v>7939</v>
      </c>
      <c r="B307" s="8"/>
      <c r="C307" s="216"/>
      <c r="D307" s="216"/>
    </row>
    <row r="308" spans="1:4" ht="27.75" customHeight="1">
      <c r="A308" s="7" t="s">
        <v>7940</v>
      </c>
      <c r="B308" s="8"/>
      <c r="C308" s="216">
        <v>0.52135780892446892</v>
      </c>
      <c r="D308" s="216">
        <v>10.382640447831088</v>
      </c>
    </row>
    <row r="309" spans="1:4" ht="27.75" customHeight="1">
      <c r="A309" s="7" t="s">
        <v>7941</v>
      </c>
      <c r="B309" s="8"/>
      <c r="C309" s="216">
        <v>1.2925610998441814</v>
      </c>
      <c r="D309" s="216">
        <v>2.046118599136308</v>
      </c>
    </row>
    <row r="310" spans="1:4" ht="27.75" customHeight="1">
      <c r="A310" s="7" t="s">
        <v>7942</v>
      </c>
      <c r="B310" s="8"/>
      <c r="C310" s="216">
        <v>1.3402038427150929</v>
      </c>
      <c r="D310" s="216">
        <v>3.8285258950464134</v>
      </c>
    </row>
    <row r="311" spans="1:4" ht="27.75" customHeight="1">
      <c r="A311" s="7" t="s">
        <v>7943</v>
      </c>
      <c r="B311" s="8" t="s">
        <v>7944</v>
      </c>
      <c r="C311" s="216"/>
      <c r="D311" s="216">
        <v>4.9249654583552367</v>
      </c>
    </row>
    <row r="312" spans="1:4" ht="27.75" customHeight="1">
      <c r="A312" s="7" t="s">
        <v>7944</v>
      </c>
      <c r="B312" s="8"/>
      <c r="C312" s="216"/>
      <c r="D312" s="216">
        <v>4.9287463154261619</v>
      </c>
    </row>
    <row r="313" spans="1:4" ht="27.75" customHeight="1">
      <c r="A313" s="7" t="s">
        <v>7945</v>
      </c>
      <c r="B313" s="8"/>
      <c r="C313" s="216"/>
      <c r="D313" s="216">
        <v>-3.5628839542295523E-2</v>
      </c>
    </row>
    <row r="314" spans="1:4" ht="27.75" customHeight="1">
      <c r="A314" s="7" t="s">
        <v>7946</v>
      </c>
      <c r="B314" s="8"/>
      <c r="C314" s="216">
        <v>0.61567201939860727</v>
      </c>
      <c r="D314" s="216">
        <v>2.5202886805471234</v>
      </c>
    </row>
    <row r="315" spans="1:4" ht="27.75" customHeight="1">
      <c r="A315" s="7" t="s">
        <v>7947</v>
      </c>
      <c r="B315" s="8"/>
      <c r="C315" s="216">
        <v>0.91566853488761901</v>
      </c>
      <c r="D315" s="216">
        <v>0.17578213923239402</v>
      </c>
    </row>
    <row r="316" spans="1:4" ht="27.75" customHeight="1">
      <c r="A316" s="7" t="s">
        <v>7948</v>
      </c>
      <c r="B316" s="8"/>
      <c r="C316" s="216">
        <v>0.14967567621688746</v>
      </c>
      <c r="D316" s="216">
        <v>7.6767892055749576E-2</v>
      </c>
    </row>
    <row r="317" spans="1:4" ht="27.75" customHeight="1">
      <c r="A317" s="7" t="s">
        <v>7949</v>
      </c>
      <c r="B317" s="8"/>
      <c r="C317" s="216">
        <v>-0.18584922085390404</v>
      </c>
      <c r="D317" s="216">
        <v>0.32466006446875739</v>
      </c>
    </row>
    <row r="318" spans="1:4" ht="27.75" customHeight="1">
      <c r="A318" s="7" t="s">
        <v>7950</v>
      </c>
      <c r="B318" s="8"/>
      <c r="C318" s="216">
        <v>-3.6424402636234792E-3</v>
      </c>
      <c r="D318" s="216"/>
    </row>
    <row r="319" spans="1:4" ht="27.75" customHeight="1">
      <c r="A319" s="7" t="s">
        <v>7951</v>
      </c>
      <c r="B319" s="8"/>
      <c r="C319" s="216">
        <v>0.55384740305908797</v>
      </c>
      <c r="D319" s="216">
        <v>0.90629798191597133</v>
      </c>
    </row>
    <row r="320" spans="1:4" ht="27.75" customHeight="1">
      <c r="A320" s="7" t="s">
        <v>7952</v>
      </c>
      <c r="B320" s="8"/>
      <c r="C320" s="216">
        <v>0.32505473783987859</v>
      </c>
      <c r="D320" s="216">
        <v>3.4285193620336045</v>
      </c>
    </row>
    <row r="321" spans="1:4" ht="27.75" customHeight="1">
      <c r="A321" s="7" t="s">
        <v>7953</v>
      </c>
      <c r="B321" s="8"/>
      <c r="C321" s="216">
        <v>1.2684269440801503</v>
      </c>
      <c r="D321" s="216">
        <v>2.4602486700899875</v>
      </c>
    </row>
    <row r="322" spans="1:4" ht="27.75" customHeight="1">
      <c r="A322" s="7" t="s">
        <v>7954</v>
      </c>
      <c r="B322" s="8"/>
      <c r="C322" s="216">
        <v>0.55762271088964932</v>
      </c>
      <c r="D322" s="216">
        <v>4.4350930787111862</v>
      </c>
    </row>
    <row r="323" spans="1:4" ht="27.75" customHeight="1">
      <c r="A323" s="7" t="s">
        <v>7955</v>
      </c>
      <c r="B323" s="8"/>
      <c r="C323" s="216">
        <v>-3.1879678504789701E-3</v>
      </c>
      <c r="D323" s="216">
        <v>5.0501329972798192</v>
      </c>
    </row>
    <row r="324" spans="1:4" ht="27.75" customHeight="1">
      <c r="A324" s="7" t="s">
        <v>7956</v>
      </c>
      <c r="B324" s="8"/>
      <c r="C324" s="216">
        <v>0.34319283167685338</v>
      </c>
      <c r="D324" s="216">
        <v>0.89396169838700767</v>
      </c>
    </row>
    <row r="325" spans="1:4" ht="27.75" customHeight="1">
      <c r="A325" s="7" t="s">
        <v>7957</v>
      </c>
      <c r="B325" s="8"/>
      <c r="C325" s="216">
        <v>0.13307437537748129</v>
      </c>
      <c r="D325" s="216"/>
    </row>
    <row r="326" spans="1:4" ht="27.75" customHeight="1">
      <c r="A326" s="7" t="s">
        <v>7958</v>
      </c>
      <c r="B326" s="8"/>
      <c r="C326" s="216">
        <v>0.6497982908079204</v>
      </c>
      <c r="D326" s="216">
        <v>1.4971590080189623</v>
      </c>
    </row>
    <row r="327" spans="1:4" ht="27.75" customHeight="1">
      <c r="A327" s="7" t="s">
        <v>7959</v>
      </c>
      <c r="B327" s="8"/>
      <c r="C327" s="216">
        <v>-5.2644426165056029</v>
      </c>
      <c r="D327" s="216">
        <v>0.42888147772883428</v>
      </c>
    </row>
    <row r="328" spans="1:4" ht="27.75" customHeight="1">
      <c r="A328" s="7" t="s">
        <v>7960</v>
      </c>
      <c r="B328" s="8"/>
      <c r="C328" s="216"/>
      <c r="D328" s="216">
        <v>0.5275988059307215</v>
      </c>
    </row>
    <row r="329" spans="1:4" ht="27.75" customHeight="1">
      <c r="A329" s="7" t="s">
        <v>7961</v>
      </c>
      <c r="B329" s="8"/>
      <c r="C329" s="216"/>
      <c r="D329" s="216"/>
    </row>
    <row r="330" spans="1:4" ht="27.75" customHeight="1">
      <c r="A330" s="7" t="s">
        <v>7962</v>
      </c>
      <c r="B330" s="8"/>
      <c r="C330" s="216">
        <v>-0.94495993423444846</v>
      </c>
      <c r="D330" s="216">
        <v>1.2214978586935152</v>
      </c>
    </row>
    <row r="331" spans="1:4" ht="27.75" customHeight="1">
      <c r="A331" s="7" t="s">
        <v>7963</v>
      </c>
      <c r="B331" s="8"/>
      <c r="C331" s="216">
        <v>-0.84804372899277214</v>
      </c>
      <c r="D331" s="216">
        <v>0.55845926372859334</v>
      </c>
    </row>
    <row r="332" spans="1:4" ht="27.75" customHeight="1">
      <c r="A332" s="7" t="s">
        <v>7964</v>
      </c>
      <c r="B332" s="8"/>
      <c r="C332" s="216">
        <v>0.58387448463469049</v>
      </c>
      <c r="D332" s="216">
        <v>2.20263679495676</v>
      </c>
    </row>
    <row r="333" spans="1:4" ht="27.75" customHeight="1">
      <c r="A333" s="7" t="s">
        <v>7965</v>
      </c>
      <c r="B333" s="8"/>
      <c r="C333" s="216">
        <v>0.19990282760830225</v>
      </c>
      <c r="D333" s="216">
        <v>7.9251634524682872</v>
      </c>
    </row>
    <row r="334" spans="1:4" ht="27.75" customHeight="1">
      <c r="A334" s="7" t="s">
        <v>7966</v>
      </c>
      <c r="B334" s="8"/>
      <c r="C334" s="216">
        <v>0.13059813927845557</v>
      </c>
      <c r="D334" s="216">
        <v>15.751723600015184</v>
      </c>
    </row>
    <row r="335" spans="1:4" ht="27.75" customHeight="1">
      <c r="A335" s="7" t="s">
        <v>7967</v>
      </c>
      <c r="B335" s="8"/>
      <c r="C335" s="216">
        <v>1.8706369527646611</v>
      </c>
      <c r="D335" s="216">
        <v>8.1716094186664154</v>
      </c>
    </row>
    <row r="336" spans="1:4" ht="27.75" customHeight="1">
      <c r="A336" s="7" t="s">
        <v>7968</v>
      </c>
      <c r="B336" s="8"/>
      <c r="C336" s="216">
        <v>0.63608060750257756</v>
      </c>
      <c r="D336" s="216">
        <v>4.9870044142289824</v>
      </c>
    </row>
    <row r="337" spans="1:4" ht="27.75" customHeight="1">
      <c r="A337" s="7" t="s">
        <v>7969</v>
      </c>
      <c r="B337" s="8"/>
      <c r="C337" s="216">
        <v>-0.17873611614619925</v>
      </c>
      <c r="D337" s="216"/>
    </row>
    <row r="338" spans="1:4" ht="27.75" customHeight="1">
      <c r="A338" s="7" t="s">
        <v>7970</v>
      </c>
      <c r="B338" s="8"/>
      <c r="C338" s="216">
        <v>0.31766566802784091</v>
      </c>
      <c r="D338" s="216">
        <v>2.857930531975875</v>
      </c>
    </row>
    <row r="339" spans="1:4" ht="27.75" customHeight="1">
      <c r="A339" s="7" t="s">
        <v>7971</v>
      </c>
      <c r="B339" s="8"/>
      <c r="C339" s="216">
        <v>0.81417590616872826</v>
      </c>
      <c r="D339" s="216">
        <v>6.0513164023301123</v>
      </c>
    </row>
    <row r="340" spans="1:4" ht="27.75" customHeight="1">
      <c r="A340" s="7" t="s">
        <v>7972</v>
      </c>
      <c r="B340" s="8"/>
      <c r="C340" s="216">
        <v>2.7514350573076843E-2</v>
      </c>
      <c r="D340" s="216">
        <v>0.34158665610364969</v>
      </c>
    </row>
    <row r="341" spans="1:4" ht="27.75" customHeight="1">
      <c r="A341" s="7" t="s">
        <v>7973</v>
      </c>
      <c r="B341" s="8"/>
      <c r="C341" s="216">
        <v>0.50767113522072549</v>
      </c>
      <c r="D341" s="216">
        <v>2.4215775293472226</v>
      </c>
    </row>
    <row r="342" spans="1:4" ht="27.75" customHeight="1">
      <c r="A342" s="7" t="s">
        <v>7974</v>
      </c>
      <c r="B342" s="8"/>
      <c r="C342" s="216">
        <v>0.32357063072025249</v>
      </c>
      <c r="D342" s="216">
        <v>2.2365861275270706</v>
      </c>
    </row>
    <row r="343" spans="1:4" ht="27.75" customHeight="1">
      <c r="A343" s="7" t="s">
        <v>7975</v>
      </c>
      <c r="B343" s="8"/>
      <c r="C343" s="216">
        <v>0.21343649751485511</v>
      </c>
      <c r="D343" s="216">
        <v>0.46980285316021486</v>
      </c>
    </row>
    <row r="344" spans="1:4" ht="27.75" customHeight="1">
      <c r="A344" s="7" t="s">
        <v>7976</v>
      </c>
      <c r="B344" s="8"/>
      <c r="C344" s="216">
        <v>0.23146641429371281</v>
      </c>
      <c r="D344" s="216">
        <v>0.30156989497638886</v>
      </c>
    </row>
    <row r="345" spans="1:4" ht="27.75" customHeight="1">
      <c r="A345" s="7" t="s">
        <v>7977</v>
      </c>
      <c r="B345" s="8" t="s">
        <v>7978</v>
      </c>
      <c r="C345" s="216">
        <v>0.43331286375211969</v>
      </c>
      <c r="D345" s="216">
        <v>0.70573583362216608</v>
      </c>
    </row>
    <row r="346" spans="1:4" ht="27.75" customHeight="1">
      <c r="A346" s="7" t="s">
        <v>7978</v>
      </c>
      <c r="B346" s="8"/>
      <c r="C346" s="216">
        <v>0.38616143849764883</v>
      </c>
      <c r="D346" s="216">
        <v>0.70570477783862906</v>
      </c>
    </row>
    <row r="347" spans="1:4" ht="27.75" customHeight="1">
      <c r="A347" s="7" t="s">
        <v>7979</v>
      </c>
      <c r="B347" s="8"/>
      <c r="C347" s="216">
        <v>8.4023527019025032E-2</v>
      </c>
      <c r="D347" s="216">
        <v>0.77114099205249809</v>
      </c>
    </row>
    <row r="348" spans="1:4" ht="27.75" customHeight="1">
      <c r="A348" s="7" t="s">
        <v>7980</v>
      </c>
      <c r="B348" s="8"/>
      <c r="C348" s="216">
        <v>0.12430831128935763</v>
      </c>
      <c r="D348" s="216">
        <v>2.6490699836595262</v>
      </c>
    </row>
    <row r="349" spans="1:4" ht="27.75" customHeight="1">
      <c r="A349" s="7" t="s">
        <v>7981</v>
      </c>
      <c r="B349" s="8"/>
      <c r="C349" s="216">
        <v>6.6149849843412073E-2</v>
      </c>
      <c r="D349" s="216">
        <v>0.76398106333499805</v>
      </c>
    </row>
    <row r="350" spans="1:4" ht="27.75" customHeight="1">
      <c r="A350" s="7" t="s">
        <v>7982</v>
      </c>
      <c r="B350" s="8"/>
      <c r="C350" s="216">
        <v>2.0186305074902124</v>
      </c>
      <c r="D350" s="216">
        <v>2.7693674479421349</v>
      </c>
    </row>
    <row r="351" spans="1:4" ht="27.75" customHeight="1">
      <c r="A351" s="7" t="s">
        <v>7983</v>
      </c>
      <c r="B351" s="8"/>
      <c r="C351" s="216">
        <v>0.54770119069396883</v>
      </c>
      <c r="D351" s="216">
        <v>-0.10128295883903456</v>
      </c>
    </row>
    <row r="352" spans="1:4" ht="27.75" customHeight="1">
      <c r="A352" s="7" t="s">
        <v>7984</v>
      </c>
      <c r="B352" s="8"/>
      <c r="C352" s="216"/>
      <c r="D352" s="216"/>
    </row>
    <row r="353" spans="1:4" ht="27.75" customHeight="1">
      <c r="A353" s="7" t="s">
        <v>7985</v>
      </c>
      <c r="B353" s="8"/>
      <c r="C353" s="216">
        <v>0.48999483516130798</v>
      </c>
      <c r="D353" s="216">
        <v>2.8742390364059811</v>
      </c>
    </row>
    <row r="354" spans="1:4" ht="27.75" customHeight="1">
      <c r="A354" s="7" t="s">
        <v>7986</v>
      </c>
      <c r="B354" s="8"/>
      <c r="C354" s="216">
        <v>-0.39918588206456102</v>
      </c>
      <c r="D354" s="216">
        <v>1.5078559517815537</v>
      </c>
    </row>
    <row r="355" spans="1:4" ht="27.75" customHeight="1">
      <c r="A355" s="7" t="s">
        <v>7987</v>
      </c>
      <c r="B355" s="8"/>
      <c r="C355" s="216">
        <v>0.21597138073347727</v>
      </c>
      <c r="D355" s="216">
        <v>5.9703124205871934</v>
      </c>
    </row>
    <row r="356" spans="1:4" ht="27.75" customHeight="1">
      <c r="A356" s="7" t="s">
        <v>7988</v>
      </c>
      <c r="B356" s="8"/>
      <c r="C356" s="216">
        <v>5.4418961200784643</v>
      </c>
      <c r="D356" s="216"/>
    </row>
    <row r="357" spans="1:4" ht="27.75" customHeight="1">
      <c r="A357" s="7" t="s">
        <v>7989</v>
      </c>
      <c r="B357" s="8"/>
      <c r="C357" s="216">
        <v>-0.2754095761509513</v>
      </c>
      <c r="D357" s="216">
        <v>-3.4997866956220473E-2</v>
      </c>
    </row>
    <row r="358" spans="1:4" ht="27.75" customHeight="1">
      <c r="A358" s="7" t="s">
        <v>7990</v>
      </c>
      <c r="B358" s="8"/>
      <c r="C358" s="216">
        <v>3.8055149065386117E-2</v>
      </c>
      <c r="D358" s="216">
        <v>0.6574937696050468</v>
      </c>
    </row>
    <row r="359" spans="1:4" ht="27.75" customHeight="1">
      <c r="A359" s="7" t="s">
        <v>7991</v>
      </c>
      <c r="B359" s="8"/>
      <c r="C359" s="216">
        <v>8.6477609877959064E-2</v>
      </c>
      <c r="D359" s="216">
        <v>0.77268278188715656</v>
      </c>
    </row>
    <row r="360" spans="1:4" ht="27.75" customHeight="1">
      <c r="A360" s="7" t="s">
        <v>7992</v>
      </c>
      <c r="B360" s="8"/>
      <c r="C360" s="216"/>
      <c r="D360" s="216"/>
    </row>
    <row r="361" spans="1:4" ht="27.75" customHeight="1">
      <c r="A361" s="7" t="s">
        <v>7993</v>
      </c>
      <c r="B361" s="8"/>
      <c r="C361" s="216">
        <v>7.0708027915469147</v>
      </c>
      <c r="D361" s="216"/>
    </row>
    <row r="362" spans="1:4" ht="27.75" customHeight="1">
      <c r="A362" s="7" t="s">
        <v>7994</v>
      </c>
      <c r="B362" s="8"/>
      <c r="C362" s="216">
        <v>2.1345438369223735</v>
      </c>
      <c r="D362" s="216">
        <v>7.8963323660749953</v>
      </c>
    </row>
    <row r="363" spans="1:4" ht="27.75" customHeight="1">
      <c r="A363" s="7" t="s">
        <v>7995</v>
      </c>
      <c r="B363" s="8"/>
      <c r="C363" s="216">
        <v>1.3185739003357928</v>
      </c>
      <c r="D363" s="216">
        <v>1.3930502858638707</v>
      </c>
    </row>
    <row r="364" spans="1:4" ht="27.75" customHeight="1">
      <c r="A364" s="7" t="s">
        <v>7996</v>
      </c>
      <c r="B364" s="8"/>
      <c r="C364" s="216">
        <v>0.39213593890118364</v>
      </c>
      <c r="D364" s="216">
        <v>0.13791973158043053</v>
      </c>
    </row>
    <row r="365" spans="1:4" ht="27.75" customHeight="1">
      <c r="A365" s="7" t="s">
        <v>7997</v>
      </c>
      <c r="B365" s="8"/>
      <c r="C365" s="216"/>
      <c r="D365" s="216">
        <v>9.1331510265623344</v>
      </c>
    </row>
    <row r="366" spans="1:4" ht="27.75" customHeight="1">
      <c r="A366" s="7" t="s">
        <v>7998</v>
      </c>
      <c r="B366" s="8"/>
      <c r="C366" s="216"/>
      <c r="D366" s="216">
        <v>10.005340429834252</v>
      </c>
    </row>
    <row r="367" spans="1:4" ht="27.75" customHeight="1">
      <c r="A367" s="7" t="s">
        <v>7999</v>
      </c>
      <c r="B367" s="8"/>
      <c r="C367" s="216">
        <v>0.71032116529106659</v>
      </c>
      <c r="D367" s="216">
        <v>2.2517382047692576</v>
      </c>
    </row>
    <row r="368" spans="1:4" ht="27.75" customHeight="1">
      <c r="A368" s="7" t="s">
        <v>8000</v>
      </c>
      <c r="B368" s="8"/>
      <c r="C368" s="216">
        <v>0.82605430976252625</v>
      </c>
      <c r="D368" s="216">
        <v>7.420975969241999</v>
      </c>
    </row>
    <row r="369" spans="1:4" ht="27.75" customHeight="1">
      <c r="A369" s="7" t="s">
        <v>8001</v>
      </c>
      <c r="B369" s="8"/>
      <c r="C369" s="216">
        <v>0.23075866920315127</v>
      </c>
      <c r="D369" s="216">
        <v>0.19541949035628253</v>
      </c>
    </row>
    <row r="370" spans="1:4" ht="27.75" customHeight="1">
      <c r="A370" s="7" t="s">
        <v>8002</v>
      </c>
      <c r="B370" s="8"/>
      <c r="C370" s="216">
        <v>0.40970388917555389</v>
      </c>
      <c r="D370" s="216">
        <v>6.954176322934473E-2</v>
      </c>
    </row>
    <row r="371" spans="1:4" ht="27.75" customHeight="1">
      <c r="A371" s="7" t="s">
        <v>8003</v>
      </c>
      <c r="B371" s="8"/>
      <c r="C371" s="216"/>
      <c r="D371" s="216">
        <v>1.7307277757220726E-2</v>
      </c>
    </row>
    <row r="372" spans="1:4" ht="27.75" customHeight="1">
      <c r="A372" s="7" t="s">
        <v>8004</v>
      </c>
      <c r="B372" s="8"/>
      <c r="C372" s="216"/>
      <c r="D372" s="216"/>
    </row>
    <row r="373" spans="1:4" ht="27.75" customHeight="1">
      <c r="A373" s="7" t="s">
        <v>8005</v>
      </c>
      <c r="B373" s="8"/>
      <c r="C373" s="216">
        <v>4.3028589032691</v>
      </c>
      <c r="D373" s="216"/>
    </row>
    <row r="374" spans="1:4" ht="27.75" customHeight="1">
      <c r="A374" s="7" t="s">
        <v>8006</v>
      </c>
      <c r="B374" s="8"/>
      <c r="C374" s="216">
        <v>1.1754887174501711</v>
      </c>
      <c r="D374" s="216">
        <v>1.670892283208403</v>
      </c>
    </row>
    <row r="375" spans="1:4" ht="27.75" customHeight="1">
      <c r="A375" s="7" t="s">
        <v>8007</v>
      </c>
      <c r="B375" s="8"/>
      <c r="C375" s="216">
        <v>0.85301828995533679</v>
      </c>
      <c r="D375" s="216">
        <v>9.3306908821209102</v>
      </c>
    </row>
    <row r="376" spans="1:4" ht="27.75" customHeight="1">
      <c r="A376" s="7" t="s">
        <v>8008</v>
      </c>
      <c r="B376" s="8"/>
      <c r="C376" s="216">
        <v>0.3048942642969763</v>
      </c>
      <c r="D376" s="216">
        <v>1.417059160965213</v>
      </c>
    </row>
    <row r="377" spans="1:4" ht="27.75" customHeight="1">
      <c r="A377" s="7" t="s">
        <v>8009</v>
      </c>
      <c r="B377" s="8"/>
      <c r="C377" s="216">
        <v>0.56986076757804216</v>
      </c>
      <c r="D377" s="216"/>
    </row>
    <row r="378" spans="1:4" ht="27.75" customHeight="1">
      <c r="A378" s="7" t="s">
        <v>8010</v>
      </c>
      <c r="B378" s="8"/>
      <c r="C378" s="216">
        <v>3.4421177745551037</v>
      </c>
      <c r="D378" s="216">
        <v>9.2243914140017935</v>
      </c>
    </row>
    <row r="379" spans="1:4" ht="27.75" customHeight="1">
      <c r="A379" s="7" t="s">
        <v>8011</v>
      </c>
      <c r="B379" s="8"/>
      <c r="C379" s="216">
        <v>1.0876776593269395</v>
      </c>
      <c r="D379" s="216">
        <v>2.7737628989364937</v>
      </c>
    </row>
    <row r="380" spans="1:4" ht="27.75" customHeight="1">
      <c r="A380" s="7" t="s">
        <v>8012</v>
      </c>
      <c r="B380" s="8"/>
      <c r="C380" s="216"/>
      <c r="D380" s="216"/>
    </row>
    <row r="381" spans="1:4" ht="27.75" customHeight="1">
      <c r="A381" s="7" t="s">
        <v>8013</v>
      </c>
      <c r="B381" s="8"/>
      <c r="C381" s="216">
        <v>1.4976780204448381</v>
      </c>
      <c r="D381" s="216">
        <v>6.2093335272077388</v>
      </c>
    </row>
    <row r="382" spans="1:4" ht="27.75" customHeight="1">
      <c r="A382" s="7" t="s">
        <v>8014</v>
      </c>
      <c r="B382" s="8"/>
      <c r="C382" s="216">
        <v>1.0600035111354571</v>
      </c>
      <c r="D382" s="216">
        <v>0.2154853701547341</v>
      </c>
    </row>
    <row r="383" spans="1:4" ht="27.75" customHeight="1">
      <c r="A383" s="7" t="s">
        <v>8015</v>
      </c>
      <c r="B383" s="8"/>
      <c r="C383" s="216">
        <v>6.6744749450016405E-2</v>
      </c>
      <c r="D383" s="216">
        <v>4.5039425245707889</v>
      </c>
    </row>
    <row r="384" spans="1:4" ht="27.75" customHeight="1">
      <c r="A384" s="7" t="s">
        <v>8016</v>
      </c>
      <c r="B384" s="8"/>
      <c r="C384" s="216"/>
      <c r="D384" s="216"/>
    </row>
    <row r="385" spans="1:4" ht="27.75" customHeight="1">
      <c r="A385" s="7" t="s">
        <v>8017</v>
      </c>
      <c r="B385" s="8"/>
      <c r="C385" s="216">
        <v>0.25570884216161649</v>
      </c>
      <c r="D385" s="216">
        <v>0.8911934936367194</v>
      </c>
    </row>
    <row r="386" spans="1:4" ht="27.75" customHeight="1">
      <c r="A386" s="7" t="s">
        <v>8018</v>
      </c>
      <c r="B386" s="8"/>
      <c r="C386" s="216">
        <v>0.47912981771909113</v>
      </c>
      <c r="D386" s="216">
        <v>4.9319099358606167</v>
      </c>
    </row>
    <row r="387" spans="1:4" ht="27.75" customHeight="1">
      <c r="A387" s="7" t="s">
        <v>8019</v>
      </c>
      <c r="B387" s="8"/>
      <c r="C387" s="216">
        <v>1.6725736884505276</v>
      </c>
      <c r="D387" s="216">
        <v>7.9123955008487767</v>
      </c>
    </row>
    <row r="388" spans="1:4" ht="27.75" customHeight="1">
      <c r="A388" s="7" t="s">
        <v>8020</v>
      </c>
      <c r="B388" s="8"/>
      <c r="C388" s="216">
        <v>-5.7709404553854191E-4</v>
      </c>
      <c r="D388" s="216">
        <v>10.924754490922505</v>
      </c>
    </row>
    <row r="389" spans="1:4" ht="27.75" customHeight="1">
      <c r="A389" s="7" t="s">
        <v>8021</v>
      </c>
      <c r="B389" s="8"/>
      <c r="C389" s="216">
        <v>0.79280782274577277</v>
      </c>
      <c r="D389" s="216">
        <v>9.4252421098509913</v>
      </c>
    </row>
    <row r="390" spans="1:4" ht="27.75" customHeight="1">
      <c r="A390" s="7" t="s">
        <v>8022</v>
      </c>
      <c r="B390" s="8"/>
      <c r="C390" s="216">
        <v>5.8365750822674346E-2</v>
      </c>
      <c r="D390" s="216">
        <v>0.39808688991472063</v>
      </c>
    </row>
    <row r="391" spans="1:4" ht="27.75" customHeight="1">
      <c r="A391" s="7" t="s">
        <v>8023</v>
      </c>
      <c r="B391" s="8"/>
      <c r="C391" s="216">
        <v>0.25541190174833828</v>
      </c>
      <c r="D391" s="216">
        <v>3.3787539333983228</v>
      </c>
    </row>
    <row r="392" spans="1:4" ht="27.75" customHeight="1">
      <c r="A392" s="7" t="s">
        <v>8024</v>
      </c>
      <c r="B392" s="8"/>
      <c r="C392" s="216">
        <v>2.8528646434267979</v>
      </c>
      <c r="D392" s="216">
        <v>8.2011417654831007</v>
      </c>
    </row>
    <row r="393" spans="1:4" ht="27.75" customHeight="1">
      <c r="A393" s="7" t="s">
        <v>8025</v>
      </c>
      <c r="B393" s="8"/>
      <c r="C393" s="216">
        <v>0.25893943407212</v>
      </c>
      <c r="D393" s="216"/>
    </row>
    <row r="394" spans="1:4" ht="27.75" customHeight="1">
      <c r="A394" s="7" t="s">
        <v>8026</v>
      </c>
      <c r="B394" s="8"/>
      <c r="C394" s="216">
        <v>-2.3340766033583451</v>
      </c>
      <c r="D394" s="216">
        <v>0.742559787389379</v>
      </c>
    </row>
    <row r="395" spans="1:4" ht="27.75" customHeight="1">
      <c r="A395" s="7" t="s">
        <v>8027</v>
      </c>
      <c r="B395" s="8"/>
      <c r="C395" s="216">
        <v>-2.5274706974043126</v>
      </c>
      <c r="D395" s="216">
        <v>0.32651439552779266</v>
      </c>
    </row>
    <row r="396" spans="1:4" ht="27.75" customHeight="1">
      <c r="A396" s="7" t="s">
        <v>8028</v>
      </c>
      <c r="B396" s="8"/>
      <c r="C396" s="216">
        <v>-2.5274706974043126</v>
      </c>
      <c r="D396" s="216">
        <v>0.32651439552779266</v>
      </c>
    </row>
    <row r="397" spans="1:4" ht="27.75" customHeight="1">
      <c r="A397" s="7" t="s">
        <v>8029</v>
      </c>
      <c r="B397" s="8"/>
      <c r="C397" s="216">
        <v>0.73253466921527666</v>
      </c>
      <c r="D397" s="216">
        <v>5.058795854849401</v>
      </c>
    </row>
    <row r="398" spans="1:4" ht="27.75" customHeight="1">
      <c r="A398" s="7" t="s">
        <v>8030</v>
      </c>
      <c r="B398" s="8"/>
      <c r="C398" s="216">
        <v>-9.2231453964225205E-2</v>
      </c>
      <c r="D398" s="216">
        <v>2.5570018813981443</v>
      </c>
    </row>
    <row r="399" spans="1:4" ht="27.75" customHeight="1">
      <c r="A399" s="7" t="s">
        <v>8031</v>
      </c>
      <c r="B399" s="8"/>
      <c r="C399" s="216">
        <v>-2.0197607325166062E-3</v>
      </c>
      <c r="D399" s="216">
        <v>2.8523685402381402</v>
      </c>
    </row>
    <row r="400" spans="1:4" ht="27.75" customHeight="1">
      <c r="A400" s="7" t="s">
        <v>8032</v>
      </c>
      <c r="B400" s="8"/>
      <c r="C400" s="216">
        <v>1.8690651393624358</v>
      </c>
      <c r="D400" s="216">
        <v>5.859774697809967</v>
      </c>
    </row>
    <row r="401" spans="1:4" ht="27.75" customHeight="1">
      <c r="A401" s="7" t="s">
        <v>8033</v>
      </c>
      <c r="B401" s="8"/>
      <c r="C401" s="216"/>
      <c r="D401" s="216">
        <v>0.34161517724693491</v>
      </c>
    </row>
    <row r="402" spans="1:4" ht="27.75" customHeight="1">
      <c r="A402" s="7" t="s">
        <v>8034</v>
      </c>
      <c r="B402" s="8"/>
      <c r="C402" s="216">
        <v>-5.7509099854068907E-2</v>
      </c>
      <c r="D402" s="216">
        <v>1.9901955315692785</v>
      </c>
    </row>
    <row r="403" spans="1:4" ht="27.75" customHeight="1">
      <c r="A403" s="7" t="s">
        <v>8035</v>
      </c>
      <c r="B403" s="8"/>
      <c r="C403" s="216">
        <v>0.32092822141985361</v>
      </c>
      <c r="D403" s="216">
        <v>7.5908016550102966</v>
      </c>
    </row>
    <row r="404" spans="1:4" ht="27.75" customHeight="1">
      <c r="A404" s="7" t="s">
        <v>8036</v>
      </c>
      <c r="B404" s="8"/>
      <c r="C404" s="216">
        <v>0.20284127705186003</v>
      </c>
      <c r="D404" s="216">
        <v>0.87862104785405015</v>
      </c>
    </row>
    <row r="405" spans="1:4" ht="27.75" customHeight="1">
      <c r="A405" s="7" t="s">
        <v>8037</v>
      </c>
      <c r="B405" s="8"/>
      <c r="C405" s="216">
        <v>0.76585942324274492</v>
      </c>
      <c r="D405" s="216">
        <v>3.5816760353809678</v>
      </c>
    </row>
    <row r="406" spans="1:4" ht="27.75" customHeight="1">
      <c r="A406" s="7" t="s">
        <v>8038</v>
      </c>
      <c r="B406" s="8"/>
      <c r="C406" s="216">
        <v>3.8374463763403059</v>
      </c>
      <c r="D406" s="216">
        <v>6.4746226315408064</v>
      </c>
    </row>
  </sheetData>
  <sheetProtection selectLockedCells="1" selectUnlockedCells="1"/>
  <mergeCells count="1">
    <mergeCell ref="A2:D2"/>
  </mergeCells>
  <hyperlinks>
    <hyperlink ref="A1" location="Overview!A1" display="Back to Overview" xr:uid="{00000000-0004-0000-3B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G633"/>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NGED South West Area (GSP Group _L)"</f>
        <v>Southern Electric Power Distribution plc - Effective from 1 April 2024 - Final Nodal/Zonal charges in NGED South West Area (GSP Group _L)</v>
      </c>
      <c r="B2" s="394"/>
      <c r="C2" s="394"/>
      <c r="D2" s="395"/>
    </row>
    <row r="3" spans="1:7" ht="60.75" customHeight="1">
      <c r="A3" s="215" t="s">
        <v>851</v>
      </c>
      <c r="B3" s="215" t="s">
        <v>852</v>
      </c>
      <c r="C3" s="215" t="s">
        <v>853</v>
      </c>
      <c r="D3" s="215" t="s">
        <v>854</v>
      </c>
    </row>
    <row r="4" spans="1:7" ht="21.75" customHeight="1">
      <c r="A4" s="7" t="s">
        <v>8039</v>
      </c>
      <c r="B4" s="260">
        <v>0</v>
      </c>
      <c r="C4" s="260">
        <v>0</v>
      </c>
      <c r="D4" s="260">
        <v>1.9939995481420532</v>
      </c>
    </row>
    <row r="5" spans="1:7" ht="21.75" customHeight="1">
      <c r="A5" s="7" t="s">
        <v>8040</v>
      </c>
      <c r="B5" s="260">
        <v>0</v>
      </c>
      <c r="C5" s="260">
        <v>3.0127945753397018E-2</v>
      </c>
      <c r="D5" s="260">
        <v>0</v>
      </c>
    </row>
    <row r="6" spans="1:7" ht="21.75" customHeight="1">
      <c r="A6" s="7" t="s">
        <v>8041</v>
      </c>
      <c r="B6" s="260">
        <v>0</v>
      </c>
      <c r="C6" s="260">
        <v>0</v>
      </c>
      <c r="D6" s="260">
        <v>0.18780319402314685</v>
      </c>
    </row>
    <row r="7" spans="1:7" ht="21.75" customHeight="1">
      <c r="A7" s="7" t="s">
        <v>8042</v>
      </c>
      <c r="B7" s="260">
        <v>0</v>
      </c>
      <c r="C7" s="260">
        <v>3.4754540422745266</v>
      </c>
      <c r="D7" s="260">
        <v>2.684884264899476</v>
      </c>
    </row>
    <row r="8" spans="1:7" ht="21.75" customHeight="1">
      <c r="A8" s="7" t="s">
        <v>8043</v>
      </c>
      <c r="B8" s="260">
        <v>0</v>
      </c>
      <c r="C8" s="260">
        <v>1.2525109983608309</v>
      </c>
      <c r="D8" s="260">
        <v>5.1440296203211622</v>
      </c>
    </row>
    <row r="9" spans="1:7" ht="21.75" customHeight="1">
      <c r="A9" s="7" t="s">
        <v>8044</v>
      </c>
      <c r="B9" s="260">
        <v>0</v>
      </c>
      <c r="C9" s="260">
        <v>0.14041557821747735</v>
      </c>
      <c r="D9" s="260">
        <v>4.1297684490619284</v>
      </c>
    </row>
    <row r="10" spans="1:7" ht="21.75" customHeight="1">
      <c r="A10" s="7" t="s">
        <v>8045</v>
      </c>
      <c r="B10" s="260">
        <v>0</v>
      </c>
      <c r="C10" s="260">
        <v>0.17148556314699998</v>
      </c>
      <c r="D10" s="260">
        <v>3.6095907704350965</v>
      </c>
    </row>
    <row r="11" spans="1:7" ht="21.75" customHeight="1">
      <c r="A11" s="7" t="s">
        <v>8046</v>
      </c>
      <c r="B11" s="260">
        <v>0</v>
      </c>
      <c r="C11" s="260">
        <v>-0.10018884219672811</v>
      </c>
      <c r="D11" s="260">
        <v>-8.752518605768185E-2</v>
      </c>
    </row>
    <row r="12" spans="1:7" ht="21.75" customHeight="1">
      <c r="A12" s="7" t="s">
        <v>8047</v>
      </c>
      <c r="B12" s="260">
        <v>0</v>
      </c>
      <c r="C12" s="260">
        <v>3.7899980819414182E-2</v>
      </c>
      <c r="D12" s="260">
        <v>0</v>
      </c>
    </row>
    <row r="13" spans="1:7" ht="21.75" customHeight="1">
      <c r="A13" s="7" t="s">
        <v>8048</v>
      </c>
      <c r="B13" s="260">
        <v>0</v>
      </c>
      <c r="C13" s="260">
        <v>3.7903451022602001E-2</v>
      </c>
      <c r="D13" s="260">
        <v>0</v>
      </c>
    </row>
    <row r="14" spans="1:7" ht="21.75" customHeight="1">
      <c r="A14" s="7" t="s">
        <v>8049</v>
      </c>
      <c r="B14" s="260">
        <v>0</v>
      </c>
      <c r="C14" s="260">
        <v>0.1011479729472093</v>
      </c>
      <c r="D14" s="260">
        <v>3.0055653143005214</v>
      </c>
    </row>
    <row r="15" spans="1:7" ht="21.75" customHeight="1">
      <c r="A15" s="7" t="s">
        <v>8050</v>
      </c>
      <c r="B15" s="260">
        <v>0</v>
      </c>
      <c r="C15" s="260">
        <v>0</v>
      </c>
      <c r="D15" s="260">
        <v>0</v>
      </c>
    </row>
    <row r="16" spans="1:7" ht="21.75" customHeight="1">
      <c r="A16" s="7" t="s">
        <v>8051</v>
      </c>
      <c r="B16" s="260">
        <v>0</v>
      </c>
      <c r="C16" s="260">
        <v>0.11729574825685452</v>
      </c>
      <c r="D16" s="260">
        <v>0</v>
      </c>
    </row>
    <row r="17" spans="1:4" ht="21.75" customHeight="1">
      <c r="A17" s="7" t="s">
        <v>8052</v>
      </c>
      <c r="B17" s="260">
        <v>0</v>
      </c>
      <c r="C17" s="260">
        <v>3.4887140516448918</v>
      </c>
      <c r="D17" s="260">
        <v>0.11338236025078621</v>
      </c>
    </row>
    <row r="18" spans="1:4" ht="21.75" customHeight="1">
      <c r="A18" s="7" t="s">
        <v>8053</v>
      </c>
      <c r="B18" s="260">
        <v>0</v>
      </c>
      <c r="C18" s="260">
        <v>6.7412403790368103</v>
      </c>
      <c r="D18" s="260">
        <v>3.9467012979025431</v>
      </c>
    </row>
    <row r="19" spans="1:4" ht="21.75" customHeight="1">
      <c r="A19" s="7" t="s">
        <v>8054</v>
      </c>
      <c r="B19" s="260">
        <v>0</v>
      </c>
      <c r="C19" s="260">
        <v>0.91122739211324344</v>
      </c>
      <c r="D19" s="260">
        <v>0.31207430804796005</v>
      </c>
    </row>
    <row r="20" spans="1:4" ht="21.75" customHeight="1">
      <c r="A20" s="7" t="s">
        <v>8055</v>
      </c>
      <c r="B20" s="260">
        <v>0</v>
      </c>
      <c r="C20" s="260">
        <v>2.4415744229563212</v>
      </c>
      <c r="D20" s="260">
        <v>0.51205517583312732</v>
      </c>
    </row>
    <row r="21" spans="1:4" ht="21.75" customHeight="1">
      <c r="A21" s="7" t="s">
        <v>8056</v>
      </c>
      <c r="B21" s="260">
        <v>0</v>
      </c>
      <c r="C21" s="260">
        <v>4.7342926769342195E-2</v>
      </c>
      <c r="D21" s="260">
        <v>0</v>
      </c>
    </row>
    <row r="22" spans="1:4" ht="21.75" customHeight="1">
      <c r="A22" s="7" t="s">
        <v>8057</v>
      </c>
      <c r="B22" s="260">
        <v>0</v>
      </c>
      <c r="C22" s="260">
        <v>15.502431539028453</v>
      </c>
      <c r="D22" s="260">
        <v>2.8601396088252451</v>
      </c>
    </row>
    <row r="23" spans="1:4" ht="21.75" customHeight="1">
      <c r="A23" s="7" t="s">
        <v>8058</v>
      </c>
      <c r="B23" s="260">
        <v>0</v>
      </c>
      <c r="C23" s="260">
        <v>16.369181600093082</v>
      </c>
      <c r="D23" s="260">
        <v>0</v>
      </c>
    </row>
    <row r="24" spans="1:4" ht="21.75" customHeight="1">
      <c r="A24" s="7" t="s">
        <v>8059</v>
      </c>
      <c r="B24" s="260">
        <v>0</v>
      </c>
      <c r="C24" s="260">
        <v>4.8233863661540353</v>
      </c>
      <c r="D24" s="260">
        <v>1.4095474915802313</v>
      </c>
    </row>
    <row r="25" spans="1:4" ht="21.75" customHeight="1">
      <c r="A25" s="7" t="s">
        <v>8060</v>
      </c>
      <c r="B25" s="260">
        <v>0</v>
      </c>
      <c r="C25" s="260">
        <v>-0.36288356063536048</v>
      </c>
      <c r="D25" s="260">
        <v>0.42502555087791904</v>
      </c>
    </row>
    <row r="26" spans="1:4" ht="21.75" customHeight="1">
      <c r="A26" s="7" t="s">
        <v>8061</v>
      </c>
      <c r="B26" s="260">
        <v>0</v>
      </c>
      <c r="C26" s="260">
        <v>0.40291213520695057</v>
      </c>
      <c r="D26" s="260">
        <v>0.44815542090981153</v>
      </c>
    </row>
    <row r="27" spans="1:4" ht="27.75" customHeight="1">
      <c r="A27" s="7" t="s">
        <v>8062</v>
      </c>
      <c r="B27" s="260">
        <v>0</v>
      </c>
      <c r="C27" s="260">
        <v>0.12738218556423161</v>
      </c>
      <c r="D27" s="260">
        <v>0</v>
      </c>
    </row>
    <row r="28" spans="1:4" ht="27.75" customHeight="1">
      <c r="A28" s="7" t="s">
        <v>8063</v>
      </c>
      <c r="B28" s="260">
        <v>0</v>
      </c>
      <c r="C28" s="260">
        <v>18.77735959123531</v>
      </c>
      <c r="D28" s="260">
        <v>0</v>
      </c>
    </row>
    <row r="29" spans="1:4" ht="27.75" customHeight="1">
      <c r="A29" s="7" t="s">
        <v>8064</v>
      </c>
      <c r="B29" s="260">
        <v>0</v>
      </c>
      <c r="C29" s="260">
        <v>0.14042918299614268</v>
      </c>
      <c r="D29" s="260">
        <v>4.1303953400088247</v>
      </c>
    </row>
    <row r="30" spans="1:4" ht="27.75" customHeight="1">
      <c r="A30" s="7" t="s">
        <v>8065</v>
      </c>
      <c r="B30" s="260">
        <v>0</v>
      </c>
      <c r="C30" s="260">
        <v>1.655627737944503</v>
      </c>
      <c r="D30" s="260">
        <v>1.3475393225246934</v>
      </c>
    </row>
    <row r="31" spans="1:4" ht="27.75" customHeight="1">
      <c r="A31" s="7" t="s">
        <v>8066</v>
      </c>
      <c r="B31" s="260">
        <v>0</v>
      </c>
      <c r="C31" s="260">
        <v>0</v>
      </c>
      <c r="D31" s="260">
        <v>1.9976257790120862</v>
      </c>
    </row>
    <row r="32" spans="1:4" ht="27.75" customHeight="1">
      <c r="A32" s="7" t="s">
        <v>8067</v>
      </c>
      <c r="B32" s="260">
        <v>0</v>
      </c>
      <c r="C32" s="260">
        <v>3.4937828088984815</v>
      </c>
      <c r="D32" s="260">
        <v>21.657825440085926</v>
      </c>
    </row>
    <row r="33" spans="1:4" ht="27.75" customHeight="1">
      <c r="A33" s="7" t="s">
        <v>8068</v>
      </c>
      <c r="B33" s="260">
        <v>0</v>
      </c>
      <c r="C33" s="260">
        <v>3.5102218883559226</v>
      </c>
      <c r="D33" s="260">
        <v>21.929268647940422</v>
      </c>
    </row>
    <row r="34" spans="1:4" ht="27.75" customHeight="1">
      <c r="A34" s="7" t="s">
        <v>8069</v>
      </c>
      <c r="B34" s="260">
        <v>0</v>
      </c>
      <c r="C34" s="260">
        <v>4.1263419691144501</v>
      </c>
      <c r="D34" s="260">
        <v>0</v>
      </c>
    </row>
    <row r="35" spans="1:4" ht="27.75" customHeight="1">
      <c r="A35" s="7" t="s">
        <v>8070</v>
      </c>
      <c r="B35" s="260">
        <v>0</v>
      </c>
      <c r="C35" s="260">
        <v>0.33581081544244445</v>
      </c>
      <c r="D35" s="260">
        <v>12.913899652481257</v>
      </c>
    </row>
    <row r="36" spans="1:4" ht="27.75" customHeight="1">
      <c r="A36" s="7" t="s">
        <v>8071</v>
      </c>
      <c r="B36" s="260">
        <v>0</v>
      </c>
      <c r="C36" s="260">
        <v>0</v>
      </c>
      <c r="D36" s="260">
        <v>46.116179734897074</v>
      </c>
    </row>
    <row r="37" spans="1:4" ht="27.75" customHeight="1">
      <c r="A37" s="7" t="s">
        <v>8072</v>
      </c>
      <c r="B37" s="260">
        <v>0</v>
      </c>
      <c r="C37" s="260">
        <v>0</v>
      </c>
      <c r="D37" s="260">
        <v>4.3069052555524303</v>
      </c>
    </row>
    <row r="38" spans="1:4" ht="27.75" customHeight="1">
      <c r="A38" s="7" t="s">
        <v>8073</v>
      </c>
      <c r="B38" s="260">
        <v>0</v>
      </c>
      <c r="C38" s="260">
        <v>5.2172466480876851</v>
      </c>
      <c r="D38" s="260">
        <v>3.0894387992296712</v>
      </c>
    </row>
    <row r="39" spans="1:4" ht="27.75" customHeight="1">
      <c r="A39" s="7" t="s">
        <v>8074</v>
      </c>
      <c r="B39" s="260">
        <v>0</v>
      </c>
      <c r="C39" s="260">
        <v>7.6001782251107208</v>
      </c>
      <c r="D39" s="260">
        <v>1.0337810992312857</v>
      </c>
    </row>
    <row r="40" spans="1:4" ht="27.75" customHeight="1">
      <c r="A40" s="7" t="s">
        <v>8075</v>
      </c>
      <c r="B40" s="260">
        <v>0</v>
      </c>
      <c r="C40" s="260">
        <v>3.9188016618774046</v>
      </c>
      <c r="D40" s="260">
        <v>1.1992952977028255</v>
      </c>
    </row>
    <row r="41" spans="1:4" ht="27.75" customHeight="1">
      <c r="A41" s="7" t="s">
        <v>8076</v>
      </c>
      <c r="B41" s="260">
        <v>0</v>
      </c>
      <c r="C41" s="260">
        <v>6.8102538884141133</v>
      </c>
      <c r="D41" s="260">
        <v>0.48512462448109167</v>
      </c>
    </row>
    <row r="42" spans="1:4" ht="27.75" customHeight="1">
      <c r="A42" s="7" t="s">
        <v>8077</v>
      </c>
      <c r="B42" s="260">
        <v>0</v>
      </c>
      <c r="C42" s="260">
        <v>7.2329230401246711</v>
      </c>
      <c r="D42" s="260">
        <v>22.615101759047167</v>
      </c>
    </row>
    <row r="43" spans="1:4" ht="27.75" customHeight="1">
      <c r="A43" s="7" t="s">
        <v>8078</v>
      </c>
      <c r="B43" s="260">
        <v>0</v>
      </c>
      <c r="C43" s="260">
        <v>3.5728129743098984</v>
      </c>
      <c r="D43" s="260">
        <v>5.8153879607746743</v>
      </c>
    </row>
    <row r="44" spans="1:4" ht="27.75" customHeight="1">
      <c r="A44" s="7" t="s">
        <v>8079</v>
      </c>
      <c r="B44" s="260">
        <v>0</v>
      </c>
      <c r="C44" s="260">
        <v>0.32234254630488612</v>
      </c>
      <c r="D44" s="260">
        <v>2.0969056373452788</v>
      </c>
    </row>
    <row r="45" spans="1:4" ht="27.75" customHeight="1">
      <c r="A45" s="7" t="s">
        <v>8080</v>
      </c>
      <c r="B45" s="260">
        <v>0</v>
      </c>
      <c r="C45" s="260">
        <v>6.0384449191075156</v>
      </c>
      <c r="D45" s="260">
        <v>6.4813338164738896</v>
      </c>
    </row>
    <row r="46" spans="1:4" ht="27.75" customHeight="1">
      <c r="A46" s="7" t="s">
        <v>8081</v>
      </c>
      <c r="B46" s="260">
        <v>0</v>
      </c>
      <c r="C46" s="260">
        <v>0.31463010214531401</v>
      </c>
      <c r="D46" s="260">
        <v>-2.526800046846796E-3</v>
      </c>
    </row>
    <row r="47" spans="1:4" ht="27.75" customHeight="1">
      <c r="A47" s="7" t="s">
        <v>8082</v>
      </c>
      <c r="B47" s="260">
        <v>0</v>
      </c>
      <c r="C47" s="260">
        <v>0.20685359128552164</v>
      </c>
      <c r="D47" s="260">
        <v>1.1584392037129596</v>
      </c>
    </row>
    <row r="48" spans="1:4" ht="27.75" customHeight="1">
      <c r="A48" s="7" t="s">
        <v>8083</v>
      </c>
      <c r="B48" s="260">
        <v>0</v>
      </c>
      <c r="C48" s="260">
        <v>0.49353455631374771</v>
      </c>
      <c r="D48" s="260">
        <v>1.164658192902666</v>
      </c>
    </row>
    <row r="49" spans="1:4" ht="27.75" customHeight="1">
      <c r="A49" s="7" t="s">
        <v>8084</v>
      </c>
      <c r="B49" s="260">
        <v>0</v>
      </c>
      <c r="C49" s="260">
        <v>0.34834411140941302</v>
      </c>
      <c r="D49" s="260">
        <v>0.44265626906105909</v>
      </c>
    </row>
    <row r="50" spans="1:4" ht="27.75" customHeight="1">
      <c r="A50" s="7" t="s">
        <v>8085</v>
      </c>
      <c r="B50" s="260">
        <v>0</v>
      </c>
      <c r="C50" s="260">
        <v>0.57707467509068056</v>
      </c>
      <c r="D50" s="260">
        <v>0.44992520268804914</v>
      </c>
    </row>
    <row r="51" spans="1:4" ht="27.75" customHeight="1">
      <c r="A51" s="7" t="s">
        <v>8086</v>
      </c>
      <c r="B51" s="260">
        <v>0</v>
      </c>
      <c r="C51" s="260">
        <v>0.4184783194829414</v>
      </c>
      <c r="D51" s="260">
        <v>0.44871375188479362</v>
      </c>
    </row>
    <row r="52" spans="1:4" ht="27.75" customHeight="1">
      <c r="A52" s="7" t="s">
        <v>8087</v>
      </c>
      <c r="B52" s="260">
        <v>0</v>
      </c>
      <c r="C52" s="260">
        <v>0.89494993883331664</v>
      </c>
      <c r="D52" s="260">
        <v>0.46232010149939368</v>
      </c>
    </row>
    <row r="53" spans="1:4" ht="27.75" customHeight="1">
      <c r="A53" s="7" t="s">
        <v>8088</v>
      </c>
      <c r="B53" s="260">
        <v>0</v>
      </c>
      <c r="C53" s="260">
        <v>2.0597805827090383</v>
      </c>
      <c r="D53" s="260">
        <v>21.677583906432805</v>
      </c>
    </row>
    <row r="54" spans="1:4" ht="27.75" customHeight="1">
      <c r="A54" s="7" t="s">
        <v>8089</v>
      </c>
      <c r="B54" s="260">
        <v>0</v>
      </c>
      <c r="C54" s="260">
        <v>12.201379382301702</v>
      </c>
      <c r="D54" s="260">
        <v>3.2022959966093887</v>
      </c>
    </row>
    <row r="55" spans="1:4" ht="27.75" customHeight="1">
      <c r="A55" s="7" t="s">
        <v>8090</v>
      </c>
      <c r="B55" s="260">
        <v>0</v>
      </c>
      <c r="C55" s="260">
        <v>0.13647255449530873</v>
      </c>
      <c r="D55" s="260">
        <v>0.81444242050172899</v>
      </c>
    </row>
    <row r="56" spans="1:4" ht="27.75" customHeight="1">
      <c r="A56" s="7" t="s">
        <v>8091</v>
      </c>
      <c r="B56" s="260">
        <v>0</v>
      </c>
      <c r="C56" s="260">
        <v>0.71695361367727017</v>
      </c>
      <c r="D56" s="260">
        <v>1.6838203404821903</v>
      </c>
    </row>
    <row r="57" spans="1:4" ht="27.75" customHeight="1">
      <c r="A57" s="7" t="s">
        <v>8092</v>
      </c>
      <c r="B57" s="260">
        <v>0</v>
      </c>
      <c r="C57" s="260">
        <v>2.7781011398063531</v>
      </c>
      <c r="D57" s="260">
        <v>1.6556704763165386</v>
      </c>
    </row>
    <row r="58" spans="1:4" ht="27.75" customHeight="1">
      <c r="A58" s="7" t="s">
        <v>8093</v>
      </c>
      <c r="B58" s="260">
        <v>0</v>
      </c>
      <c r="C58" s="260">
        <v>12.116466782179806</v>
      </c>
      <c r="D58" s="260">
        <v>3.1853894152140336</v>
      </c>
    </row>
    <row r="59" spans="1:4" ht="27.75" customHeight="1">
      <c r="A59" s="7" t="s">
        <v>8094</v>
      </c>
      <c r="B59" s="260">
        <v>0</v>
      </c>
      <c r="C59" s="260">
        <v>3.4235271060716146</v>
      </c>
      <c r="D59" s="260">
        <v>3.9184053401706058</v>
      </c>
    </row>
    <row r="60" spans="1:4" ht="27.75" customHeight="1">
      <c r="A60" s="7" t="s">
        <v>8095</v>
      </c>
      <c r="B60" s="260">
        <v>0</v>
      </c>
      <c r="C60" s="260">
        <v>2.6164541789652094</v>
      </c>
      <c r="D60" s="260">
        <v>0.75902465748551884</v>
      </c>
    </row>
    <row r="61" spans="1:4" ht="27.75" customHeight="1">
      <c r="A61" s="7" t="s">
        <v>8096</v>
      </c>
      <c r="B61" s="260">
        <v>0</v>
      </c>
      <c r="C61" s="260">
        <v>0.51400138826575725</v>
      </c>
      <c r="D61" s="260">
        <v>5.9501661223708986</v>
      </c>
    </row>
    <row r="62" spans="1:4" ht="27.75" customHeight="1">
      <c r="A62" s="7" t="s">
        <v>8097</v>
      </c>
      <c r="B62" s="260">
        <v>0</v>
      </c>
      <c r="C62" s="260">
        <v>3.8365861773865112E-2</v>
      </c>
      <c r="D62" s="260">
        <v>0</v>
      </c>
    </row>
    <row r="63" spans="1:4" ht="27.75" customHeight="1">
      <c r="A63" s="7" t="s">
        <v>8098</v>
      </c>
      <c r="B63" s="260">
        <v>0</v>
      </c>
      <c r="C63" s="260">
        <v>3.6153265407748907</v>
      </c>
      <c r="D63" s="260">
        <v>0.98719720094511054</v>
      </c>
    </row>
    <row r="64" spans="1:4" ht="27.75" customHeight="1">
      <c r="A64" s="7" t="s">
        <v>8099</v>
      </c>
      <c r="B64" s="260">
        <v>0</v>
      </c>
      <c r="C64" s="260">
        <v>5.0215602354141398</v>
      </c>
      <c r="D64" s="260">
        <v>3.646588393678224E-2</v>
      </c>
    </row>
    <row r="65" spans="1:4" ht="27.75" customHeight="1">
      <c r="A65" s="7" t="s">
        <v>8100</v>
      </c>
      <c r="B65" s="260">
        <v>0</v>
      </c>
      <c r="C65" s="260">
        <v>1.7004107646840698</v>
      </c>
      <c r="D65" s="260">
        <v>1.0195301904150618</v>
      </c>
    </row>
    <row r="66" spans="1:4" ht="27.75" customHeight="1">
      <c r="A66" s="7" t="s">
        <v>8101</v>
      </c>
      <c r="B66" s="260">
        <v>0</v>
      </c>
      <c r="C66" s="260">
        <v>1.2847212839116886</v>
      </c>
      <c r="D66" s="260">
        <v>5.998500306176866</v>
      </c>
    </row>
    <row r="67" spans="1:4" ht="27.75" customHeight="1">
      <c r="A67" s="7" t="s">
        <v>8102</v>
      </c>
      <c r="B67" s="260">
        <v>0</v>
      </c>
      <c r="C67" s="260">
        <v>0.81669758538844073</v>
      </c>
      <c r="D67" s="260">
        <v>0.12858495176394025</v>
      </c>
    </row>
    <row r="68" spans="1:4" ht="27.75" customHeight="1">
      <c r="A68" s="7" t="s">
        <v>8103</v>
      </c>
      <c r="B68" s="260">
        <v>0</v>
      </c>
      <c r="C68" s="260">
        <v>-4.2557963208660309E-2</v>
      </c>
      <c r="D68" s="260">
        <v>3.5557254903667039</v>
      </c>
    </row>
    <row r="69" spans="1:4" ht="27.75" customHeight="1">
      <c r="A69" s="7" t="s">
        <v>8104</v>
      </c>
      <c r="B69" s="260">
        <v>0</v>
      </c>
      <c r="C69" s="260">
        <v>0.151108657725953</v>
      </c>
      <c r="D69" s="260">
        <v>5.272949321001065E-2</v>
      </c>
    </row>
    <row r="70" spans="1:4" ht="27.75" customHeight="1">
      <c r="A70" s="7" t="s">
        <v>8105</v>
      </c>
      <c r="B70" s="260">
        <v>0</v>
      </c>
      <c r="C70" s="260">
        <v>4.6561811912197877</v>
      </c>
      <c r="D70" s="260">
        <v>2.041974719766233</v>
      </c>
    </row>
    <row r="71" spans="1:4" ht="27.75" customHeight="1">
      <c r="A71" s="7" t="s">
        <v>8106</v>
      </c>
      <c r="B71" s="260">
        <v>0</v>
      </c>
      <c r="C71" s="260">
        <v>0.32498932623612425</v>
      </c>
      <c r="D71" s="260">
        <v>5.0638710582057165</v>
      </c>
    </row>
    <row r="72" spans="1:4" ht="27.75" customHeight="1">
      <c r="A72" s="7" t="s">
        <v>8107</v>
      </c>
      <c r="B72" s="260">
        <v>0</v>
      </c>
      <c r="C72" s="260">
        <v>0.25421514639144055</v>
      </c>
      <c r="D72" s="260">
        <v>5.0558699870680019</v>
      </c>
    </row>
    <row r="73" spans="1:4" ht="27.75" customHeight="1">
      <c r="A73" s="7" t="s">
        <v>8108</v>
      </c>
      <c r="B73" s="260">
        <v>0</v>
      </c>
      <c r="C73" s="260">
        <v>2.9702525754739169</v>
      </c>
      <c r="D73" s="260">
        <v>5.1533402034402123</v>
      </c>
    </row>
    <row r="74" spans="1:4" ht="27.75" customHeight="1">
      <c r="A74" s="7" t="s">
        <v>8109</v>
      </c>
      <c r="B74" s="260">
        <v>0</v>
      </c>
      <c r="C74" s="260">
        <v>4.8453049475760908E-2</v>
      </c>
      <c r="D74" s="260">
        <v>0.1231509230439745</v>
      </c>
    </row>
    <row r="75" spans="1:4" ht="27.75" customHeight="1">
      <c r="A75" s="7" t="s">
        <v>8110</v>
      </c>
      <c r="B75" s="260">
        <v>0</v>
      </c>
      <c r="C75" s="260">
        <v>4.5122186215843794</v>
      </c>
      <c r="D75" s="260">
        <v>3.1244441950310193</v>
      </c>
    </row>
    <row r="76" spans="1:4" ht="27.75" customHeight="1">
      <c r="A76" s="7" t="s">
        <v>8111</v>
      </c>
      <c r="B76" s="260">
        <v>0</v>
      </c>
      <c r="C76" s="260">
        <v>1.2132560794233265</v>
      </c>
      <c r="D76" s="260">
        <v>3.0500354155376419</v>
      </c>
    </row>
    <row r="77" spans="1:4" ht="27.75" customHeight="1">
      <c r="A77" s="7" t="s">
        <v>8112</v>
      </c>
      <c r="B77" s="260">
        <v>0</v>
      </c>
      <c r="C77" s="260">
        <v>4.5524014102295833</v>
      </c>
      <c r="D77" s="260">
        <v>6.1149217444294237</v>
      </c>
    </row>
    <row r="78" spans="1:4" ht="27.75" customHeight="1">
      <c r="A78" s="7" t="s">
        <v>8113</v>
      </c>
      <c r="B78" s="260">
        <v>0</v>
      </c>
      <c r="C78" s="260">
        <v>0.46031856758536582</v>
      </c>
      <c r="D78" s="260">
        <v>1.1605021246295038</v>
      </c>
    </row>
    <row r="79" spans="1:4" ht="27.75" customHeight="1">
      <c r="A79" s="7" t="s">
        <v>8114</v>
      </c>
      <c r="B79" s="260">
        <v>0</v>
      </c>
      <c r="C79" s="260">
        <v>6.2097966883708153E-2</v>
      </c>
      <c r="D79" s="260">
        <v>2.5780902303773496</v>
      </c>
    </row>
    <row r="80" spans="1:4" ht="27.75" customHeight="1">
      <c r="A80" s="7" t="s">
        <v>8115</v>
      </c>
      <c r="B80" s="260">
        <v>0</v>
      </c>
      <c r="C80" s="260">
        <v>0</v>
      </c>
      <c r="D80" s="260">
        <v>0</v>
      </c>
    </row>
    <row r="81" spans="1:4" ht="27.75" customHeight="1">
      <c r="A81" s="7" t="s">
        <v>8116</v>
      </c>
      <c r="B81" s="260">
        <v>0</v>
      </c>
      <c r="C81" s="260">
        <v>-2.3294748364029647E-2</v>
      </c>
      <c r="D81" s="260">
        <v>0.81414062738724424</v>
      </c>
    </row>
    <row r="82" spans="1:4" ht="27.75" customHeight="1">
      <c r="A82" s="7" t="s">
        <v>8117</v>
      </c>
      <c r="B82" s="260">
        <v>0</v>
      </c>
      <c r="C82" s="260">
        <v>2.8636006250050623</v>
      </c>
      <c r="D82" s="260">
        <v>0.51867963113128079</v>
      </c>
    </row>
    <row r="83" spans="1:4" ht="27.75" customHeight="1">
      <c r="A83" s="7" t="s">
        <v>8118</v>
      </c>
      <c r="B83" s="260">
        <v>0</v>
      </c>
      <c r="C83" s="260">
        <v>5.5116224174025676</v>
      </c>
      <c r="D83" s="260">
        <v>-1.5007223593549042E-2</v>
      </c>
    </row>
    <row r="84" spans="1:4" ht="27.75" customHeight="1">
      <c r="A84" s="7" t="s">
        <v>8119</v>
      </c>
      <c r="B84" s="260">
        <v>0</v>
      </c>
      <c r="C84" s="260">
        <v>1.9636423691202372</v>
      </c>
      <c r="D84" s="260">
        <v>0.74021696204430198</v>
      </c>
    </row>
    <row r="85" spans="1:4" ht="27.75" customHeight="1">
      <c r="A85" s="7" t="s">
        <v>8120</v>
      </c>
      <c r="B85" s="260">
        <v>0</v>
      </c>
      <c r="C85" s="260">
        <v>0.81669758538844073</v>
      </c>
      <c r="D85" s="260">
        <v>0.12858496387399526</v>
      </c>
    </row>
    <row r="86" spans="1:4" ht="27.75" customHeight="1">
      <c r="A86" s="7" t="s">
        <v>8121</v>
      </c>
      <c r="B86" s="260">
        <v>0</v>
      </c>
      <c r="C86" s="260">
        <v>0.81765576741946022</v>
      </c>
      <c r="D86" s="260">
        <v>3.1424297203469926</v>
      </c>
    </row>
    <row r="87" spans="1:4" ht="27.75" customHeight="1">
      <c r="A87" s="7" t="s">
        <v>8122</v>
      </c>
      <c r="B87" s="260">
        <v>0</v>
      </c>
      <c r="C87" s="260">
        <v>10.142465651395526</v>
      </c>
      <c r="D87" s="260">
        <v>4.5537394265710809</v>
      </c>
    </row>
    <row r="88" spans="1:4" ht="27.75" customHeight="1">
      <c r="A88" s="7" t="s">
        <v>8123</v>
      </c>
      <c r="B88" s="260">
        <v>0</v>
      </c>
      <c r="C88" s="260">
        <v>5.2571573671595795</v>
      </c>
      <c r="D88" s="260">
        <v>-1.5005005012163527E-2</v>
      </c>
    </row>
    <row r="89" spans="1:4" ht="27.75" customHeight="1">
      <c r="A89" s="7" t="s">
        <v>8124</v>
      </c>
      <c r="B89" s="260">
        <v>0</v>
      </c>
      <c r="C89" s="260">
        <v>0</v>
      </c>
      <c r="D89" s="260">
        <v>0</v>
      </c>
    </row>
    <row r="90" spans="1:4" ht="27.75" customHeight="1">
      <c r="A90" s="7" t="s">
        <v>8125</v>
      </c>
      <c r="B90" s="260">
        <v>0</v>
      </c>
      <c r="C90" s="260">
        <v>-1.0059673879074237E-2</v>
      </c>
      <c r="D90" s="260">
        <v>0</v>
      </c>
    </row>
    <row r="91" spans="1:4" ht="27.75" customHeight="1">
      <c r="A91" s="7" t="s">
        <v>8126</v>
      </c>
      <c r="B91" s="260">
        <v>0</v>
      </c>
      <c r="C91" s="260">
        <v>4.729753575241083E-2</v>
      </c>
      <c r="D91" s="260">
        <v>0.12011237172240617</v>
      </c>
    </row>
    <row r="92" spans="1:4" ht="27.75" customHeight="1">
      <c r="A92" s="7" t="s">
        <v>8127</v>
      </c>
      <c r="B92" s="260">
        <v>0</v>
      </c>
      <c r="C92" s="260">
        <v>3.3808685429512576E-2</v>
      </c>
      <c r="D92" s="260">
        <v>0.46064075058443466</v>
      </c>
    </row>
    <row r="93" spans="1:4" ht="27.75" customHeight="1">
      <c r="A93" s="7" t="s">
        <v>8128</v>
      </c>
      <c r="B93" s="260">
        <v>0</v>
      </c>
      <c r="C93" s="260">
        <v>1.3311208671586285E-2</v>
      </c>
      <c r="D93" s="260">
        <v>0</v>
      </c>
    </row>
    <row r="94" spans="1:4" ht="27.75" customHeight="1">
      <c r="A94" s="7" t="s">
        <v>8129</v>
      </c>
      <c r="B94" s="260">
        <v>0</v>
      </c>
      <c r="C94" s="260">
        <v>8.7864079298784828E-2</v>
      </c>
      <c r="D94" s="260">
        <v>3.6623107812998282E-2</v>
      </c>
    </row>
    <row r="95" spans="1:4" ht="27.75" customHeight="1">
      <c r="A95" s="7" t="s">
        <v>8130</v>
      </c>
      <c r="B95" s="260">
        <v>0</v>
      </c>
      <c r="C95" s="260">
        <v>3.3357806390572745E-2</v>
      </c>
      <c r="D95" s="260">
        <v>22.047474524750246</v>
      </c>
    </row>
    <row r="96" spans="1:4" ht="27.75" customHeight="1">
      <c r="A96" s="7" t="s">
        <v>8131</v>
      </c>
      <c r="B96" s="260">
        <v>0</v>
      </c>
      <c r="C96" s="260">
        <v>0.45543936680511909</v>
      </c>
      <c r="D96" s="260">
        <v>2.5831486502007874</v>
      </c>
    </row>
    <row r="97" spans="1:4" ht="27.75" customHeight="1">
      <c r="A97" s="7" t="s">
        <v>8132</v>
      </c>
      <c r="B97" s="260">
        <v>0</v>
      </c>
      <c r="C97" s="260">
        <v>0</v>
      </c>
      <c r="D97" s="260">
        <v>0</v>
      </c>
    </row>
    <row r="98" spans="1:4" ht="27.75" customHeight="1">
      <c r="A98" s="7" t="s">
        <v>8133</v>
      </c>
      <c r="B98" s="260">
        <v>0</v>
      </c>
      <c r="C98" s="260">
        <v>-2.5884831496780119</v>
      </c>
      <c r="D98" s="260">
        <v>0.33418230704391183</v>
      </c>
    </row>
    <row r="99" spans="1:4" ht="27.75" customHeight="1">
      <c r="A99" s="7" t="s">
        <v>8134</v>
      </c>
      <c r="B99" s="260">
        <v>0</v>
      </c>
      <c r="C99" s="260">
        <v>0</v>
      </c>
      <c r="D99" s="260">
        <v>0</v>
      </c>
    </row>
    <row r="100" spans="1:4" ht="27.75" customHeight="1">
      <c r="A100" s="7" t="s">
        <v>8135</v>
      </c>
      <c r="B100" s="260">
        <v>0</v>
      </c>
      <c r="C100" s="260">
        <v>9.8316405526430515</v>
      </c>
      <c r="D100" s="260">
        <v>5.982902117371828</v>
      </c>
    </row>
    <row r="101" spans="1:4" ht="27.75" customHeight="1">
      <c r="A101" s="7" t="s">
        <v>8136</v>
      </c>
      <c r="B101" s="260">
        <v>0</v>
      </c>
      <c r="C101" s="260">
        <v>0.4199311065932978</v>
      </c>
      <c r="D101" s="260">
        <v>2.5823188099684824</v>
      </c>
    </row>
    <row r="102" spans="1:4" ht="27.75" customHeight="1">
      <c r="A102" s="7" t="s">
        <v>8137</v>
      </c>
      <c r="B102" s="260">
        <v>0</v>
      </c>
      <c r="C102" s="260">
        <v>1.2817626886199733</v>
      </c>
      <c r="D102" s="260">
        <v>1.4025537954656263E-3</v>
      </c>
    </row>
    <row r="103" spans="1:4" ht="27.75" customHeight="1">
      <c r="A103" s="7" t="s">
        <v>8138</v>
      </c>
      <c r="B103" s="260">
        <v>0</v>
      </c>
      <c r="C103" s="260">
        <v>0</v>
      </c>
      <c r="D103" s="260">
        <v>0</v>
      </c>
    </row>
    <row r="104" spans="1:4" ht="27.75" customHeight="1">
      <c r="A104" s="7" t="s">
        <v>8139</v>
      </c>
      <c r="B104" s="260">
        <v>0</v>
      </c>
      <c r="C104" s="260">
        <v>4.1828828971246992</v>
      </c>
      <c r="D104" s="260">
        <v>1.0018867356154453</v>
      </c>
    </row>
    <row r="105" spans="1:4" ht="27.75" customHeight="1">
      <c r="A105" s="7" t="s">
        <v>8140</v>
      </c>
      <c r="B105" s="260">
        <v>0</v>
      </c>
      <c r="C105" s="260">
        <v>0.17549563744403957</v>
      </c>
      <c r="D105" s="260">
        <v>2.6287674773552818</v>
      </c>
    </row>
    <row r="106" spans="1:4" ht="27.75" customHeight="1">
      <c r="A106" s="7" t="s">
        <v>8141</v>
      </c>
      <c r="B106" s="260">
        <v>0</v>
      </c>
      <c r="C106" s="260">
        <v>7.5998257383590042</v>
      </c>
      <c r="D106" s="260">
        <v>1.0337454281164078</v>
      </c>
    </row>
    <row r="107" spans="1:4" ht="27.75" customHeight="1">
      <c r="A107" s="7" t="s">
        <v>8142</v>
      </c>
      <c r="B107" s="260">
        <v>0</v>
      </c>
      <c r="C107" s="260">
        <v>11.12898733706507</v>
      </c>
      <c r="D107" s="260">
        <v>5.8855189542633202</v>
      </c>
    </row>
    <row r="108" spans="1:4" ht="27.75" customHeight="1">
      <c r="A108" s="7" t="s">
        <v>8143</v>
      </c>
      <c r="B108" s="260">
        <v>0</v>
      </c>
      <c r="C108" s="260">
        <v>15.67627360145123</v>
      </c>
      <c r="D108" s="260">
        <v>2.8474062779990992</v>
      </c>
    </row>
    <row r="109" spans="1:4" ht="27.75" customHeight="1">
      <c r="A109" s="7" t="s">
        <v>8144</v>
      </c>
      <c r="B109" s="260">
        <v>0</v>
      </c>
      <c r="C109" s="260">
        <v>20.518247617898247</v>
      </c>
      <c r="D109" s="260">
        <v>6.128642029647132</v>
      </c>
    </row>
    <row r="110" spans="1:4" ht="27.75" customHeight="1">
      <c r="A110" s="7" t="s">
        <v>8145</v>
      </c>
      <c r="B110" s="260">
        <v>0</v>
      </c>
      <c r="C110" s="260">
        <v>2.348397288994192</v>
      </c>
      <c r="D110" s="260">
        <v>2.1737448194059521</v>
      </c>
    </row>
    <row r="111" spans="1:4" ht="27.75" customHeight="1">
      <c r="A111" s="7" t="s">
        <v>8146</v>
      </c>
      <c r="B111" s="260">
        <v>0</v>
      </c>
      <c r="C111" s="260">
        <v>5.3674217054922577E-2</v>
      </c>
      <c r="D111" s="260">
        <v>0</v>
      </c>
    </row>
    <row r="112" spans="1:4" ht="27.75" customHeight="1">
      <c r="A112" s="7" t="s">
        <v>8147</v>
      </c>
      <c r="B112" s="260">
        <v>0</v>
      </c>
      <c r="C112" s="260">
        <v>1.0205219966667847</v>
      </c>
      <c r="D112" s="260">
        <v>0.72826069458215414</v>
      </c>
    </row>
    <row r="113" spans="1:4" ht="27.75" customHeight="1">
      <c r="A113" s="7" t="s">
        <v>8148</v>
      </c>
      <c r="B113" s="260">
        <v>0</v>
      </c>
      <c r="C113" s="260">
        <v>3.9358530704985881</v>
      </c>
      <c r="D113" s="260">
        <v>5.6443723908038903</v>
      </c>
    </row>
    <row r="114" spans="1:4" ht="27.75" customHeight="1">
      <c r="A114" s="7" t="s">
        <v>8149</v>
      </c>
      <c r="B114" s="260">
        <v>0</v>
      </c>
      <c r="C114" s="260">
        <v>-0.2345915250024721</v>
      </c>
      <c r="D114" s="260">
        <v>0</v>
      </c>
    </row>
    <row r="115" spans="1:4" ht="27.75" customHeight="1">
      <c r="A115" s="7" t="s">
        <v>8150</v>
      </c>
      <c r="B115" s="260">
        <v>0</v>
      </c>
      <c r="C115" s="260">
        <v>6.0715028982999693</v>
      </c>
      <c r="D115" s="260">
        <v>0.99743141240265021</v>
      </c>
    </row>
    <row r="116" spans="1:4" ht="27.75" customHeight="1">
      <c r="A116" s="7" t="s">
        <v>8151</v>
      </c>
      <c r="B116" s="260">
        <v>0</v>
      </c>
      <c r="C116" s="260">
        <v>0.18754408290385741</v>
      </c>
      <c r="D116" s="260">
        <v>0.75866726326943579</v>
      </c>
    </row>
    <row r="117" spans="1:4" ht="27.75" customHeight="1">
      <c r="A117" s="7" t="s">
        <v>8152</v>
      </c>
      <c r="B117" s="260">
        <v>0</v>
      </c>
      <c r="C117" s="260">
        <v>4.9612792375659166E-2</v>
      </c>
      <c r="D117" s="260">
        <v>0.12273380575472592</v>
      </c>
    </row>
    <row r="118" spans="1:4" ht="27.75" customHeight="1">
      <c r="A118" s="7" t="s">
        <v>8153</v>
      </c>
      <c r="B118" s="260">
        <v>0</v>
      </c>
      <c r="C118" s="260">
        <v>4.2803461315541261E-2</v>
      </c>
      <c r="D118" s="260">
        <v>0</v>
      </c>
    </row>
    <row r="119" spans="1:4" ht="27.75" customHeight="1">
      <c r="A119" s="7" t="s">
        <v>8154</v>
      </c>
      <c r="B119" s="260">
        <v>0</v>
      </c>
      <c r="C119" s="260">
        <v>0.12150486989695133</v>
      </c>
      <c r="D119" s="260">
        <v>0</v>
      </c>
    </row>
    <row r="120" spans="1:4" ht="27.75" customHeight="1">
      <c r="A120" s="7" t="s">
        <v>8155</v>
      </c>
      <c r="B120" s="260">
        <v>0</v>
      </c>
      <c r="C120" s="260">
        <v>-1.3384325041375735E-2</v>
      </c>
      <c r="D120" s="260">
        <v>1.3063189448564085</v>
      </c>
    </row>
    <row r="121" spans="1:4" ht="27.75" customHeight="1">
      <c r="A121" s="7" t="s">
        <v>8156</v>
      </c>
      <c r="B121" s="260">
        <v>0</v>
      </c>
      <c r="C121" s="260">
        <v>0.40233867732351852</v>
      </c>
      <c r="D121" s="260">
        <v>0.9458753462978039</v>
      </c>
    </row>
    <row r="122" spans="1:4" ht="27.75" customHeight="1">
      <c r="A122" s="7" t="s">
        <v>8157</v>
      </c>
      <c r="B122" s="260">
        <v>0</v>
      </c>
      <c r="C122" s="260">
        <v>1.8223379845454317</v>
      </c>
      <c r="D122" s="260">
        <v>0.32747392562992816</v>
      </c>
    </row>
    <row r="123" spans="1:4" ht="27.75" customHeight="1">
      <c r="A123" s="7" t="s">
        <v>8158</v>
      </c>
      <c r="B123" s="260">
        <v>0</v>
      </c>
      <c r="C123" s="260">
        <v>1.5270145606889141</v>
      </c>
      <c r="D123" s="260">
        <v>6.9991090594981253</v>
      </c>
    </row>
    <row r="124" spans="1:4" ht="27.75" customHeight="1">
      <c r="A124" s="7" t="s">
        <v>8159</v>
      </c>
      <c r="B124" s="260">
        <v>0</v>
      </c>
      <c r="C124" s="260">
        <v>0</v>
      </c>
      <c r="D124" s="260">
        <v>0</v>
      </c>
    </row>
    <row r="125" spans="1:4" ht="27.75" customHeight="1">
      <c r="A125" s="7" t="s">
        <v>8160</v>
      </c>
      <c r="B125" s="260">
        <v>0</v>
      </c>
      <c r="C125" s="260">
        <v>0.62681817822690034</v>
      </c>
      <c r="D125" s="260">
        <v>5.0896019740530374</v>
      </c>
    </row>
    <row r="126" spans="1:4" ht="27.75" customHeight="1">
      <c r="A126" s="7" t="s">
        <v>8161</v>
      </c>
      <c r="B126" s="260">
        <v>0</v>
      </c>
      <c r="C126" s="260">
        <v>1.6727971879266188</v>
      </c>
      <c r="D126" s="260">
        <v>3.3886750006435702</v>
      </c>
    </row>
    <row r="127" spans="1:4" ht="27.75" customHeight="1">
      <c r="A127" s="7" t="s">
        <v>8162</v>
      </c>
      <c r="B127" s="260">
        <v>0</v>
      </c>
      <c r="C127" s="260">
        <v>3.4829955432344906</v>
      </c>
      <c r="D127" s="260">
        <v>0.46938734671027521</v>
      </c>
    </row>
    <row r="128" spans="1:4" ht="27.75" customHeight="1">
      <c r="A128" s="7" t="s">
        <v>8163</v>
      </c>
      <c r="B128" s="260">
        <v>0</v>
      </c>
      <c r="C128" s="260">
        <v>3.4768042293666541E-2</v>
      </c>
      <c r="D128" s="260">
        <v>22.960962864319225</v>
      </c>
    </row>
    <row r="129" spans="1:4" ht="27.75" customHeight="1">
      <c r="A129" s="7" t="s">
        <v>8164</v>
      </c>
      <c r="B129" s="260">
        <v>0</v>
      </c>
      <c r="C129" s="260">
        <v>7.9422766919994864E-2</v>
      </c>
      <c r="D129" s="260">
        <v>0</v>
      </c>
    </row>
    <row r="130" spans="1:4" ht="27.75" customHeight="1">
      <c r="A130" s="7" t="s">
        <v>8165</v>
      </c>
      <c r="B130" s="260">
        <v>0</v>
      </c>
      <c r="C130" s="260">
        <v>7.911522215599299</v>
      </c>
      <c r="D130" s="260">
        <v>4.374808372284364</v>
      </c>
    </row>
    <row r="131" spans="1:4" ht="27.75" customHeight="1">
      <c r="A131" s="7" t="s">
        <v>8166</v>
      </c>
      <c r="B131" s="260">
        <v>0</v>
      </c>
      <c r="C131" s="260">
        <v>-3.0757763613067396E-2</v>
      </c>
      <c r="D131" s="260">
        <v>0</v>
      </c>
    </row>
    <row r="132" spans="1:4" ht="27.75" customHeight="1">
      <c r="A132" s="7" t="s">
        <v>8167</v>
      </c>
      <c r="B132" s="260">
        <v>0</v>
      </c>
      <c r="C132" s="260">
        <v>-1.4766731044503068E-2</v>
      </c>
      <c r="D132" s="260">
        <v>0</v>
      </c>
    </row>
    <row r="133" spans="1:4" ht="27.75" customHeight="1">
      <c r="A133" s="7" t="s">
        <v>8168</v>
      </c>
      <c r="B133" s="260">
        <v>0</v>
      </c>
      <c r="C133" s="260">
        <v>1.0358541632081946</v>
      </c>
      <c r="D133" s="260">
        <v>0.58128997656212822</v>
      </c>
    </row>
    <row r="134" spans="1:4" ht="27.75" customHeight="1">
      <c r="A134" s="7" t="s">
        <v>8169</v>
      </c>
      <c r="B134" s="260">
        <v>0</v>
      </c>
      <c r="C134" s="260">
        <v>0.64805640904847783</v>
      </c>
      <c r="D134" s="260">
        <v>29.804290230596763</v>
      </c>
    </row>
    <row r="135" spans="1:4" ht="27.75" customHeight="1">
      <c r="A135" s="7" t="s">
        <v>8170</v>
      </c>
      <c r="B135" s="260">
        <v>0</v>
      </c>
      <c r="C135" s="260">
        <v>0</v>
      </c>
      <c r="D135" s="260">
        <v>0</v>
      </c>
    </row>
    <row r="136" spans="1:4" ht="27.75" customHeight="1">
      <c r="A136" s="7" t="s">
        <v>8171</v>
      </c>
      <c r="B136" s="260">
        <v>0</v>
      </c>
      <c r="C136" s="260">
        <v>0.86310912135279061</v>
      </c>
      <c r="D136" s="260">
        <v>0.78720091874508946</v>
      </c>
    </row>
    <row r="137" spans="1:4" ht="27.75" customHeight="1">
      <c r="A137" s="7" t="s">
        <v>8172</v>
      </c>
      <c r="B137" s="260">
        <v>0</v>
      </c>
      <c r="C137" s="260">
        <v>0.55765856807236358</v>
      </c>
      <c r="D137" s="260">
        <v>0.72612827950396119</v>
      </c>
    </row>
    <row r="138" spans="1:4" ht="27.75" customHeight="1">
      <c r="A138" s="7" t="s">
        <v>8173</v>
      </c>
      <c r="B138" s="260">
        <v>0</v>
      </c>
      <c r="C138" s="260">
        <v>5.0216745231568938</v>
      </c>
      <c r="D138" s="260">
        <v>3.6463786301868875E-2</v>
      </c>
    </row>
    <row r="139" spans="1:4" ht="27.75" customHeight="1">
      <c r="A139" s="7" t="s">
        <v>8174</v>
      </c>
      <c r="B139" s="260">
        <v>0</v>
      </c>
      <c r="C139" s="260">
        <v>3.9913227109034971E-2</v>
      </c>
      <c r="D139" s="260">
        <v>0.57819778826189028</v>
      </c>
    </row>
    <row r="140" spans="1:4" ht="27.75" customHeight="1">
      <c r="A140" s="7" t="s">
        <v>8175</v>
      </c>
      <c r="B140" s="260">
        <v>0</v>
      </c>
      <c r="C140" s="260">
        <v>-0.10017983540673536</v>
      </c>
      <c r="D140" s="260">
        <v>-8.7588358476881317E-2</v>
      </c>
    </row>
    <row r="141" spans="1:4" ht="27.75" customHeight="1">
      <c r="A141" s="7" t="s">
        <v>8176</v>
      </c>
      <c r="B141" s="260">
        <v>0</v>
      </c>
      <c r="C141" s="260">
        <v>3.1083575506488086</v>
      </c>
      <c r="D141" s="260">
        <v>21.650005827044058</v>
      </c>
    </row>
    <row r="142" spans="1:4" ht="27.75" customHeight="1">
      <c r="A142" s="7" t="s">
        <v>8177</v>
      </c>
      <c r="B142" s="260">
        <v>0</v>
      </c>
      <c r="C142" s="260">
        <v>-0.38363782504416427</v>
      </c>
      <c r="D142" s="260">
        <v>0.12131576912954616</v>
      </c>
    </row>
    <row r="143" spans="1:4" ht="27.75" customHeight="1">
      <c r="A143" s="7" t="s">
        <v>8178</v>
      </c>
      <c r="B143" s="260">
        <v>0</v>
      </c>
      <c r="C143" s="260">
        <v>0.18129438331046088</v>
      </c>
      <c r="D143" s="260">
        <v>0.12751321664726947</v>
      </c>
    </row>
    <row r="144" spans="1:4" ht="27.75" customHeight="1">
      <c r="A144" s="7" t="s">
        <v>8179</v>
      </c>
      <c r="B144" s="260">
        <v>0</v>
      </c>
      <c r="C144" s="260">
        <v>0.35146004127859676</v>
      </c>
      <c r="D144" s="260">
        <v>0.97152935363598469</v>
      </c>
    </row>
    <row r="145" spans="1:4" ht="27.75" customHeight="1">
      <c r="A145" s="7" t="s">
        <v>8180</v>
      </c>
      <c r="B145" s="260">
        <v>0</v>
      </c>
      <c r="C145" s="260">
        <v>0.52696245621590654</v>
      </c>
      <c r="D145" s="260">
        <v>6.0102954835736472E-4</v>
      </c>
    </row>
    <row r="146" spans="1:4" ht="27.75" customHeight="1">
      <c r="A146" s="7" t="s">
        <v>8181</v>
      </c>
      <c r="B146" s="260">
        <v>0</v>
      </c>
      <c r="C146" s="260">
        <v>5.4643299479931429</v>
      </c>
      <c r="D146" s="260">
        <v>3.3351992495431486</v>
      </c>
    </row>
    <row r="147" spans="1:4" ht="27.75" customHeight="1">
      <c r="A147" s="7" t="s">
        <v>8182</v>
      </c>
      <c r="B147" s="260">
        <v>0</v>
      </c>
      <c r="C147" s="260">
        <v>1.9011431002805694</v>
      </c>
      <c r="D147" s="260">
        <v>21.634709438919383</v>
      </c>
    </row>
    <row r="148" spans="1:4" ht="27.75" customHeight="1">
      <c r="A148" s="7" t="s">
        <v>8183</v>
      </c>
      <c r="B148" s="260">
        <v>0</v>
      </c>
      <c r="C148" s="260">
        <v>6.4222761951195073</v>
      </c>
      <c r="D148" s="260">
        <v>2.1451144685875536</v>
      </c>
    </row>
    <row r="149" spans="1:4" ht="27.75" customHeight="1">
      <c r="A149" s="7" t="s">
        <v>8184</v>
      </c>
      <c r="B149" s="260">
        <v>0</v>
      </c>
      <c r="C149" s="260">
        <v>2.4336521374769235</v>
      </c>
      <c r="D149" s="260">
        <v>5.2487417838095194</v>
      </c>
    </row>
    <row r="150" spans="1:4" ht="27.75" customHeight="1">
      <c r="A150" s="7" t="s">
        <v>8185</v>
      </c>
      <c r="B150" s="260">
        <v>0</v>
      </c>
      <c r="C150" s="260">
        <v>1.2825154027227206</v>
      </c>
      <c r="D150" s="260">
        <v>-5.3524853547698547E-3</v>
      </c>
    </row>
    <row r="151" spans="1:4" ht="27.75" customHeight="1">
      <c r="A151" s="7" t="s">
        <v>8186</v>
      </c>
      <c r="B151" s="260">
        <v>0</v>
      </c>
      <c r="C151" s="260">
        <v>6.0384613447811795</v>
      </c>
      <c r="D151" s="260">
        <v>6.4813337213334812</v>
      </c>
    </row>
    <row r="152" spans="1:4" ht="27.75" customHeight="1">
      <c r="A152" s="7" t="s">
        <v>8187</v>
      </c>
      <c r="B152" s="260">
        <v>0</v>
      </c>
      <c r="C152" s="260">
        <v>1.4332957600102472</v>
      </c>
      <c r="D152" s="260">
        <v>4.1932314397070467</v>
      </c>
    </row>
    <row r="153" spans="1:4" ht="27.75" customHeight="1">
      <c r="A153" s="7" t="s">
        <v>8188</v>
      </c>
      <c r="B153" s="260">
        <v>0</v>
      </c>
      <c r="C153" s="260">
        <v>5.8983451822044418E-2</v>
      </c>
      <c r="D153" s="260">
        <v>2.6019351730621509</v>
      </c>
    </row>
    <row r="154" spans="1:4" ht="27.75" customHeight="1">
      <c r="A154" s="7" t="s">
        <v>8189</v>
      </c>
      <c r="B154" s="260">
        <v>0</v>
      </c>
      <c r="C154" s="260">
        <v>-2.7200509705645817E-2</v>
      </c>
      <c r="D154" s="260">
        <v>-8.7416214270142331E-2</v>
      </c>
    </row>
    <row r="155" spans="1:4" ht="27.75" customHeight="1">
      <c r="A155" s="7" t="s">
        <v>8190</v>
      </c>
      <c r="B155" s="260">
        <v>0</v>
      </c>
      <c r="C155" s="260">
        <v>3.559875405969442</v>
      </c>
      <c r="D155" s="260">
        <v>5.8151211830008966</v>
      </c>
    </row>
    <row r="156" spans="1:4" ht="27.75" customHeight="1">
      <c r="A156" s="7" t="s">
        <v>8191</v>
      </c>
      <c r="B156" s="260">
        <v>0</v>
      </c>
      <c r="C156" s="260">
        <v>0.3894248964049094</v>
      </c>
      <c r="D156" s="260">
        <v>4.1664904303082801</v>
      </c>
    </row>
    <row r="157" spans="1:4" ht="27.75" customHeight="1">
      <c r="A157" s="7" t="s">
        <v>8192</v>
      </c>
      <c r="B157" s="260">
        <v>0</v>
      </c>
      <c r="C157" s="260">
        <v>0.60240141758745624</v>
      </c>
      <c r="D157" s="260">
        <v>0.81630775879837858</v>
      </c>
    </row>
    <row r="158" spans="1:4" ht="27.75" customHeight="1">
      <c r="A158" s="7" t="s">
        <v>8193</v>
      </c>
      <c r="B158" s="260">
        <v>0</v>
      </c>
      <c r="C158" s="260">
        <v>1.047458733552163</v>
      </c>
      <c r="D158" s="260">
        <v>4.1705766957096797</v>
      </c>
    </row>
    <row r="159" spans="1:4" ht="27.75" customHeight="1">
      <c r="A159" s="7" t="s">
        <v>8194</v>
      </c>
      <c r="B159" s="260">
        <v>0</v>
      </c>
      <c r="C159" s="260">
        <v>1.3052936804424282</v>
      </c>
      <c r="D159" s="260">
        <v>4.1776147479718162</v>
      </c>
    </row>
    <row r="160" spans="1:4" ht="27.75" customHeight="1">
      <c r="A160" s="7" t="s">
        <v>8195</v>
      </c>
      <c r="B160" s="260">
        <v>0</v>
      </c>
      <c r="C160" s="260">
        <v>-1.439875171649883</v>
      </c>
      <c r="D160" s="260">
        <v>22.846451668871342</v>
      </c>
    </row>
    <row r="161" spans="1:4" ht="27.75" customHeight="1">
      <c r="A161" s="7" t="s">
        <v>8196</v>
      </c>
      <c r="B161" s="260">
        <v>0</v>
      </c>
      <c r="C161" s="260">
        <v>2.1164787668221909</v>
      </c>
      <c r="D161" s="260">
        <v>0.33160632490930919</v>
      </c>
    </row>
    <row r="162" spans="1:4" ht="27.75" customHeight="1">
      <c r="A162" s="7" t="s">
        <v>8197</v>
      </c>
      <c r="B162" s="260">
        <v>0</v>
      </c>
      <c r="C162" s="260">
        <v>1.2333387508310529</v>
      </c>
      <c r="D162" s="260">
        <v>1.9019596123029148</v>
      </c>
    </row>
    <row r="163" spans="1:4" ht="27.75" customHeight="1">
      <c r="A163" s="7" t="s">
        <v>8198</v>
      </c>
      <c r="B163" s="260">
        <v>0</v>
      </c>
      <c r="C163" s="260">
        <v>5.1522357322621612</v>
      </c>
      <c r="D163" s="260">
        <v>3.0589649453778631</v>
      </c>
    </row>
    <row r="164" spans="1:4" ht="27.75" customHeight="1">
      <c r="A164" s="7" t="s">
        <v>8199</v>
      </c>
      <c r="B164" s="260">
        <v>0</v>
      </c>
      <c r="C164" s="260">
        <v>9.3962751108898601</v>
      </c>
      <c r="D164" s="260">
        <v>1.08026743026133</v>
      </c>
    </row>
    <row r="165" spans="1:4" ht="27.75" customHeight="1">
      <c r="A165" s="7" t="s">
        <v>8200</v>
      </c>
      <c r="B165" s="260">
        <v>0</v>
      </c>
      <c r="C165" s="260">
        <v>3.7123878497798404</v>
      </c>
      <c r="D165" s="260">
        <v>1.243894098084745</v>
      </c>
    </row>
    <row r="166" spans="1:4" ht="27.75" customHeight="1">
      <c r="A166" s="7" t="s">
        <v>8201</v>
      </c>
      <c r="B166" s="260">
        <v>0</v>
      </c>
      <c r="C166" s="260">
        <v>1.7155910365436806</v>
      </c>
      <c r="D166" s="260">
        <v>0.32531437895857501</v>
      </c>
    </row>
    <row r="167" spans="1:4" ht="27.75" customHeight="1">
      <c r="A167" s="7" t="s">
        <v>8202</v>
      </c>
      <c r="B167" s="260">
        <v>0</v>
      </c>
      <c r="C167" s="260">
        <v>1.6555785631416842</v>
      </c>
      <c r="D167" s="260">
        <v>1.3476677941931323</v>
      </c>
    </row>
    <row r="168" spans="1:4" ht="27.75" customHeight="1">
      <c r="A168" s="7" t="s">
        <v>8203</v>
      </c>
      <c r="B168" s="260">
        <v>0</v>
      </c>
      <c r="C168" s="260">
        <v>1.731669733948437</v>
      </c>
      <c r="D168" s="260">
        <v>2.143613507174329</v>
      </c>
    </row>
    <row r="169" spans="1:4" ht="27.75" customHeight="1">
      <c r="A169" s="7" t="s">
        <v>8204</v>
      </c>
      <c r="B169" s="260">
        <v>0</v>
      </c>
      <c r="C169" s="260">
        <v>0.17120147544023911</v>
      </c>
      <c r="D169" s="260">
        <v>0.72143015683360689</v>
      </c>
    </row>
    <row r="170" spans="1:4" ht="27.75" customHeight="1">
      <c r="A170" s="7" t="s">
        <v>8205</v>
      </c>
      <c r="B170" s="260">
        <v>0</v>
      </c>
      <c r="C170" s="260">
        <v>6.5385968636818346</v>
      </c>
      <c r="D170" s="260">
        <v>2.8276572861549836</v>
      </c>
    </row>
    <row r="171" spans="1:4" ht="27.75" customHeight="1">
      <c r="A171" s="7" t="s">
        <v>8206</v>
      </c>
      <c r="B171" s="260">
        <v>0</v>
      </c>
      <c r="C171" s="260">
        <v>2.058244683150432</v>
      </c>
      <c r="D171" s="260">
        <v>3.2340059154354868</v>
      </c>
    </row>
    <row r="172" spans="1:4" ht="27.75" customHeight="1">
      <c r="A172" s="7" t="s">
        <v>8207</v>
      </c>
      <c r="B172" s="260">
        <v>0</v>
      </c>
      <c r="C172" s="260">
        <v>0.389407809884462</v>
      </c>
      <c r="D172" s="260">
        <v>4.1662352364354502</v>
      </c>
    </row>
    <row r="173" spans="1:4" ht="27.75" customHeight="1">
      <c r="A173" s="7" t="s">
        <v>8208</v>
      </c>
      <c r="B173" s="260">
        <v>0</v>
      </c>
      <c r="C173" s="260">
        <v>7.6283053006025519</v>
      </c>
      <c r="D173" s="260">
        <v>3.4934847855663982</v>
      </c>
    </row>
    <row r="174" spans="1:4" ht="27.75" customHeight="1">
      <c r="A174" s="7" t="s">
        <v>8209</v>
      </c>
      <c r="B174" s="260">
        <v>0</v>
      </c>
      <c r="C174" s="260">
        <v>4.4564510026827548</v>
      </c>
      <c r="D174" s="260">
        <v>1.1994612699784273</v>
      </c>
    </row>
    <row r="175" spans="1:4" ht="27.75" customHeight="1">
      <c r="A175" s="7" t="s">
        <v>8210</v>
      </c>
      <c r="B175" s="260">
        <v>0</v>
      </c>
      <c r="C175" s="260">
        <v>6.7396384845684549</v>
      </c>
      <c r="D175" s="260">
        <v>3.1896169580754998</v>
      </c>
    </row>
    <row r="176" spans="1:4" ht="27.75" customHeight="1">
      <c r="A176" s="7" t="s">
        <v>8211</v>
      </c>
      <c r="B176" s="260">
        <v>0</v>
      </c>
      <c r="C176" s="260">
        <v>0.18143989156257823</v>
      </c>
      <c r="D176" s="260">
        <v>0.93766165891793107</v>
      </c>
    </row>
    <row r="177" spans="1:4" ht="27.75" customHeight="1">
      <c r="A177" s="7" t="s">
        <v>8212</v>
      </c>
      <c r="B177" s="260">
        <v>0</v>
      </c>
      <c r="C177" s="260">
        <v>0.19815420203414189</v>
      </c>
      <c r="D177" s="260">
        <v>0.72145662376916708</v>
      </c>
    </row>
    <row r="178" spans="1:4" ht="27.75" customHeight="1">
      <c r="A178" s="7" t="s">
        <v>8213</v>
      </c>
      <c r="B178" s="260">
        <v>0</v>
      </c>
      <c r="C178" s="260">
        <v>0.95631861607984714</v>
      </c>
      <c r="D178" s="260">
        <v>0.96798605347286171</v>
      </c>
    </row>
    <row r="179" spans="1:4" ht="27.75" customHeight="1">
      <c r="A179" s="7" t="s">
        <v>8214</v>
      </c>
      <c r="B179" s="260">
        <v>0</v>
      </c>
      <c r="C179" s="260">
        <v>6.1828555328480347E-2</v>
      </c>
      <c r="D179" s="260">
        <v>0</v>
      </c>
    </row>
    <row r="180" spans="1:4" ht="27.75" customHeight="1">
      <c r="A180" s="7" t="s">
        <v>8215</v>
      </c>
      <c r="B180" s="260">
        <v>0</v>
      </c>
      <c r="C180" s="260">
        <v>3.9094230542624384</v>
      </c>
      <c r="D180" s="260">
        <v>3.2096625490561239</v>
      </c>
    </row>
    <row r="181" spans="1:4" ht="27.75" customHeight="1">
      <c r="A181" s="7" t="s">
        <v>8216</v>
      </c>
      <c r="B181" s="260">
        <v>0</v>
      </c>
      <c r="C181" s="260">
        <v>4.7051487255426823</v>
      </c>
      <c r="D181" s="260">
        <v>3.1258689523758521</v>
      </c>
    </row>
    <row r="182" spans="1:4" ht="27.75" customHeight="1">
      <c r="A182" s="7" t="s">
        <v>8217</v>
      </c>
      <c r="B182" s="260">
        <v>0</v>
      </c>
      <c r="C182" s="260">
        <v>9.9712023496524509</v>
      </c>
      <c r="D182" s="260">
        <v>2.2604257544937023</v>
      </c>
    </row>
    <row r="183" spans="1:4" ht="27.75" customHeight="1">
      <c r="A183" s="7" t="s">
        <v>8218</v>
      </c>
      <c r="B183" s="260">
        <v>0</v>
      </c>
      <c r="C183" s="260">
        <v>1.1937510749168994</v>
      </c>
      <c r="D183" s="260">
        <v>3.1102795803313619</v>
      </c>
    </row>
    <row r="184" spans="1:4" ht="27.75" customHeight="1">
      <c r="A184" s="7" t="s">
        <v>8219</v>
      </c>
      <c r="B184" s="260">
        <v>0</v>
      </c>
      <c r="C184" s="260">
        <v>3.4958895234191028</v>
      </c>
      <c r="D184" s="260">
        <v>5.7653576820109631</v>
      </c>
    </row>
    <row r="185" spans="1:4" ht="27.75" customHeight="1">
      <c r="A185" s="7" t="s">
        <v>8220</v>
      </c>
      <c r="B185" s="260">
        <v>0</v>
      </c>
      <c r="C185" s="260">
        <v>4.4719303693644359E-5</v>
      </c>
      <c r="D185" s="260">
        <v>-4.3989625920376587E-3</v>
      </c>
    </row>
    <row r="186" spans="1:4" ht="27.75" customHeight="1">
      <c r="A186" s="7" t="s">
        <v>8221</v>
      </c>
      <c r="B186" s="260">
        <v>0</v>
      </c>
      <c r="C186" s="260">
        <v>6.0434974686799974</v>
      </c>
      <c r="D186" s="260">
        <v>2.7853511848221562</v>
      </c>
    </row>
    <row r="187" spans="1:4" ht="27.75" customHeight="1">
      <c r="A187" s="7" t="s">
        <v>8222</v>
      </c>
      <c r="B187" s="260">
        <v>0</v>
      </c>
      <c r="C187" s="260">
        <v>1.0553948007412164</v>
      </c>
      <c r="D187" s="260">
        <v>6.0701837173527569</v>
      </c>
    </row>
    <row r="188" spans="1:4" ht="27.75" customHeight="1">
      <c r="A188" s="7" t="s">
        <v>8223</v>
      </c>
      <c r="B188" s="260">
        <v>0</v>
      </c>
      <c r="C188" s="260">
        <v>2.9227384822301357</v>
      </c>
      <c r="D188" s="260">
        <v>30.760364886911841</v>
      </c>
    </row>
    <row r="189" spans="1:4" ht="27.75" customHeight="1">
      <c r="A189" s="7" t="s">
        <v>8224</v>
      </c>
      <c r="B189" s="260">
        <v>0</v>
      </c>
      <c r="C189" s="260">
        <v>-0.92852107433827691</v>
      </c>
      <c r="D189" s="260">
        <v>22.768474417230532</v>
      </c>
    </row>
    <row r="190" spans="1:4" ht="27.75" customHeight="1">
      <c r="A190" s="7" t="s">
        <v>8225</v>
      </c>
      <c r="B190" s="260">
        <v>0</v>
      </c>
      <c r="C190" s="260">
        <v>5.9924261289204814</v>
      </c>
      <c r="D190" s="260">
        <v>2.12076586442392</v>
      </c>
    </row>
    <row r="191" spans="1:4" ht="27.75" customHeight="1">
      <c r="A191" s="7" t="s">
        <v>8226</v>
      </c>
      <c r="B191" s="260">
        <v>0</v>
      </c>
      <c r="C191" s="260">
        <v>1.848334931391739</v>
      </c>
      <c r="D191" s="260">
        <v>1.6392628485421172</v>
      </c>
    </row>
    <row r="192" spans="1:4" ht="27.75" customHeight="1">
      <c r="A192" s="7" t="s">
        <v>8227</v>
      </c>
      <c r="B192" s="260">
        <v>0</v>
      </c>
      <c r="C192" s="260">
        <v>10.754088000412326</v>
      </c>
      <c r="D192" s="260">
        <v>5.87020110459967</v>
      </c>
    </row>
    <row r="193" spans="1:4" ht="27.75" customHeight="1">
      <c r="A193" s="7" t="s">
        <v>8228</v>
      </c>
      <c r="B193" s="260">
        <v>0</v>
      </c>
      <c r="C193" s="260">
        <v>11.246707108925266</v>
      </c>
      <c r="D193" s="260">
        <v>5.8854308876116681</v>
      </c>
    </row>
    <row r="194" spans="1:4" ht="27.75" customHeight="1">
      <c r="A194" s="7" t="s">
        <v>8229</v>
      </c>
      <c r="B194" s="260">
        <v>0</v>
      </c>
      <c r="C194" s="260">
        <v>6.2144692109813708E-2</v>
      </c>
      <c r="D194" s="260">
        <v>2.5796021995789689</v>
      </c>
    </row>
    <row r="195" spans="1:4" ht="27.75" customHeight="1">
      <c r="A195" s="7" t="s">
        <v>8230</v>
      </c>
      <c r="B195" s="260">
        <v>0</v>
      </c>
      <c r="C195" s="260">
        <v>5.9007501608216689E-2</v>
      </c>
      <c r="D195" s="260">
        <v>2.6031615536723955</v>
      </c>
    </row>
    <row r="196" spans="1:4" ht="27.75" customHeight="1">
      <c r="A196" s="7" t="s">
        <v>8231</v>
      </c>
      <c r="B196" s="260">
        <v>0</v>
      </c>
      <c r="C196" s="260">
        <v>12.472404825203375</v>
      </c>
      <c r="D196" s="260">
        <v>3.2704934325021839</v>
      </c>
    </row>
    <row r="197" spans="1:4" ht="27.75" customHeight="1">
      <c r="A197" s="7" t="s">
        <v>8232</v>
      </c>
      <c r="B197" s="260">
        <v>0</v>
      </c>
      <c r="C197" s="260">
        <v>4.3080719535238803</v>
      </c>
      <c r="D197" s="260">
        <v>1.0241154963614996</v>
      </c>
    </row>
    <row r="198" spans="1:4" ht="27.75" customHeight="1">
      <c r="A198" s="7" t="s">
        <v>8233</v>
      </c>
      <c r="B198" s="260">
        <v>0</v>
      </c>
      <c r="C198" s="260">
        <v>3.4615389959474951</v>
      </c>
      <c r="D198" s="260">
        <v>1.2323237817727515</v>
      </c>
    </row>
    <row r="199" spans="1:4" ht="27.75" customHeight="1">
      <c r="A199" s="7" t="s">
        <v>8234</v>
      </c>
      <c r="B199" s="260">
        <v>0</v>
      </c>
      <c r="C199" s="260">
        <v>2.0653452938935919</v>
      </c>
      <c r="D199" s="260">
        <v>1.0043326060162958</v>
      </c>
    </row>
    <row r="200" spans="1:4" ht="27.75" customHeight="1">
      <c r="A200" s="7" t="s">
        <v>8235</v>
      </c>
      <c r="B200" s="260">
        <v>0</v>
      </c>
      <c r="C200" s="260">
        <v>5.8974216784064837E-2</v>
      </c>
      <c r="D200" s="260">
        <v>2.6017237845287697</v>
      </c>
    </row>
    <row r="201" spans="1:4" ht="27.75" customHeight="1">
      <c r="A201" s="7" t="s">
        <v>8236</v>
      </c>
      <c r="B201" s="260">
        <v>0</v>
      </c>
      <c r="C201" s="260">
        <v>2.138013020560706</v>
      </c>
      <c r="D201" s="260">
        <v>21.697909460396311</v>
      </c>
    </row>
    <row r="202" spans="1:4" ht="27.75" customHeight="1">
      <c r="A202" s="7" t="s">
        <v>8237</v>
      </c>
      <c r="B202" s="260">
        <v>0</v>
      </c>
      <c r="C202" s="260">
        <v>0.55301189249026972</v>
      </c>
      <c r="D202" s="260">
        <v>1.6242021698558422</v>
      </c>
    </row>
    <row r="203" spans="1:4" ht="27.75" customHeight="1">
      <c r="A203" s="7" t="s">
        <v>8238</v>
      </c>
      <c r="B203" s="260">
        <v>0</v>
      </c>
      <c r="C203" s="260">
        <v>0.67991375535910969</v>
      </c>
      <c r="D203" s="260">
        <v>1.6288138461819661</v>
      </c>
    </row>
    <row r="204" spans="1:4" ht="27.75" customHeight="1">
      <c r="A204" s="7" t="s">
        <v>8239</v>
      </c>
      <c r="B204" s="260">
        <v>0</v>
      </c>
      <c r="C204" s="260">
        <v>0.43070363724227129</v>
      </c>
      <c r="D204" s="260">
        <v>5.9621720098701685</v>
      </c>
    </row>
    <row r="205" spans="1:4" ht="27.75" customHeight="1">
      <c r="A205" s="7" t="s">
        <v>8240</v>
      </c>
      <c r="B205" s="260">
        <v>0</v>
      </c>
      <c r="C205" s="260">
        <v>2.6164917041736824</v>
      </c>
      <c r="D205" s="260">
        <v>0.75909279749441727</v>
      </c>
    </row>
    <row r="206" spans="1:4" ht="27.75" customHeight="1">
      <c r="A206" s="7" t="s">
        <v>8241</v>
      </c>
      <c r="B206" s="260">
        <v>0</v>
      </c>
      <c r="C206" s="260">
        <v>4.9838027412770733</v>
      </c>
      <c r="D206" s="260">
        <v>2.9958958586124704</v>
      </c>
    </row>
    <row r="207" spans="1:4" ht="27.75" customHeight="1">
      <c r="A207" s="7" t="s">
        <v>8242</v>
      </c>
      <c r="B207" s="260">
        <v>0</v>
      </c>
      <c r="C207" s="260">
        <v>0.1992208304198218</v>
      </c>
      <c r="D207" s="260">
        <v>0.72077187197663029</v>
      </c>
    </row>
    <row r="208" spans="1:4" ht="27.75" customHeight="1">
      <c r="A208" s="7" t="s">
        <v>8243</v>
      </c>
      <c r="B208" s="260">
        <v>0</v>
      </c>
      <c r="C208" s="260">
        <v>1.7770706301101722</v>
      </c>
      <c r="D208" s="260">
        <v>21.526806562920314</v>
      </c>
    </row>
    <row r="209" spans="1:4" ht="27.75" customHeight="1">
      <c r="A209" s="7" t="s">
        <v>8244</v>
      </c>
      <c r="B209" s="260">
        <v>0</v>
      </c>
      <c r="C209" s="260">
        <v>7.5990732765741713</v>
      </c>
      <c r="D209" s="260">
        <v>1.0336902807249835</v>
      </c>
    </row>
    <row r="210" spans="1:4" ht="27.75" customHeight="1">
      <c r="A210" s="7" t="s">
        <v>8245</v>
      </c>
      <c r="B210" s="260">
        <v>0</v>
      </c>
      <c r="C210" s="260">
        <v>2.7217937071881368</v>
      </c>
      <c r="D210" s="260">
        <v>2.1930179281487372</v>
      </c>
    </row>
    <row r="211" spans="1:4" ht="27.75" customHeight="1">
      <c r="A211" s="7" t="s">
        <v>8246</v>
      </c>
      <c r="B211" s="260">
        <v>0</v>
      </c>
      <c r="C211" s="260">
        <v>0.42979447239914859</v>
      </c>
      <c r="D211" s="260">
        <v>2.024242883624138</v>
      </c>
    </row>
    <row r="212" spans="1:4" ht="27.75" customHeight="1">
      <c r="A212" s="7" t="s">
        <v>8247</v>
      </c>
      <c r="B212" s="260">
        <v>0</v>
      </c>
      <c r="C212" s="260">
        <v>12.302622382982989</v>
      </c>
      <c r="D212" s="260">
        <v>2.8488681045134894</v>
      </c>
    </row>
    <row r="213" spans="1:4" ht="27.75" customHeight="1">
      <c r="A213" s="7" t="s">
        <v>8248</v>
      </c>
      <c r="B213" s="260">
        <v>0</v>
      </c>
      <c r="C213" s="260">
        <v>1.698134110219742</v>
      </c>
      <c r="D213" s="260">
        <v>0.32196962644996063</v>
      </c>
    </row>
    <row r="214" spans="1:4" ht="27.75" customHeight="1">
      <c r="A214" s="7" t="s">
        <v>8249</v>
      </c>
      <c r="B214" s="260">
        <v>0</v>
      </c>
      <c r="C214" s="260">
        <v>-0.40654108696499242</v>
      </c>
      <c r="D214" s="260">
        <v>0.17173037455007983</v>
      </c>
    </row>
    <row r="215" spans="1:4" ht="27.75" customHeight="1">
      <c r="A215" s="7" t="s">
        <v>8250</v>
      </c>
      <c r="B215" s="260">
        <v>0</v>
      </c>
      <c r="C215" s="260">
        <v>1.655342603137163</v>
      </c>
      <c r="D215" s="260">
        <v>1.3478345143088122</v>
      </c>
    </row>
    <row r="216" spans="1:4" ht="27.75" customHeight="1">
      <c r="A216" s="7" t="s">
        <v>8251</v>
      </c>
      <c r="B216" s="260">
        <v>0</v>
      </c>
      <c r="C216" s="260">
        <v>2.6410764970930498</v>
      </c>
      <c r="D216" s="260">
        <v>2.6517051514432914</v>
      </c>
    </row>
    <row r="217" spans="1:4" ht="27.75" customHeight="1">
      <c r="A217" s="7" t="s">
        <v>8252</v>
      </c>
      <c r="B217" s="260">
        <v>0</v>
      </c>
      <c r="C217" s="260">
        <v>-4.0234876176169525</v>
      </c>
      <c r="D217" s="260">
        <v>0.33465673622941905</v>
      </c>
    </row>
    <row r="218" spans="1:4" ht="27.75" customHeight="1">
      <c r="A218" s="7" t="s">
        <v>8253</v>
      </c>
      <c r="B218" s="260">
        <v>0</v>
      </c>
      <c r="C218" s="260">
        <v>8.6533629061867498E-2</v>
      </c>
      <c r="D218" s="260">
        <v>1.6096443964250755</v>
      </c>
    </row>
    <row r="219" spans="1:4" ht="27.75" customHeight="1">
      <c r="A219" s="7" t="s">
        <v>8254</v>
      </c>
      <c r="B219" s="260">
        <v>0</v>
      </c>
      <c r="C219" s="260">
        <v>4.1263419691144501</v>
      </c>
      <c r="D219" s="260">
        <v>0</v>
      </c>
    </row>
    <row r="220" spans="1:4" ht="27.75" customHeight="1">
      <c r="A220" s="7" t="s">
        <v>8255</v>
      </c>
      <c r="B220" s="260">
        <v>0</v>
      </c>
      <c r="C220" s="260">
        <v>1.655575045634083</v>
      </c>
      <c r="D220" s="260">
        <v>1.3476295459022711</v>
      </c>
    </row>
    <row r="221" spans="1:4" ht="27.75" customHeight="1">
      <c r="A221" s="7" t="s">
        <v>8256</v>
      </c>
      <c r="B221" s="260">
        <v>0</v>
      </c>
      <c r="C221" s="260">
        <v>7.3841890733550102</v>
      </c>
      <c r="D221" s="260">
        <v>1.0124832233575749</v>
      </c>
    </row>
    <row r="222" spans="1:4" ht="27.75" customHeight="1">
      <c r="A222" s="7" t="s">
        <v>8257</v>
      </c>
      <c r="B222" s="260">
        <v>0</v>
      </c>
      <c r="C222" s="260">
        <v>2.0561515854930397</v>
      </c>
      <c r="D222" s="260">
        <v>0.75232194395568674</v>
      </c>
    </row>
    <row r="223" spans="1:4" ht="27.75" customHeight="1">
      <c r="A223" s="7" t="s">
        <v>8258</v>
      </c>
      <c r="B223" s="260">
        <v>0</v>
      </c>
      <c r="C223" s="260">
        <v>1.8123450100627956</v>
      </c>
      <c r="D223" s="260">
        <v>1.3728129996791374</v>
      </c>
    </row>
    <row r="224" spans="1:4" ht="27.75" customHeight="1">
      <c r="A224" s="7" t="s">
        <v>8259</v>
      </c>
      <c r="B224" s="260">
        <v>0</v>
      </c>
      <c r="C224" s="260">
        <v>0.40606871216328982</v>
      </c>
      <c r="D224" s="260">
        <v>22.148925540899651</v>
      </c>
    </row>
    <row r="225" spans="1:4" ht="27.75" customHeight="1">
      <c r="A225" s="7" t="s">
        <v>8260</v>
      </c>
      <c r="B225" s="260">
        <v>0</v>
      </c>
      <c r="C225" s="260">
        <v>2.3088313275960766</v>
      </c>
      <c r="D225" s="260">
        <v>1.6499366997951714</v>
      </c>
    </row>
    <row r="226" spans="1:4" ht="27.75" customHeight="1">
      <c r="A226" s="7" t="s">
        <v>8261</v>
      </c>
      <c r="B226" s="260">
        <v>0</v>
      </c>
      <c r="C226" s="260">
        <v>1.483596225592384</v>
      </c>
      <c r="D226" s="260">
        <v>5.1272603862935577</v>
      </c>
    </row>
    <row r="227" spans="1:4" ht="27.75" customHeight="1">
      <c r="A227" s="7" t="s">
        <v>8262</v>
      </c>
      <c r="B227" s="260">
        <v>0</v>
      </c>
      <c r="C227" s="260">
        <v>1.6909168190349733</v>
      </c>
      <c r="D227" s="260">
        <v>5.1323313350245616</v>
      </c>
    </row>
    <row r="228" spans="1:4" ht="27.75" customHeight="1">
      <c r="A228" s="7" t="s">
        <v>8263</v>
      </c>
      <c r="B228" s="260">
        <v>0</v>
      </c>
      <c r="C228" s="260">
        <v>4.5644245500612968E-5</v>
      </c>
      <c r="D228" s="260">
        <v>-4.4015898319732837E-3</v>
      </c>
    </row>
    <row r="229" spans="1:4" ht="27.75" customHeight="1">
      <c r="A229" s="7" t="s">
        <v>8264</v>
      </c>
      <c r="B229" s="260">
        <v>0</v>
      </c>
      <c r="C229" s="260">
        <v>3.9740094145677944</v>
      </c>
      <c r="D229" s="260">
        <v>2.0253580566877174</v>
      </c>
    </row>
    <row r="230" spans="1:4" ht="27.75" customHeight="1">
      <c r="A230" s="7" t="s">
        <v>8265</v>
      </c>
      <c r="B230" s="260">
        <v>0</v>
      </c>
      <c r="C230" s="260">
        <v>11.375978535863997</v>
      </c>
      <c r="D230" s="260">
        <v>1.0143078552571294</v>
      </c>
    </row>
    <row r="231" spans="1:4" ht="27.75" customHeight="1">
      <c r="A231" s="7" t="s">
        <v>8266</v>
      </c>
      <c r="B231" s="260">
        <v>0</v>
      </c>
      <c r="C231" s="260">
        <v>7.9265979284943571</v>
      </c>
      <c r="D231" s="260">
        <v>1.0339112135939066</v>
      </c>
    </row>
    <row r="232" spans="1:4" ht="27.75" customHeight="1">
      <c r="A232" s="7" t="s">
        <v>8267</v>
      </c>
      <c r="B232" s="260">
        <v>0</v>
      </c>
      <c r="C232" s="260">
        <v>3.0049457631645242</v>
      </c>
      <c r="D232" s="260">
        <v>4.2138857748109197</v>
      </c>
    </row>
    <row r="233" spans="1:4" ht="27.75" customHeight="1">
      <c r="A233" s="7" t="s">
        <v>8268</v>
      </c>
      <c r="B233" s="260">
        <v>0</v>
      </c>
      <c r="C233" s="260">
        <v>4.4318758985384346</v>
      </c>
      <c r="D233" s="260">
        <v>5.8293162295246326</v>
      </c>
    </row>
    <row r="234" spans="1:4" ht="27.75" customHeight="1">
      <c r="A234" s="7" t="s">
        <v>8269</v>
      </c>
      <c r="B234" s="260">
        <v>0</v>
      </c>
      <c r="C234" s="260">
        <v>2.2547842676635179</v>
      </c>
      <c r="D234" s="260">
        <v>2.1184802084970102</v>
      </c>
    </row>
    <row r="235" spans="1:4" ht="27.75" customHeight="1">
      <c r="A235" s="7" t="s">
        <v>8270</v>
      </c>
      <c r="B235" s="260">
        <v>0</v>
      </c>
      <c r="C235" s="260">
        <v>2.0643064145343866</v>
      </c>
      <c r="D235" s="260">
        <v>21.666841105837317</v>
      </c>
    </row>
    <row r="236" spans="1:4" ht="27.75" customHeight="1">
      <c r="A236" s="7" t="s">
        <v>8271</v>
      </c>
      <c r="B236" s="260">
        <v>0</v>
      </c>
      <c r="C236" s="260">
        <v>0.47614345837423944</v>
      </c>
      <c r="D236" s="260">
        <v>0.43681902360539038</v>
      </c>
    </row>
    <row r="237" spans="1:4" ht="27.75" customHeight="1">
      <c r="A237" s="7" t="s">
        <v>8272</v>
      </c>
      <c r="B237" s="260">
        <v>0</v>
      </c>
      <c r="C237" s="260">
        <v>5.9731609234280052</v>
      </c>
      <c r="D237" s="260">
        <v>22.48043288201313</v>
      </c>
    </row>
    <row r="238" spans="1:4" ht="27.75" customHeight="1">
      <c r="A238" s="7" t="s">
        <v>8273</v>
      </c>
      <c r="B238" s="260">
        <v>0</v>
      </c>
      <c r="C238" s="260">
        <v>1.6555756236807375</v>
      </c>
      <c r="D238" s="260">
        <v>1.3476677941931323</v>
      </c>
    </row>
    <row r="239" spans="1:4" ht="27.75" customHeight="1">
      <c r="A239" s="7" t="s">
        <v>8274</v>
      </c>
      <c r="B239" s="260">
        <v>0</v>
      </c>
      <c r="C239" s="260">
        <v>3.0730456743249142</v>
      </c>
      <c r="D239" s="260">
        <v>-6.7001667944271356E-3</v>
      </c>
    </row>
    <row r="240" spans="1:4" ht="27.75" customHeight="1">
      <c r="A240" s="7" t="s">
        <v>8275</v>
      </c>
      <c r="B240" s="260">
        <v>0</v>
      </c>
      <c r="C240" s="260">
        <v>4.0535663944127736</v>
      </c>
      <c r="D240" s="260">
        <v>-1.0398269695787318E-2</v>
      </c>
    </row>
    <row r="241" spans="1:4" ht="27.75" customHeight="1">
      <c r="A241" s="7" t="s">
        <v>8276</v>
      </c>
      <c r="B241" s="260">
        <v>0</v>
      </c>
      <c r="C241" s="260">
        <v>3.5398218583820502</v>
      </c>
      <c r="D241" s="260">
        <v>22.335743038493725</v>
      </c>
    </row>
    <row r="242" spans="1:4" ht="27.75" customHeight="1">
      <c r="A242" s="7" t="s">
        <v>8277</v>
      </c>
      <c r="B242" s="260">
        <v>0</v>
      </c>
      <c r="C242" s="260">
        <v>3.5293607379625311</v>
      </c>
      <c r="D242" s="260">
        <v>22.332525007720722</v>
      </c>
    </row>
    <row r="243" spans="1:4" ht="27.75" customHeight="1">
      <c r="A243" s="7" t="s">
        <v>8278</v>
      </c>
      <c r="B243" s="260">
        <v>0</v>
      </c>
      <c r="C243" s="260">
        <v>4.3515404152488397</v>
      </c>
      <c r="D243" s="260">
        <v>2.6351947709209491</v>
      </c>
    </row>
    <row r="244" spans="1:4" ht="27.75" customHeight="1">
      <c r="A244" s="7" t="s">
        <v>8279</v>
      </c>
      <c r="B244" s="260">
        <v>0</v>
      </c>
      <c r="C244" s="260">
        <v>5.8463385925130265</v>
      </c>
      <c r="D244" s="260">
        <v>5.6305880491312958</v>
      </c>
    </row>
    <row r="245" spans="1:4" ht="27.75" customHeight="1">
      <c r="A245" s="7" t="s">
        <v>8280</v>
      </c>
      <c r="B245" s="260">
        <v>0</v>
      </c>
      <c r="C245" s="260">
        <v>0.18666471751058916</v>
      </c>
      <c r="D245" s="260">
        <v>0.75486655834476757</v>
      </c>
    </row>
    <row r="246" spans="1:4" ht="27.75" customHeight="1">
      <c r="A246" s="7" t="s">
        <v>8281</v>
      </c>
      <c r="B246" s="260">
        <v>0</v>
      </c>
      <c r="C246" s="260">
        <v>0.32232872353401165</v>
      </c>
      <c r="D246" s="260">
        <v>2.0974432074861209</v>
      </c>
    </row>
    <row r="247" spans="1:4" ht="27.75" customHeight="1">
      <c r="A247" s="7" t="s">
        <v>8282</v>
      </c>
      <c r="B247" s="260">
        <v>0</v>
      </c>
      <c r="C247" s="260">
        <v>7.7791961396305913</v>
      </c>
      <c r="D247" s="260">
        <v>2.2885386199385582</v>
      </c>
    </row>
    <row r="248" spans="1:4" ht="27.75" customHeight="1">
      <c r="A248" s="7" t="s">
        <v>8283</v>
      </c>
      <c r="B248" s="260">
        <v>0</v>
      </c>
      <c r="C248" s="260">
        <v>2.9413345305797893</v>
      </c>
      <c r="D248" s="260">
        <v>5.5023512493643061</v>
      </c>
    </row>
    <row r="249" spans="1:4" ht="27.75" customHeight="1">
      <c r="A249" s="7" t="s">
        <v>8284</v>
      </c>
      <c r="B249" s="260">
        <v>0</v>
      </c>
      <c r="C249" s="260">
        <v>0.81775380433162115</v>
      </c>
      <c r="D249" s="260">
        <v>3.1421749315471317</v>
      </c>
    </row>
    <row r="250" spans="1:4" ht="27.75" customHeight="1">
      <c r="A250" s="7" t="s">
        <v>8285</v>
      </c>
      <c r="B250" s="260">
        <v>0</v>
      </c>
      <c r="C250" s="260">
        <v>5.3113373622274169</v>
      </c>
      <c r="D250" s="260">
        <v>1.0607639594562708</v>
      </c>
    </row>
    <row r="251" spans="1:4" ht="27.75" customHeight="1">
      <c r="A251" s="7" t="s">
        <v>8286</v>
      </c>
      <c r="B251" s="260">
        <v>0</v>
      </c>
      <c r="C251" s="260">
        <v>2.9690797234955171</v>
      </c>
      <c r="D251" s="260">
        <v>2.5791195683061838</v>
      </c>
    </row>
    <row r="252" spans="1:4" ht="27.75" customHeight="1">
      <c r="A252" s="7" t="s">
        <v>8287</v>
      </c>
      <c r="B252" s="260">
        <v>0</v>
      </c>
      <c r="C252" s="260">
        <v>1.5631487877763233</v>
      </c>
      <c r="D252" s="260">
        <v>1.0125074121194484</v>
      </c>
    </row>
    <row r="253" spans="1:4" ht="27.75" customHeight="1">
      <c r="A253" s="7" t="s">
        <v>8288</v>
      </c>
      <c r="B253" s="260">
        <v>0</v>
      </c>
      <c r="C253" s="260">
        <v>2.8584107977180389</v>
      </c>
      <c r="D253" s="260">
        <v>5.3238324427061334</v>
      </c>
    </row>
    <row r="254" spans="1:4" ht="27.75" customHeight="1">
      <c r="A254" s="7" t="s">
        <v>8289</v>
      </c>
      <c r="B254" s="260">
        <v>0</v>
      </c>
      <c r="C254" s="260">
        <v>3.015878878446244</v>
      </c>
      <c r="D254" s="260">
        <v>4.2113556284922815</v>
      </c>
    </row>
    <row r="255" spans="1:4" ht="27.75" customHeight="1">
      <c r="A255" s="7" t="s">
        <v>8290</v>
      </c>
      <c r="B255" s="260">
        <v>0</v>
      </c>
      <c r="C255" s="260">
        <v>3.1649310252068217</v>
      </c>
      <c r="D255" s="260">
        <v>2.3532213692290869</v>
      </c>
    </row>
    <row r="256" spans="1:4" ht="27.75" customHeight="1">
      <c r="A256" s="7" t="s">
        <v>8291</v>
      </c>
      <c r="B256" s="260">
        <v>0</v>
      </c>
      <c r="C256" s="260">
        <v>9.2799064395169601</v>
      </c>
      <c r="D256" s="260">
        <v>1.7591931254034909</v>
      </c>
    </row>
    <row r="257" spans="1:4" ht="27.75" customHeight="1">
      <c r="A257" s="7" t="s">
        <v>8292</v>
      </c>
      <c r="B257" s="260">
        <v>0</v>
      </c>
      <c r="C257" s="260">
        <v>9.6952302150831127</v>
      </c>
      <c r="D257" s="260">
        <v>0</v>
      </c>
    </row>
    <row r="258" spans="1:4" ht="27.75" customHeight="1">
      <c r="A258" s="7" t="s">
        <v>8293</v>
      </c>
      <c r="B258" s="260">
        <v>0</v>
      </c>
      <c r="C258" s="260">
        <v>3.6718607862313362</v>
      </c>
      <c r="D258" s="260">
        <v>0</v>
      </c>
    </row>
    <row r="259" spans="1:4" ht="27.75" customHeight="1">
      <c r="A259" s="7" t="s">
        <v>8294</v>
      </c>
      <c r="B259" s="260">
        <v>0</v>
      </c>
      <c r="C259" s="260">
        <v>0.91122739211324344</v>
      </c>
      <c r="D259" s="260">
        <v>0.3120743077827709</v>
      </c>
    </row>
    <row r="260" spans="1:4" ht="27.75" customHeight="1">
      <c r="A260" s="7" t="s">
        <v>8295</v>
      </c>
      <c r="B260" s="260">
        <v>0</v>
      </c>
      <c r="C260" s="260">
        <v>0</v>
      </c>
      <c r="D260" s="260">
        <v>0</v>
      </c>
    </row>
    <row r="261" spans="1:4" ht="27.75" customHeight="1">
      <c r="A261" s="7" t="s">
        <v>8296</v>
      </c>
      <c r="B261" s="260">
        <v>0</v>
      </c>
      <c r="C261" s="260">
        <v>0.81773874739018593</v>
      </c>
      <c r="D261" s="260">
        <v>3.1424226821182377</v>
      </c>
    </row>
    <row r="262" spans="1:4" ht="27.75" customHeight="1">
      <c r="A262" s="7" t="s">
        <v>8297</v>
      </c>
      <c r="B262" s="260">
        <v>0</v>
      </c>
      <c r="C262" s="260">
        <v>-0.85928337841965818</v>
      </c>
      <c r="D262" s="260">
        <v>1.4404338858184362</v>
      </c>
    </row>
    <row r="263" spans="1:4" ht="27.75" customHeight="1">
      <c r="A263" s="7" t="s">
        <v>8298</v>
      </c>
      <c r="B263" s="260">
        <v>0</v>
      </c>
      <c r="C263" s="260">
        <v>-0.85930777775810741</v>
      </c>
      <c r="D263" s="260">
        <v>1.4414288212349244</v>
      </c>
    </row>
    <row r="264" spans="1:4" ht="27.75" customHeight="1">
      <c r="A264" s="7" t="s">
        <v>8299</v>
      </c>
      <c r="B264" s="260">
        <v>0</v>
      </c>
      <c r="C264" s="260">
        <v>3.2066508739898132</v>
      </c>
      <c r="D264" s="260">
        <v>2.1317689000052797</v>
      </c>
    </row>
    <row r="265" spans="1:4" ht="27.75" customHeight="1">
      <c r="A265" s="7" t="s">
        <v>8300</v>
      </c>
      <c r="B265" s="260">
        <v>0</v>
      </c>
      <c r="C265" s="260">
        <v>0.43045870773480943</v>
      </c>
      <c r="D265" s="260">
        <v>2.0272933119711807</v>
      </c>
    </row>
    <row r="266" spans="1:4" ht="27.75" customHeight="1">
      <c r="A266" s="7" t="s">
        <v>8301</v>
      </c>
      <c r="B266" s="260">
        <v>0</v>
      </c>
      <c r="C266" s="260">
        <v>0</v>
      </c>
      <c r="D266" s="260">
        <v>0.24593477779714168</v>
      </c>
    </row>
    <row r="267" spans="1:4" ht="27.75" customHeight="1">
      <c r="A267" s="7" t="s">
        <v>8302</v>
      </c>
      <c r="B267" s="260">
        <v>0</v>
      </c>
      <c r="C267" s="260">
        <v>0.20937510499309622</v>
      </c>
      <c r="D267" s="260">
        <v>13.378411176124585</v>
      </c>
    </row>
    <row r="268" spans="1:4" ht="27.75" customHeight="1">
      <c r="A268" s="7" t="s">
        <v>8303</v>
      </c>
      <c r="B268" s="260">
        <v>0</v>
      </c>
      <c r="C268" s="260">
        <v>5.7431326482871565</v>
      </c>
      <c r="D268" s="260">
        <v>2.1506315208038904</v>
      </c>
    </row>
    <row r="269" spans="1:4" ht="27.75" customHeight="1">
      <c r="A269" s="7" t="s">
        <v>8304</v>
      </c>
      <c r="B269" s="260">
        <v>0</v>
      </c>
      <c r="C269" s="260">
        <v>0.150889773776126</v>
      </c>
      <c r="D269" s="260">
        <v>4.418507524966846</v>
      </c>
    </row>
    <row r="270" spans="1:4" ht="27.75" customHeight="1">
      <c r="A270" s="7" t="s">
        <v>8305</v>
      </c>
      <c r="B270" s="260">
        <v>0</v>
      </c>
      <c r="C270" s="260">
        <v>0.35042921936505561</v>
      </c>
      <c r="D270" s="260">
        <v>2.475729316385975</v>
      </c>
    </row>
    <row r="271" spans="1:4" ht="27.75" customHeight="1">
      <c r="A271" s="7" t="s">
        <v>8306</v>
      </c>
      <c r="B271" s="260">
        <v>0</v>
      </c>
      <c r="C271" s="260">
        <v>0.37180953529608518</v>
      </c>
      <c r="D271" s="260">
        <v>4.7754276463841148</v>
      </c>
    </row>
    <row r="272" spans="1:4" ht="27.75" customHeight="1">
      <c r="A272" s="7" t="s">
        <v>8307</v>
      </c>
      <c r="B272" s="260">
        <v>0</v>
      </c>
      <c r="C272" s="260">
        <v>5.1455683851579382E-3</v>
      </c>
      <c r="D272" s="260">
        <v>0.18862376135554715</v>
      </c>
    </row>
    <row r="273" spans="1:4" ht="27.75" customHeight="1">
      <c r="A273" s="7" t="s">
        <v>8308</v>
      </c>
      <c r="B273" s="260">
        <v>0</v>
      </c>
      <c r="C273" s="260">
        <v>0.20077692073081288</v>
      </c>
      <c r="D273" s="260">
        <v>2.035192002471975</v>
      </c>
    </row>
    <row r="274" spans="1:4" ht="27.75" customHeight="1">
      <c r="A274" s="7" t="s">
        <v>8309</v>
      </c>
      <c r="B274" s="260">
        <v>0</v>
      </c>
      <c r="C274" s="260">
        <v>0.32550445612559059</v>
      </c>
      <c r="D274" s="260">
        <v>3.569439908745641</v>
      </c>
    </row>
    <row r="275" spans="1:4" ht="27.75" customHeight="1">
      <c r="A275" s="7" t="s">
        <v>8310</v>
      </c>
      <c r="B275" s="260">
        <v>0</v>
      </c>
      <c r="C275" s="260">
        <v>0.49531558179612756</v>
      </c>
      <c r="D275" s="260">
        <v>2.4881628976216041</v>
      </c>
    </row>
    <row r="276" spans="1:4" ht="27.75" customHeight="1">
      <c r="A276" s="7" t="s">
        <v>8311</v>
      </c>
      <c r="B276" s="260">
        <v>0</v>
      </c>
      <c r="C276" s="260">
        <v>0.30121052388797559</v>
      </c>
      <c r="D276" s="260">
        <v>9.4637551378304892</v>
      </c>
    </row>
    <row r="277" spans="1:4" ht="27.75" customHeight="1">
      <c r="A277" s="7" t="s">
        <v>8312</v>
      </c>
      <c r="B277" s="260">
        <v>0</v>
      </c>
      <c r="C277" s="260">
        <v>8.7771760037935395E-2</v>
      </c>
      <c r="D277" s="260">
        <v>7.8194181478339813</v>
      </c>
    </row>
    <row r="278" spans="1:4" ht="27.75" customHeight="1">
      <c r="A278" s="7" t="s">
        <v>8313</v>
      </c>
      <c r="B278" s="260" t="s">
        <v>8301</v>
      </c>
      <c r="C278" s="260">
        <v>0</v>
      </c>
      <c r="D278" s="260">
        <v>0.23559546018410837</v>
      </c>
    </row>
    <row r="279" spans="1:4" ht="27.75" customHeight="1">
      <c r="A279" s="7" t="s">
        <v>8314</v>
      </c>
      <c r="B279" s="260">
        <v>0</v>
      </c>
      <c r="C279" s="260">
        <v>0.11303458323150258</v>
      </c>
      <c r="D279" s="260">
        <v>0.50204514810749468</v>
      </c>
    </row>
    <row r="280" spans="1:4" ht="27.75" customHeight="1">
      <c r="A280" s="7" t="s">
        <v>8315</v>
      </c>
      <c r="B280" s="260">
        <v>0</v>
      </c>
      <c r="C280" s="260">
        <v>0.37969657131462536</v>
      </c>
      <c r="D280" s="260">
        <v>7.8856633414305737</v>
      </c>
    </row>
    <row r="281" spans="1:4" ht="27.75" customHeight="1">
      <c r="A281" s="7" t="s">
        <v>8316</v>
      </c>
      <c r="B281" s="260">
        <v>0</v>
      </c>
      <c r="C281" s="260">
        <v>0.1306538969389483</v>
      </c>
      <c r="D281" s="260">
        <v>3.384152351286883</v>
      </c>
    </row>
    <row r="282" spans="1:4" ht="27.75" customHeight="1">
      <c r="A282" s="7" t="s">
        <v>8317</v>
      </c>
      <c r="B282" s="260">
        <v>0</v>
      </c>
      <c r="C282" s="260">
        <v>0.17159664381926878</v>
      </c>
      <c r="D282" s="260">
        <v>17.334699667606753</v>
      </c>
    </row>
    <row r="283" spans="1:4" ht="27.75" customHeight="1">
      <c r="A283" s="7" t="s">
        <v>8318</v>
      </c>
      <c r="B283" s="260">
        <v>0</v>
      </c>
      <c r="C283" s="260">
        <v>0.3698106934614605</v>
      </c>
      <c r="D283" s="260">
        <v>5.4493740405100297</v>
      </c>
    </row>
    <row r="284" spans="1:4" ht="27.75" customHeight="1">
      <c r="A284" s="7" t="s">
        <v>8319</v>
      </c>
      <c r="B284" s="260">
        <v>0</v>
      </c>
      <c r="C284" s="260">
        <v>0.25551779634203192</v>
      </c>
      <c r="D284" s="260">
        <v>0.86960865555829892</v>
      </c>
    </row>
    <row r="285" spans="1:4" ht="27.75" customHeight="1">
      <c r="A285" s="7" t="s">
        <v>8320</v>
      </c>
      <c r="B285" s="260">
        <v>0</v>
      </c>
      <c r="C285" s="260">
        <v>0.20637398237834201</v>
      </c>
      <c r="D285" s="260">
        <v>1.9654738897373873</v>
      </c>
    </row>
    <row r="286" spans="1:4" ht="27.75" customHeight="1">
      <c r="A286" s="7" t="s">
        <v>8321</v>
      </c>
      <c r="B286" s="260">
        <v>0</v>
      </c>
      <c r="C286" s="260">
        <v>0.44534344510827356</v>
      </c>
      <c r="D286" s="260">
        <v>1.8137058188711075</v>
      </c>
    </row>
    <row r="287" spans="1:4" ht="27.75" customHeight="1">
      <c r="A287" s="7" t="s">
        <v>8322</v>
      </c>
      <c r="B287" s="260">
        <v>0</v>
      </c>
      <c r="C287" s="260">
        <v>0.37851362450805798</v>
      </c>
      <c r="D287" s="260">
        <v>1.1935473815016657</v>
      </c>
    </row>
    <row r="288" spans="1:4" ht="27.75" customHeight="1">
      <c r="A288" s="7" t="s">
        <v>8323</v>
      </c>
      <c r="B288" s="260">
        <v>0</v>
      </c>
      <c r="C288" s="260">
        <v>4.1832642485835243E-2</v>
      </c>
      <c r="D288" s="260">
        <v>2.8462167461718964</v>
      </c>
    </row>
    <row r="289" spans="1:4" ht="27.75" customHeight="1">
      <c r="A289" s="7" t="s">
        <v>8324</v>
      </c>
      <c r="B289" s="260">
        <v>0</v>
      </c>
      <c r="C289" s="260">
        <v>0</v>
      </c>
      <c r="D289" s="260">
        <v>5.6474280932040584</v>
      </c>
    </row>
    <row r="290" spans="1:4" ht="27.75" customHeight="1">
      <c r="A290" s="7" t="s">
        <v>8325</v>
      </c>
      <c r="B290" s="260">
        <v>0</v>
      </c>
      <c r="C290" s="260">
        <v>0.9673533637005719</v>
      </c>
      <c r="D290" s="260">
        <v>7.1947500273315406</v>
      </c>
    </row>
    <row r="291" spans="1:4" ht="27.75" customHeight="1">
      <c r="A291" s="7" t="s">
        <v>8326</v>
      </c>
      <c r="B291" s="260">
        <v>0</v>
      </c>
      <c r="C291" s="260">
        <v>0.44685864655933705</v>
      </c>
      <c r="D291" s="260">
        <v>7.4974438395012779</v>
      </c>
    </row>
    <row r="292" spans="1:4" ht="27.75" customHeight="1">
      <c r="A292" s="7" t="s">
        <v>8327</v>
      </c>
      <c r="B292" s="260">
        <v>0</v>
      </c>
      <c r="C292" s="260">
        <v>0.17018952628709241</v>
      </c>
      <c r="D292" s="260">
        <v>3.981781434492293</v>
      </c>
    </row>
    <row r="293" spans="1:4" ht="27.75" customHeight="1">
      <c r="A293" s="7" t="s">
        <v>8328</v>
      </c>
      <c r="B293" s="260">
        <v>0</v>
      </c>
      <c r="C293" s="260">
        <v>2.4431589194264428E-2</v>
      </c>
      <c r="D293" s="260">
        <v>4.8503146924072134</v>
      </c>
    </row>
    <row r="294" spans="1:4" ht="27.75" customHeight="1">
      <c r="A294" s="7" t="s">
        <v>8329</v>
      </c>
      <c r="B294" s="260">
        <v>0</v>
      </c>
      <c r="C294" s="260">
        <v>4.2790417954535442</v>
      </c>
      <c r="D294" s="260">
        <v>2.0709512764015678</v>
      </c>
    </row>
    <row r="295" spans="1:4" ht="27.75" customHeight="1">
      <c r="A295" s="7" t="s">
        <v>8330</v>
      </c>
      <c r="B295" s="260">
        <v>0</v>
      </c>
      <c r="C295" s="260">
        <v>0.47410784831312663</v>
      </c>
      <c r="D295" s="260">
        <v>7.9520045300261009</v>
      </c>
    </row>
    <row r="296" spans="1:4" ht="27.75" customHeight="1">
      <c r="A296" s="7" t="s">
        <v>8331</v>
      </c>
      <c r="B296" s="260">
        <v>0</v>
      </c>
      <c r="C296" s="260">
        <v>1.1842918672724876</v>
      </c>
      <c r="D296" s="260">
        <v>0.87056820403706159</v>
      </c>
    </row>
    <row r="297" spans="1:4" ht="27.75" customHeight="1">
      <c r="A297" s="7" t="s">
        <v>8332</v>
      </c>
      <c r="B297" s="260">
        <v>0</v>
      </c>
      <c r="C297" s="260">
        <v>0.63681822804619215</v>
      </c>
      <c r="D297" s="260">
        <v>9.6279432720919385</v>
      </c>
    </row>
    <row r="298" spans="1:4" ht="27.75" customHeight="1">
      <c r="A298" s="7" t="s">
        <v>8333</v>
      </c>
      <c r="B298" s="260">
        <v>0</v>
      </c>
      <c r="C298" s="260">
        <v>0.14919604156949676</v>
      </c>
      <c r="D298" s="260">
        <v>3.7921485000383455</v>
      </c>
    </row>
    <row r="299" spans="1:4" ht="27.75" customHeight="1">
      <c r="A299" s="7" t="s">
        <v>8334</v>
      </c>
      <c r="B299" s="260">
        <v>0</v>
      </c>
      <c r="C299" s="260">
        <v>0.33822228931826015</v>
      </c>
      <c r="D299" s="260">
        <v>3.6144696194811719E-2</v>
      </c>
    </row>
    <row r="300" spans="1:4" ht="27.75" customHeight="1">
      <c r="A300" s="7" t="s">
        <v>8335</v>
      </c>
      <c r="B300" s="260">
        <v>0</v>
      </c>
      <c r="C300" s="260">
        <v>0.33822228931826015</v>
      </c>
      <c r="D300" s="260">
        <v>3.6144696194811719E-2</v>
      </c>
    </row>
    <row r="301" spans="1:4" ht="27.75" customHeight="1">
      <c r="A301" s="7" t="s">
        <v>8336</v>
      </c>
      <c r="B301" s="260">
        <v>0</v>
      </c>
      <c r="C301" s="260">
        <v>9.1432520818028065E-2</v>
      </c>
      <c r="D301" s="260">
        <v>0.17321783942442118</v>
      </c>
    </row>
    <row r="302" spans="1:4" ht="27.75" customHeight="1">
      <c r="A302" s="7" t="s">
        <v>8337</v>
      </c>
      <c r="B302" s="260">
        <v>0</v>
      </c>
      <c r="C302" s="260">
        <v>5.0757016901003622</v>
      </c>
      <c r="D302" s="260">
        <v>2.6558846850875004</v>
      </c>
    </row>
    <row r="303" spans="1:4" ht="27.75" customHeight="1">
      <c r="A303" s="7" t="s">
        <v>8338</v>
      </c>
      <c r="B303" s="260">
        <v>0</v>
      </c>
      <c r="C303" s="260">
        <v>0</v>
      </c>
      <c r="D303" s="260">
        <v>10.082446922053142</v>
      </c>
    </row>
    <row r="304" spans="1:4" ht="27.75" customHeight="1">
      <c r="A304" s="7" t="s">
        <v>8339</v>
      </c>
      <c r="B304" s="260">
        <v>0</v>
      </c>
      <c r="C304" s="260">
        <v>0.17388199704300222</v>
      </c>
      <c r="D304" s="260">
        <v>6.0653978197797862</v>
      </c>
    </row>
    <row r="305" spans="1:4" ht="27.75" customHeight="1">
      <c r="A305" s="7" t="s">
        <v>7689</v>
      </c>
      <c r="B305" s="260">
        <v>0</v>
      </c>
      <c r="C305" s="260">
        <v>0.67741628372829021</v>
      </c>
      <c r="D305" s="260">
        <v>4.9741470789328508</v>
      </c>
    </row>
    <row r="306" spans="1:4" ht="27.75" customHeight="1">
      <c r="A306" s="7" t="s">
        <v>8340</v>
      </c>
      <c r="B306" s="260">
        <v>0</v>
      </c>
      <c r="C306" s="260">
        <v>0.70259659231023464</v>
      </c>
      <c r="D306" s="260">
        <v>6.2436310040199343</v>
      </c>
    </row>
    <row r="307" spans="1:4" ht="27.75" customHeight="1">
      <c r="A307" s="7" t="s">
        <v>8341</v>
      </c>
      <c r="B307" s="260">
        <v>0</v>
      </c>
      <c r="C307" s="260">
        <v>0.70259659231023464</v>
      </c>
      <c r="D307" s="260">
        <v>6.2436310040199334</v>
      </c>
    </row>
    <row r="308" spans="1:4" ht="27.75" customHeight="1">
      <c r="A308" s="7" t="s">
        <v>8342</v>
      </c>
      <c r="B308" s="260">
        <v>0</v>
      </c>
      <c r="C308" s="260">
        <v>0.38952685360358014</v>
      </c>
      <c r="D308" s="260">
        <v>13.011822248124261</v>
      </c>
    </row>
    <row r="309" spans="1:4" ht="27.75" customHeight="1">
      <c r="A309" s="7" t="s">
        <v>8343</v>
      </c>
      <c r="B309" s="260">
        <v>0</v>
      </c>
      <c r="C309" s="260">
        <v>0.21086220824877211</v>
      </c>
      <c r="D309" s="260">
        <v>0.9918547632031075</v>
      </c>
    </row>
    <row r="310" spans="1:4" ht="27.75" customHeight="1">
      <c r="A310" s="7" t="s">
        <v>8344</v>
      </c>
      <c r="B310" s="260">
        <v>0</v>
      </c>
      <c r="C310" s="260">
        <v>0.5398117811934392</v>
      </c>
      <c r="D310" s="260">
        <v>2.3488455066267893</v>
      </c>
    </row>
    <row r="311" spans="1:4" ht="27.75" customHeight="1">
      <c r="A311" s="7" t="s">
        <v>8345</v>
      </c>
      <c r="B311" s="260">
        <v>0</v>
      </c>
      <c r="C311" s="260">
        <v>8.7138760431705972E-2</v>
      </c>
      <c r="D311" s="260">
        <v>2.9931731945074107</v>
      </c>
    </row>
    <row r="312" spans="1:4" ht="27.75" customHeight="1">
      <c r="A312" s="7" t="s">
        <v>8346</v>
      </c>
      <c r="B312" s="260">
        <v>0</v>
      </c>
      <c r="C312" s="260">
        <v>9.8531737219864177E-2</v>
      </c>
      <c r="D312" s="260">
        <v>1.5447932180669048</v>
      </c>
    </row>
    <row r="313" spans="1:4" ht="27.75" customHeight="1">
      <c r="A313" s="7" t="s">
        <v>8347</v>
      </c>
      <c r="B313" s="260">
        <v>0</v>
      </c>
      <c r="C313" s="260">
        <v>0.17488322822036959</v>
      </c>
      <c r="D313" s="260">
        <v>7.5223144350548514</v>
      </c>
    </row>
    <row r="314" spans="1:4" ht="27.75" customHeight="1">
      <c r="A314" s="7" t="s">
        <v>8348</v>
      </c>
      <c r="B314" s="260">
        <v>0</v>
      </c>
      <c r="C314" s="260">
        <v>6.6934296220727565E-2</v>
      </c>
      <c r="D314" s="260">
        <v>7.7718375538406068</v>
      </c>
    </row>
    <row r="315" spans="1:4" ht="27.75" customHeight="1">
      <c r="A315" s="7" t="s">
        <v>8349</v>
      </c>
      <c r="B315" s="260">
        <v>0</v>
      </c>
      <c r="C315" s="260">
        <v>0.34189972340401742</v>
      </c>
      <c r="D315" s="260">
        <v>9.4987102178940201</v>
      </c>
    </row>
    <row r="316" spans="1:4" ht="27.75" customHeight="1">
      <c r="A316" s="7" t="s">
        <v>8350</v>
      </c>
      <c r="B316" s="260">
        <v>0</v>
      </c>
      <c r="C316" s="260">
        <v>0.33258640179157428</v>
      </c>
      <c r="D316" s="260">
        <v>7.1497742290251374</v>
      </c>
    </row>
    <row r="317" spans="1:4" ht="27.75" customHeight="1">
      <c r="A317" s="7" t="s">
        <v>8351</v>
      </c>
      <c r="B317" s="260">
        <v>0</v>
      </c>
      <c r="C317" s="260">
        <v>0.20069655210483675</v>
      </c>
      <c r="D317" s="260">
        <v>8.7050210951444278</v>
      </c>
    </row>
    <row r="318" spans="1:4" ht="27.75" customHeight="1">
      <c r="A318" s="7" t="s">
        <v>8352</v>
      </c>
      <c r="B318" s="260">
        <v>0</v>
      </c>
      <c r="C318" s="260">
        <v>0.87636488613271424</v>
      </c>
      <c r="D318" s="260">
        <v>7.7515619862068252</v>
      </c>
    </row>
    <row r="319" spans="1:4" ht="27.75" customHeight="1">
      <c r="A319" s="7" t="s">
        <v>8353</v>
      </c>
      <c r="B319" s="260">
        <v>0</v>
      </c>
      <c r="C319" s="260">
        <v>0.36087391813402192</v>
      </c>
      <c r="D319" s="260">
        <v>12.167992739650142</v>
      </c>
    </row>
    <row r="320" spans="1:4" ht="27.75" customHeight="1">
      <c r="A320" s="7" t="s">
        <v>8354</v>
      </c>
      <c r="B320" s="260">
        <v>0</v>
      </c>
      <c r="C320" s="260">
        <v>2.3783814259791707</v>
      </c>
      <c r="D320" s="260">
        <v>13.68869283060131</v>
      </c>
    </row>
    <row r="321" spans="1:4" ht="27.75" customHeight="1">
      <c r="A321" s="7" t="s">
        <v>8355</v>
      </c>
      <c r="B321" s="260">
        <v>0</v>
      </c>
      <c r="C321" s="260">
        <v>0.34630658890618571</v>
      </c>
      <c r="D321" s="260">
        <v>11.246862586692302</v>
      </c>
    </row>
    <row r="322" spans="1:4" ht="27.75" customHeight="1">
      <c r="A322" s="7" t="s">
        <v>8356</v>
      </c>
      <c r="B322" s="260">
        <v>0</v>
      </c>
      <c r="C322" s="260">
        <v>0.7536332438844503</v>
      </c>
      <c r="D322" s="260">
        <v>6.6021529308617861</v>
      </c>
    </row>
    <row r="323" spans="1:4" ht="27.75" customHeight="1">
      <c r="A323" s="7" t="s">
        <v>8357</v>
      </c>
      <c r="B323" s="260">
        <v>0</v>
      </c>
      <c r="C323" s="260">
        <v>1.7627229128838109</v>
      </c>
      <c r="D323" s="260">
        <v>8.2909894374369006</v>
      </c>
    </row>
    <row r="324" spans="1:4" ht="27.75" customHeight="1">
      <c r="A324" s="7" t="s">
        <v>8358</v>
      </c>
      <c r="B324" s="260">
        <v>0</v>
      </c>
      <c r="C324" s="260">
        <v>2.5496840957508113</v>
      </c>
      <c r="D324" s="260">
        <v>25.311299356884639</v>
      </c>
    </row>
    <row r="325" spans="1:4" ht="27.75" customHeight="1">
      <c r="A325" s="7" t="s">
        <v>8359</v>
      </c>
      <c r="B325" s="260">
        <v>0</v>
      </c>
      <c r="C325" s="260">
        <v>1.4824615107674464</v>
      </c>
      <c r="D325" s="260">
        <v>2.3510378082539583</v>
      </c>
    </row>
    <row r="326" spans="1:4" ht="27.75" customHeight="1">
      <c r="A326" s="7" t="s">
        <v>8360</v>
      </c>
      <c r="B326" s="260">
        <v>0</v>
      </c>
      <c r="C326" s="260">
        <v>0.13053217725445945</v>
      </c>
      <c r="D326" s="260">
        <v>2.3118144640086813</v>
      </c>
    </row>
    <row r="327" spans="1:4" ht="27.75" customHeight="1">
      <c r="A327" s="7" t="s">
        <v>8361</v>
      </c>
      <c r="B327" s="260">
        <v>0</v>
      </c>
      <c r="C327" s="260">
        <v>1.3938418969034039</v>
      </c>
      <c r="D327" s="260">
        <v>8.8862093803340727</v>
      </c>
    </row>
    <row r="328" spans="1:4" ht="27.75" customHeight="1">
      <c r="A328" s="7" t="s">
        <v>8362</v>
      </c>
      <c r="B328" s="260">
        <v>0</v>
      </c>
      <c r="C328" s="260">
        <v>0.47198403283146323</v>
      </c>
      <c r="D328" s="260">
        <v>4.8935941867711978</v>
      </c>
    </row>
    <row r="329" spans="1:4" ht="27.75" customHeight="1">
      <c r="A329" s="7" t="s">
        <v>8363</v>
      </c>
      <c r="B329" s="260">
        <v>0</v>
      </c>
      <c r="C329" s="260">
        <v>0.85189388773114116</v>
      </c>
      <c r="D329" s="260">
        <v>10.288843361201836</v>
      </c>
    </row>
    <row r="330" spans="1:4" ht="27.75" customHeight="1">
      <c r="A330" s="7" t="s">
        <v>8364</v>
      </c>
      <c r="B330" s="260">
        <v>0</v>
      </c>
      <c r="C330" s="260">
        <v>5.8736225844810398E-2</v>
      </c>
      <c r="D330" s="260">
        <v>1.2182611675849495</v>
      </c>
    </row>
    <row r="331" spans="1:4" ht="27.75" customHeight="1">
      <c r="A331" s="7" t="s">
        <v>8365</v>
      </c>
      <c r="B331" s="260">
        <v>0</v>
      </c>
      <c r="C331" s="260">
        <v>0.53158768593525163</v>
      </c>
      <c r="D331" s="260">
        <v>11.373186493417313</v>
      </c>
    </row>
    <row r="332" spans="1:4" ht="27.75" customHeight="1">
      <c r="A332" s="7" t="s">
        <v>8366</v>
      </c>
      <c r="B332" s="260">
        <v>0</v>
      </c>
      <c r="C332" s="260">
        <v>0.7448069487941692</v>
      </c>
      <c r="D332" s="260">
        <v>6.9207285858565228</v>
      </c>
    </row>
    <row r="333" spans="1:4" ht="27.75" customHeight="1">
      <c r="A333" s="7" t="s">
        <v>8367</v>
      </c>
      <c r="B333" s="260">
        <v>0</v>
      </c>
      <c r="C333" s="260">
        <v>0.81250061686113861</v>
      </c>
      <c r="D333" s="260">
        <v>0.10789662668042668</v>
      </c>
    </row>
    <row r="334" spans="1:4" ht="27.75" customHeight="1">
      <c r="A334" s="7" t="s">
        <v>8368</v>
      </c>
      <c r="B334" s="260">
        <v>0</v>
      </c>
      <c r="C334" s="260">
        <v>0.73401428198862817</v>
      </c>
      <c r="D334" s="260">
        <v>7.4212493722472423</v>
      </c>
    </row>
    <row r="335" spans="1:4" ht="27.75" customHeight="1">
      <c r="A335" s="7" t="s">
        <v>8369</v>
      </c>
      <c r="B335" s="260">
        <v>0</v>
      </c>
      <c r="C335" s="260">
        <v>0.41250559483565002</v>
      </c>
      <c r="D335" s="260">
        <v>2.3549305259635349</v>
      </c>
    </row>
    <row r="336" spans="1:4" ht="27.75" customHeight="1">
      <c r="A336" s="7" t="s">
        <v>8370</v>
      </c>
      <c r="B336" s="260">
        <v>0</v>
      </c>
      <c r="C336" s="260">
        <v>0.38921503973202048</v>
      </c>
      <c r="D336" s="260">
        <v>6.0746145286966708</v>
      </c>
    </row>
    <row r="337" spans="1:4" ht="27.75" customHeight="1">
      <c r="A337" s="7" t="s">
        <v>8371</v>
      </c>
      <c r="B337" s="260">
        <v>0</v>
      </c>
      <c r="C337" s="260">
        <v>2.8218350001302337</v>
      </c>
      <c r="D337" s="260">
        <v>2.3115292043620759</v>
      </c>
    </row>
    <row r="338" spans="1:4" ht="27.75" customHeight="1">
      <c r="A338" s="7" t="s">
        <v>8372</v>
      </c>
      <c r="B338" s="260">
        <v>0</v>
      </c>
      <c r="C338" s="260">
        <v>8.7442307190030572E-2</v>
      </c>
      <c r="D338" s="260">
        <v>16.461684122723771</v>
      </c>
    </row>
    <row r="339" spans="1:4" ht="27.75" customHeight="1">
      <c r="A339" s="7" t="s">
        <v>8373</v>
      </c>
      <c r="B339" s="260">
        <v>0</v>
      </c>
      <c r="C339" s="260">
        <v>0.46777514636615042</v>
      </c>
      <c r="D339" s="260">
        <v>2.3714215858740362</v>
      </c>
    </row>
    <row r="340" spans="1:4" ht="27.75" customHeight="1">
      <c r="A340" s="7" t="s">
        <v>8374</v>
      </c>
      <c r="B340" s="260">
        <v>0</v>
      </c>
      <c r="C340" s="260">
        <v>0.29005544375821318</v>
      </c>
      <c r="D340" s="260">
        <v>5.8882928143549647</v>
      </c>
    </row>
    <row r="341" spans="1:4" ht="27.75" customHeight="1">
      <c r="A341" s="7" t="s">
        <v>8375</v>
      </c>
      <c r="B341" s="260">
        <v>0</v>
      </c>
      <c r="C341" s="260">
        <v>1.4510544742178064</v>
      </c>
      <c r="D341" s="260">
        <v>6.2226175896816196</v>
      </c>
    </row>
    <row r="342" spans="1:4" ht="27.75" customHeight="1">
      <c r="A342" s="7" t="s">
        <v>8376</v>
      </c>
      <c r="B342" s="260">
        <v>0</v>
      </c>
      <c r="C342" s="260">
        <v>1.4510544742178064</v>
      </c>
      <c r="D342" s="260">
        <v>6.2226175896816205</v>
      </c>
    </row>
    <row r="343" spans="1:4" ht="27.75" customHeight="1">
      <c r="A343" s="7" t="s">
        <v>8377</v>
      </c>
      <c r="B343" s="260">
        <v>0</v>
      </c>
      <c r="C343" s="260">
        <v>0.58444118427004854</v>
      </c>
      <c r="D343" s="260">
        <v>5.5442121068307966</v>
      </c>
    </row>
    <row r="344" spans="1:4" ht="27.75" customHeight="1">
      <c r="A344" s="7" t="s">
        <v>8378</v>
      </c>
      <c r="B344" s="260">
        <v>0</v>
      </c>
      <c r="C344" s="260">
        <v>0.68477550880869031</v>
      </c>
      <c r="D344" s="260">
        <v>7.2397082472648693</v>
      </c>
    </row>
    <row r="345" spans="1:4" ht="27.75" customHeight="1">
      <c r="A345" s="7" t="s">
        <v>8379</v>
      </c>
      <c r="B345" s="260">
        <v>0</v>
      </c>
      <c r="C345" s="260">
        <v>0.15594775594246477</v>
      </c>
      <c r="D345" s="260">
        <v>15.051916094326055</v>
      </c>
    </row>
    <row r="346" spans="1:4" ht="27.75" customHeight="1">
      <c r="A346" s="7" t="s">
        <v>8380</v>
      </c>
      <c r="B346" s="260">
        <v>0</v>
      </c>
      <c r="C346" s="260">
        <v>0.28090776224755054</v>
      </c>
      <c r="D346" s="260">
        <v>8.0171273154519458</v>
      </c>
    </row>
    <row r="347" spans="1:4" ht="27.75" customHeight="1">
      <c r="A347" s="7" t="s">
        <v>8381</v>
      </c>
      <c r="B347" s="260">
        <v>0</v>
      </c>
      <c r="C347" s="260">
        <v>0.61429081776969041</v>
      </c>
      <c r="D347" s="260">
        <v>1.7987187978445849</v>
      </c>
    </row>
    <row r="348" spans="1:4" ht="27.75" customHeight="1">
      <c r="A348" s="7" t="s">
        <v>8382</v>
      </c>
      <c r="B348" s="260">
        <v>0</v>
      </c>
      <c r="C348" s="260">
        <v>0.1292055069225326</v>
      </c>
      <c r="D348" s="260">
        <v>9.9217445320765769</v>
      </c>
    </row>
    <row r="349" spans="1:4" ht="27.75" customHeight="1">
      <c r="A349" s="7" t="s">
        <v>8383</v>
      </c>
      <c r="B349" s="260">
        <v>0</v>
      </c>
      <c r="C349" s="260">
        <v>3.3967263046720904</v>
      </c>
      <c r="D349" s="260">
        <v>0.83541219651318122</v>
      </c>
    </row>
    <row r="350" spans="1:4" ht="27.75" customHeight="1">
      <c r="A350" s="7" t="s">
        <v>8384</v>
      </c>
      <c r="B350" s="260">
        <v>0</v>
      </c>
      <c r="C350" s="260">
        <v>1.0484848331880818</v>
      </c>
      <c r="D350" s="260">
        <v>0.8059142689607196</v>
      </c>
    </row>
    <row r="351" spans="1:4" ht="27.75" customHeight="1">
      <c r="A351" s="7" t="s">
        <v>8385</v>
      </c>
      <c r="B351" s="260">
        <v>0</v>
      </c>
      <c r="C351" s="260">
        <v>0.18155953206011557</v>
      </c>
      <c r="D351" s="260">
        <v>16.188852502570988</v>
      </c>
    </row>
    <row r="352" spans="1:4" ht="27.75" customHeight="1">
      <c r="A352" s="7" t="s">
        <v>8386</v>
      </c>
      <c r="B352" s="260">
        <v>0</v>
      </c>
      <c r="C352" s="260">
        <v>3.9899137331628585</v>
      </c>
      <c r="D352" s="260">
        <v>14.503170543040213</v>
      </c>
    </row>
    <row r="353" spans="1:4" ht="27.75" customHeight="1">
      <c r="A353" s="7" t="s">
        <v>8387</v>
      </c>
      <c r="B353" s="260">
        <v>0</v>
      </c>
      <c r="C353" s="260">
        <v>0.33211513509349566</v>
      </c>
      <c r="D353" s="260">
        <v>12.062737093089707</v>
      </c>
    </row>
    <row r="354" spans="1:4" ht="27.75" customHeight="1">
      <c r="A354" s="7" t="s">
        <v>8388</v>
      </c>
      <c r="B354" s="260">
        <v>0</v>
      </c>
      <c r="C354" s="260">
        <v>0.8076527188547199</v>
      </c>
      <c r="D354" s="260">
        <v>9.0984442755666848</v>
      </c>
    </row>
    <row r="355" spans="1:4" ht="27.75" customHeight="1">
      <c r="A355" s="7" t="s">
        <v>8389</v>
      </c>
      <c r="B355" s="260">
        <v>0</v>
      </c>
      <c r="C355" s="260">
        <v>1.3582843624998093</v>
      </c>
      <c r="D355" s="260">
        <v>8.9740624159800166</v>
      </c>
    </row>
    <row r="356" spans="1:4" ht="27.75" customHeight="1">
      <c r="A356" s="7" t="s">
        <v>8390</v>
      </c>
      <c r="B356" s="260">
        <v>0</v>
      </c>
      <c r="C356" s="260">
        <v>1.290563804178892</v>
      </c>
      <c r="D356" s="260">
        <v>27.136012614147869</v>
      </c>
    </row>
    <row r="357" spans="1:4" ht="27.75" customHeight="1">
      <c r="A357" s="7" t="s">
        <v>8391</v>
      </c>
      <c r="B357" s="260" t="s">
        <v>8392</v>
      </c>
      <c r="C357" s="260">
        <v>0.15991904806640869</v>
      </c>
      <c r="D357" s="260">
        <v>0.82251541299824438</v>
      </c>
    </row>
    <row r="358" spans="1:4" ht="27.75" customHeight="1">
      <c r="A358" s="7" t="s">
        <v>8393</v>
      </c>
      <c r="B358" s="260">
        <v>0</v>
      </c>
      <c r="C358" s="260">
        <v>6.1400897655006809E-2</v>
      </c>
      <c r="D358" s="260">
        <v>15.892452071129428</v>
      </c>
    </row>
    <row r="359" spans="1:4" ht="27.75" customHeight="1">
      <c r="A359" s="7" t="s">
        <v>8394</v>
      </c>
      <c r="B359" s="260">
        <v>0</v>
      </c>
      <c r="C359" s="260">
        <v>0.26459239416973518</v>
      </c>
      <c r="D359" s="260">
        <v>4.061560293473522</v>
      </c>
    </row>
    <row r="360" spans="1:4" ht="27.75" customHeight="1">
      <c r="A360" s="7" t="s">
        <v>8395</v>
      </c>
      <c r="B360" s="260">
        <v>0</v>
      </c>
      <c r="C360" s="260">
        <v>0.21750414741965046</v>
      </c>
      <c r="D360" s="260">
        <v>4.5652949397605571</v>
      </c>
    </row>
    <row r="361" spans="1:4" ht="27.75" customHeight="1">
      <c r="A361" s="7" t="s">
        <v>8396</v>
      </c>
      <c r="B361" s="260">
        <v>0</v>
      </c>
      <c r="C361" s="260">
        <v>0.20515044125075613</v>
      </c>
      <c r="D361" s="260">
        <v>4.6255197227188498</v>
      </c>
    </row>
    <row r="362" spans="1:4" ht="27.75" customHeight="1">
      <c r="A362" s="7" t="s">
        <v>8397</v>
      </c>
      <c r="B362" s="260">
        <v>0</v>
      </c>
      <c r="C362" s="260">
        <v>0.81708808924529341</v>
      </c>
      <c r="D362" s="260">
        <v>11.128112443948014</v>
      </c>
    </row>
    <row r="363" spans="1:4" ht="27.75" customHeight="1">
      <c r="A363" s="7" t="s">
        <v>8398</v>
      </c>
      <c r="B363" s="260">
        <v>0</v>
      </c>
      <c r="C363" s="260">
        <v>1.2590315806993593</v>
      </c>
      <c r="D363" s="260">
        <v>1.0566915693647845</v>
      </c>
    </row>
    <row r="364" spans="1:4" ht="27.75" customHeight="1">
      <c r="A364" s="7" t="s">
        <v>8399</v>
      </c>
      <c r="B364" s="260">
        <v>0</v>
      </c>
      <c r="C364" s="260">
        <v>0.53994062523493302</v>
      </c>
      <c r="D364" s="260">
        <v>5.7973624465503306</v>
      </c>
    </row>
    <row r="365" spans="1:4" ht="27.75" customHeight="1">
      <c r="A365" s="7" t="s">
        <v>8400</v>
      </c>
      <c r="B365" s="260">
        <v>0</v>
      </c>
      <c r="C365" s="260">
        <v>0.1644093310485075</v>
      </c>
      <c r="D365" s="260">
        <v>0.97398849405553778</v>
      </c>
    </row>
    <row r="366" spans="1:4" ht="27.75" customHeight="1">
      <c r="A366" s="7" t="s">
        <v>8401</v>
      </c>
      <c r="B366" s="260">
        <v>0</v>
      </c>
      <c r="C366" s="260">
        <v>2.5211279958774737</v>
      </c>
      <c r="D366" s="260">
        <v>1.6207212577774612</v>
      </c>
    </row>
    <row r="367" spans="1:4" ht="27.75" customHeight="1">
      <c r="A367" s="7" t="s">
        <v>8402</v>
      </c>
      <c r="B367" s="260">
        <v>0</v>
      </c>
      <c r="C367" s="260">
        <v>3.5050008298038913</v>
      </c>
      <c r="D367" s="260">
        <v>4.8144747687723166</v>
      </c>
    </row>
    <row r="368" spans="1:4" ht="27.75" customHeight="1">
      <c r="A368" s="7" t="s">
        <v>8403</v>
      </c>
      <c r="B368" s="260">
        <v>0</v>
      </c>
      <c r="C368" s="260">
        <v>2.6492065543774297</v>
      </c>
      <c r="D368" s="260">
        <v>10.526290169387197</v>
      </c>
    </row>
    <row r="369" spans="1:4" ht="27.75" customHeight="1">
      <c r="A369" s="7" t="s">
        <v>8404</v>
      </c>
      <c r="B369" s="260">
        <v>0</v>
      </c>
      <c r="C369" s="260">
        <v>0.25586555201396644</v>
      </c>
      <c r="D369" s="260">
        <v>6.7378926275948734</v>
      </c>
    </row>
    <row r="370" spans="1:4" ht="27.75" customHeight="1">
      <c r="A370" s="7" t="s">
        <v>8405</v>
      </c>
      <c r="B370" s="260">
        <v>0</v>
      </c>
      <c r="C370" s="260">
        <v>0.18923778260777294</v>
      </c>
      <c r="D370" s="260">
        <v>9.596621973652633</v>
      </c>
    </row>
    <row r="371" spans="1:4" ht="27.75" customHeight="1">
      <c r="A371" s="7" t="s">
        <v>8406</v>
      </c>
      <c r="B371" s="260">
        <v>0</v>
      </c>
      <c r="C371" s="260">
        <v>0.21017733631281066</v>
      </c>
      <c r="D371" s="260">
        <v>5.4938881436904392</v>
      </c>
    </row>
    <row r="372" spans="1:4" ht="27.75" customHeight="1">
      <c r="A372" s="7" t="s">
        <v>8407</v>
      </c>
      <c r="B372" s="260">
        <v>0</v>
      </c>
      <c r="C372" s="260">
        <v>0.15790229390040278</v>
      </c>
      <c r="D372" s="260">
        <v>16.952104479903245</v>
      </c>
    </row>
    <row r="373" spans="1:4" ht="27.75" customHeight="1">
      <c r="A373" s="7" t="s">
        <v>8408</v>
      </c>
      <c r="B373" s="260">
        <v>0</v>
      </c>
      <c r="C373" s="260">
        <v>0.24311183191774938</v>
      </c>
      <c r="D373" s="260">
        <v>31.344799591353343</v>
      </c>
    </row>
    <row r="374" spans="1:4" ht="27.75" customHeight="1">
      <c r="A374" s="7" t="s">
        <v>8409</v>
      </c>
      <c r="B374" s="260">
        <v>0</v>
      </c>
      <c r="C374" s="260">
        <v>0.78892143856851504</v>
      </c>
      <c r="D374" s="260">
        <v>7.2559765390314732</v>
      </c>
    </row>
    <row r="375" spans="1:4" ht="27.75" customHeight="1">
      <c r="A375" s="7" t="s">
        <v>8410</v>
      </c>
      <c r="B375" s="260">
        <v>0</v>
      </c>
      <c r="C375" s="260">
        <v>3.5316529864557316</v>
      </c>
      <c r="D375" s="260">
        <v>9.0093557742053374</v>
      </c>
    </row>
    <row r="376" spans="1:4" ht="27.75" customHeight="1">
      <c r="A376" s="7" t="s">
        <v>8411</v>
      </c>
      <c r="B376" s="260">
        <v>0</v>
      </c>
      <c r="C376" s="260">
        <v>0.60797566288976701</v>
      </c>
      <c r="D376" s="260">
        <v>1.684682754436432</v>
      </c>
    </row>
    <row r="377" spans="1:4" ht="27.75" customHeight="1">
      <c r="A377" s="7" t="s">
        <v>8412</v>
      </c>
      <c r="B377" s="260">
        <v>0</v>
      </c>
      <c r="C377" s="260">
        <v>0.43231670192293181</v>
      </c>
      <c r="D377" s="260">
        <v>6.4346809661654181</v>
      </c>
    </row>
    <row r="378" spans="1:4" ht="27.75" customHeight="1">
      <c r="A378" s="7" t="s">
        <v>8413</v>
      </c>
      <c r="B378" s="260">
        <v>0</v>
      </c>
      <c r="C378" s="260">
        <v>0.10117064187222181</v>
      </c>
      <c r="D378" s="260">
        <v>0.63073725247069978</v>
      </c>
    </row>
    <row r="379" spans="1:4" ht="27.75" customHeight="1">
      <c r="A379" s="7" t="s">
        <v>8414</v>
      </c>
      <c r="B379" s="260">
        <v>0</v>
      </c>
      <c r="C379" s="260">
        <v>9.5457108300830651E-2</v>
      </c>
      <c r="D379" s="260">
        <v>0.65859201463224193</v>
      </c>
    </row>
    <row r="380" spans="1:4" ht="27.75" customHeight="1">
      <c r="A380" s="7" t="s">
        <v>8415</v>
      </c>
      <c r="B380" s="260" t="s">
        <v>8416</v>
      </c>
      <c r="C380" s="260">
        <v>3.9827012308225836E-2</v>
      </c>
      <c r="D380" s="260">
        <v>0.57030845168062871</v>
      </c>
    </row>
    <row r="381" spans="1:4" ht="27.75" customHeight="1">
      <c r="A381" s="7" t="s">
        <v>8417</v>
      </c>
      <c r="B381" s="260">
        <v>0</v>
      </c>
      <c r="C381" s="260">
        <v>2.8081731272763211</v>
      </c>
      <c r="D381" s="260">
        <v>15.08267802239604</v>
      </c>
    </row>
    <row r="382" spans="1:4" ht="27.75" customHeight="1">
      <c r="A382" s="7" t="s">
        <v>8418</v>
      </c>
      <c r="B382" s="260">
        <v>0</v>
      </c>
      <c r="C382" s="260">
        <v>0.10393083490493941</v>
      </c>
      <c r="D382" s="260">
        <v>4.9741916686011756</v>
      </c>
    </row>
    <row r="383" spans="1:4" ht="27.75" customHeight="1">
      <c r="A383" s="7" t="s">
        <v>8419</v>
      </c>
      <c r="B383" s="260">
        <v>0</v>
      </c>
      <c r="C383" s="260">
        <v>0.50746372850304111</v>
      </c>
      <c r="D383" s="260">
        <v>26.160257198411191</v>
      </c>
    </row>
    <row r="384" spans="1:4" ht="27.75" customHeight="1">
      <c r="A384" s="7" t="s">
        <v>8420</v>
      </c>
      <c r="B384" s="260">
        <v>0</v>
      </c>
      <c r="C384" s="260">
        <v>0.34929447175658757</v>
      </c>
      <c r="D384" s="260">
        <v>0.61852103776643375</v>
      </c>
    </row>
    <row r="385" spans="1:4" ht="27.75" customHeight="1">
      <c r="A385" s="7" t="s">
        <v>8421</v>
      </c>
      <c r="B385" s="260">
        <v>0</v>
      </c>
      <c r="C385" s="260">
        <v>2.6633511860875338E-2</v>
      </c>
      <c r="D385" s="260">
        <v>2.7217446856202949</v>
      </c>
    </row>
    <row r="386" spans="1:4" ht="27.75" customHeight="1">
      <c r="A386" s="7" t="s">
        <v>8422</v>
      </c>
      <c r="B386" s="260">
        <v>0</v>
      </c>
      <c r="C386" s="260">
        <v>0.15363492948256</v>
      </c>
      <c r="D386" s="260">
        <v>6.3480435170776754</v>
      </c>
    </row>
    <row r="387" spans="1:4" ht="27.75" customHeight="1">
      <c r="A387" s="7" t="s">
        <v>8423</v>
      </c>
      <c r="B387" s="260">
        <v>0</v>
      </c>
      <c r="C387" s="260">
        <v>0.18970503038561412</v>
      </c>
      <c r="D387" s="260">
        <v>28.384680634173193</v>
      </c>
    </row>
    <row r="388" spans="1:4" ht="27.75" customHeight="1">
      <c r="A388" s="7" t="s">
        <v>8424</v>
      </c>
      <c r="B388" s="260">
        <v>0</v>
      </c>
      <c r="C388" s="260">
        <v>0.34908265517748915</v>
      </c>
      <c r="D388" s="260">
        <v>9.0681301218495012</v>
      </c>
    </row>
    <row r="389" spans="1:4" ht="27.75" customHeight="1">
      <c r="A389" s="7" t="s">
        <v>8425</v>
      </c>
      <c r="B389" s="260">
        <v>0</v>
      </c>
      <c r="C389" s="260">
        <v>2.1360243914810111</v>
      </c>
      <c r="D389" s="260">
        <v>10.731685463440055</v>
      </c>
    </row>
    <row r="390" spans="1:4" ht="27.75" customHeight="1">
      <c r="A390" s="7" t="s">
        <v>8426</v>
      </c>
      <c r="B390" s="260">
        <v>0</v>
      </c>
      <c r="C390" s="260">
        <v>2.429227429209428</v>
      </c>
      <c r="D390" s="260">
        <v>13.72650312338315</v>
      </c>
    </row>
    <row r="391" spans="1:4" ht="27.75" customHeight="1">
      <c r="A391" s="7" t="s">
        <v>8427</v>
      </c>
      <c r="B391" s="260">
        <v>0</v>
      </c>
      <c r="C391" s="260">
        <v>5.996217843328068E-2</v>
      </c>
      <c r="D391" s="260">
        <v>5.6054815325671479</v>
      </c>
    </row>
    <row r="392" spans="1:4" ht="27.75" customHeight="1">
      <c r="A392" s="7" t="s">
        <v>8428</v>
      </c>
      <c r="B392" s="260">
        <v>0</v>
      </c>
      <c r="C392" s="260">
        <v>0.41292183686197759</v>
      </c>
      <c r="D392" s="260">
        <v>5.5776085555167922</v>
      </c>
    </row>
    <row r="393" spans="1:4" ht="27.75" customHeight="1">
      <c r="A393" s="7" t="s">
        <v>8429</v>
      </c>
      <c r="B393" s="260">
        <v>0</v>
      </c>
      <c r="C393" s="260">
        <v>1.4740940005121055</v>
      </c>
      <c r="D393" s="260">
        <v>7.3632495728395053</v>
      </c>
    </row>
    <row r="394" spans="1:4" ht="27.75" customHeight="1">
      <c r="A394" s="7" t="s">
        <v>8430</v>
      </c>
      <c r="B394" s="260">
        <v>0</v>
      </c>
      <c r="C394" s="260">
        <v>0.7380831266050687</v>
      </c>
      <c r="D394" s="260">
        <v>6.8875938430391068</v>
      </c>
    </row>
    <row r="395" spans="1:4" ht="27.75" customHeight="1">
      <c r="A395" s="7" t="s">
        <v>8431</v>
      </c>
      <c r="B395" s="260">
        <v>0</v>
      </c>
      <c r="C395" s="260">
        <v>0.32347468574887944</v>
      </c>
      <c r="D395" s="260">
        <v>9.4867480876142078</v>
      </c>
    </row>
    <row r="396" spans="1:4" ht="27.75" customHeight="1">
      <c r="A396" s="7" t="s">
        <v>8432</v>
      </c>
      <c r="B396" s="260">
        <v>0</v>
      </c>
      <c r="C396" s="260">
        <v>3.0826541512177799E-2</v>
      </c>
      <c r="D396" s="260">
        <v>0.71948752872203714</v>
      </c>
    </row>
    <row r="397" spans="1:4" ht="27.75" customHeight="1">
      <c r="A397" s="7" t="s">
        <v>8433</v>
      </c>
      <c r="B397" s="260">
        <v>0</v>
      </c>
      <c r="C397" s="260">
        <v>0.25790353664100429</v>
      </c>
      <c r="D397" s="260">
        <v>24.174474118304406</v>
      </c>
    </row>
    <row r="398" spans="1:4" ht="27.75" customHeight="1">
      <c r="A398" s="7" t="s">
        <v>8434</v>
      </c>
      <c r="B398" s="260">
        <v>0</v>
      </c>
      <c r="C398" s="260">
        <v>0.12680925494285525</v>
      </c>
      <c r="D398" s="260">
        <v>1.4790539701053422</v>
      </c>
    </row>
    <row r="399" spans="1:4" ht="27.75" customHeight="1">
      <c r="A399" s="7" t="s">
        <v>8435</v>
      </c>
      <c r="B399" s="260">
        <v>0</v>
      </c>
      <c r="C399" s="260">
        <v>0.54770046478849321</v>
      </c>
      <c r="D399" s="260">
        <v>4.3580425846440898</v>
      </c>
    </row>
    <row r="400" spans="1:4" ht="27.75" customHeight="1">
      <c r="A400" s="7" t="s">
        <v>8436</v>
      </c>
      <c r="B400" s="260">
        <v>0</v>
      </c>
      <c r="C400" s="260">
        <v>1.0144604129922237</v>
      </c>
      <c r="D400" s="260">
        <v>9.0341709494706208</v>
      </c>
    </row>
    <row r="401" spans="1:4" ht="27.75" customHeight="1">
      <c r="A401" s="7" t="s">
        <v>8437</v>
      </c>
      <c r="B401" s="260">
        <v>0</v>
      </c>
      <c r="C401" s="260">
        <v>0.90011914838914919</v>
      </c>
      <c r="D401" s="260">
        <v>10.296847246217148</v>
      </c>
    </row>
    <row r="402" spans="1:4" ht="27.75" customHeight="1">
      <c r="A402" s="7" t="s">
        <v>8438</v>
      </c>
      <c r="B402" s="260">
        <v>0</v>
      </c>
      <c r="C402" s="260">
        <v>0.74612480089442479</v>
      </c>
      <c r="D402" s="260">
        <v>20.645382501526292</v>
      </c>
    </row>
    <row r="403" spans="1:4" ht="27.75" customHeight="1">
      <c r="A403" s="7" t="s">
        <v>8439</v>
      </c>
      <c r="B403" s="260">
        <v>0</v>
      </c>
      <c r="C403" s="260">
        <v>0.24013244756260524</v>
      </c>
      <c r="D403" s="260">
        <v>11.962558885026528</v>
      </c>
    </row>
    <row r="404" spans="1:4" ht="27.75" customHeight="1">
      <c r="A404" s="7" t="s">
        <v>8440</v>
      </c>
      <c r="B404" s="260">
        <v>0</v>
      </c>
      <c r="C404" s="260">
        <v>5.3596548713768469E-2</v>
      </c>
      <c r="D404" s="260">
        <v>0.32942001206711913</v>
      </c>
    </row>
    <row r="405" spans="1:4" ht="27.75" customHeight="1">
      <c r="A405" s="7" t="s">
        <v>8441</v>
      </c>
      <c r="B405" s="260">
        <v>0</v>
      </c>
      <c r="C405" s="260">
        <v>-4.2644377141954435E-3</v>
      </c>
      <c r="D405" s="260">
        <v>27.879034654293093</v>
      </c>
    </row>
    <row r="406" spans="1:4" ht="27.75" customHeight="1">
      <c r="A406" s="7" t="s">
        <v>8442</v>
      </c>
      <c r="B406" s="260">
        <v>0</v>
      </c>
      <c r="C406" s="260">
        <v>0.17256838549797665</v>
      </c>
      <c r="D406" s="260">
        <v>7.136814229061355</v>
      </c>
    </row>
    <row r="407" spans="1:4" ht="27.75" customHeight="1">
      <c r="A407" s="7" t="s">
        <v>8443</v>
      </c>
      <c r="B407" s="260">
        <v>0</v>
      </c>
      <c r="C407" s="260">
        <v>1.3091338099337255</v>
      </c>
      <c r="D407" s="260">
        <v>29.723112272858661</v>
      </c>
    </row>
    <row r="408" spans="1:4" ht="27.75" customHeight="1">
      <c r="A408" s="7" t="s">
        <v>8444</v>
      </c>
      <c r="B408" s="260">
        <v>0</v>
      </c>
      <c r="C408" s="260">
        <v>3.2162521927661038E-2</v>
      </c>
      <c r="D408" s="260">
        <v>2.2931911274910632</v>
      </c>
    </row>
    <row r="409" spans="1:4" ht="27.75" customHeight="1">
      <c r="A409" s="7" t="s">
        <v>8445</v>
      </c>
      <c r="B409" s="260">
        <v>0</v>
      </c>
      <c r="C409" s="260">
        <v>0.31260562220561133</v>
      </c>
      <c r="D409" s="260">
        <v>5.6516067247125301</v>
      </c>
    </row>
    <row r="410" spans="1:4" ht="27.75" customHeight="1">
      <c r="A410" s="7" t="s">
        <v>8446</v>
      </c>
      <c r="B410" s="260">
        <v>0</v>
      </c>
      <c r="C410" s="260">
        <v>2.2966090181246841</v>
      </c>
      <c r="D410" s="260">
        <v>16.172956145627637</v>
      </c>
    </row>
    <row r="411" spans="1:4" ht="27.75" customHeight="1">
      <c r="A411" s="7" t="s">
        <v>8447</v>
      </c>
      <c r="B411" s="260">
        <v>0</v>
      </c>
      <c r="C411" s="260">
        <v>0.10014110845588869</v>
      </c>
      <c r="D411" s="260">
        <v>5.622602084129702</v>
      </c>
    </row>
    <row r="412" spans="1:4" ht="27.75" customHeight="1">
      <c r="A412" s="7" t="s">
        <v>8448</v>
      </c>
      <c r="B412" s="260">
        <v>0</v>
      </c>
      <c r="C412" s="260">
        <v>0.84918305938454763</v>
      </c>
      <c r="D412" s="260">
        <v>5.5037863947723134</v>
      </c>
    </row>
    <row r="413" spans="1:4" ht="27.75" customHeight="1">
      <c r="A413" s="7" t="s">
        <v>8449</v>
      </c>
      <c r="B413" s="260">
        <v>0</v>
      </c>
      <c r="C413" s="260">
        <v>0.57036920489130027</v>
      </c>
      <c r="D413" s="260">
        <v>11.337172358389228</v>
      </c>
    </row>
    <row r="414" spans="1:4" ht="27.75" customHeight="1">
      <c r="A414" s="7" t="s">
        <v>8450</v>
      </c>
      <c r="B414" s="260">
        <v>0</v>
      </c>
      <c r="C414" s="260">
        <v>0.64829552288426329</v>
      </c>
      <c r="D414" s="260">
        <v>17.555369699212246</v>
      </c>
    </row>
    <row r="415" spans="1:4" ht="27.75" customHeight="1">
      <c r="A415" s="7" t="s">
        <v>8451</v>
      </c>
      <c r="B415" s="260">
        <v>0</v>
      </c>
      <c r="C415" s="260">
        <v>0.20937191551828485</v>
      </c>
      <c r="D415" s="260">
        <v>13.378265041855096</v>
      </c>
    </row>
    <row r="416" spans="1:4" ht="27.75" customHeight="1">
      <c r="A416" s="7" t="s">
        <v>8452</v>
      </c>
      <c r="B416" s="260">
        <v>0</v>
      </c>
      <c r="C416" s="260">
        <v>0.60659460201877513</v>
      </c>
      <c r="D416" s="260">
        <v>1.3705834952343325</v>
      </c>
    </row>
    <row r="417" spans="1:4" ht="27.75" customHeight="1">
      <c r="A417" s="7" t="s">
        <v>8453</v>
      </c>
      <c r="B417" s="260">
        <v>0</v>
      </c>
      <c r="C417" s="260">
        <v>0.50276636236632199</v>
      </c>
      <c r="D417" s="260">
        <v>8.4997277559453135</v>
      </c>
    </row>
    <row r="418" spans="1:4" ht="27.75" customHeight="1">
      <c r="A418" s="7" t="s">
        <v>8454</v>
      </c>
      <c r="B418" s="260">
        <v>0</v>
      </c>
      <c r="C418" s="260">
        <v>0.27878760530753505</v>
      </c>
      <c r="D418" s="260">
        <v>14.570868548280901</v>
      </c>
    </row>
    <row r="419" spans="1:4" ht="27.75" customHeight="1">
      <c r="A419" s="7" t="s">
        <v>8455</v>
      </c>
      <c r="B419" s="260">
        <v>0</v>
      </c>
      <c r="C419" s="260">
        <v>0.25479999667607273</v>
      </c>
      <c r="D419" s="260">
        <v>7.0169064661122151</v>
      </c>
    </row>
    <row r="420" spans="1:4" ht="27.75" customHeight="1">
      <c r="A420" s="7" t="s">
        <v>8456</v>
      </c>
      <c r="B420" s="260">
        <v>0</v>
      </c>
      <c r="C420" s="260">
        <v>0.70082116543654127</v>
      </c>
      <c r="D420" s="260">
        <v>6.5931757851324218</v>
      </c>
    </row>
    <row r="421" spans="1:4" ht="27.75" customHeight="1">
      <c r="A421" s="7" t="s">
        <v>8457</v>
      </c>
      <c r="B421" s="260">
        <v>0</v>
      </c>
      <c r="C421" s="260">
        <v>0.18822417937155211</v>
      </c>
      <c r="D421" s="260">
        <v>0.48856750053959386</v>
      </c>
    </row>
    <row r="422" spans="1:4" ht="27.75" customHeight="1">
      <c r="A422" s="7" t="s">
        <v>8458</v>
      </c>
      <c r="B422" s="260">
        <v>0</v>
      </c>
      <c r="C422" s="260">
        <v>8.3438967551636517E-2</v>
      </c>
      <c r="D422" s="260">
        <v>0.36273744558274174</v>
      </c>
    </row>
    <row r="423" spans="1:4" ht="27.75" customHeight="1">
      <c r="A423" s="7" t="s">
        <v>8459</v>
      </c>
      <c r="B423" s="260">
        <v>0</v>
      </c>
      <c r="C423" s="260">
        <v>0.20716279032980062</v>
      </c>
      <c r="D423" s="260">
        <v>4.2014081137867212</v>
      </c>
    </row>
    <row r="424" spans="1:4" ht="27.75" customHeight="1">
      <c r="A424" s="7" t="s">
        <v>8460</v>
      </c>
      <c r="B424" s="260">
        <v>0</v>
      </c>
      <c r="C424" s="260">
        <v>0.73763307484611496</v>
      </c>
      <c r="D424" s="260">
        <v>7.4753089141665905</v>
      </c>
    </row>
    <row r="425" spans="1:4" ht="27.75" customHeight="1">
      <c r="A425" s="7" t="s">
        <v>8461</v>
      </c>
      <c r="B425" s="260">
        <v>0</v>
      </c>
      <c r="C425" s="260">
        <v>0.14777572554206744</v>
      </c>
      <c r="D425" s="260">
        <v>12.53970735218123</v>
      </c>
    </row>
    <row r="426" spans="1:4" ht="27.75" customHeight="1">
      <c r="A426" s="7" t="s">
        <v>8462</v>
      </c>
      <c r="B426" s="260">
        <v>0</v>
      </c>
      <c r="C426" s="260">
        <v>0.46330842926615196</v>
      </c>
      <c r="D426" s="260">
        <v>2.7676248451609342</v>
      </c>
    </row>
    <row r="427" spans="1:4" ht="27.75" customHeight="1">
      <c r="A427" s="7" t="s">
        <v>8463</v>
      </c>
      <c r="B427" s="260">
        <v>0</v>
      </c>
      <c r="C427" s="260">
        <v>0.7230888360786436</v>
      </c>
      <c r="D427" s="260">
        <v>0.13392345205159528</v>
      </c>
    </row>
    <row r="428" spans="1:4" ht="27.75" customHeight="1">
      <c r="A428" s="7" t="s">
        <v>8464</v>
      </c>
      <c r="B428" s="260">
        <v>0</v>
      </c>
      <c r="C428" s="260">
        <v>0.17584910476400026</v>
      </c>
      <c r="D428" s="260">
        <v>3.0411160517909419</v>
      </c>
    </row>
    <row r="429" spans="1:4" ht="27.75" customHeight="1">
      <c r="A429" s="7" t="s">
        <v>8465</v>
      </c>
      <c r="B429" s="260">
        <v>0</v>
      </c>
      <c r="C429" s="260">
        <v>0.61602093328655816</v>
      </c>
      <c r="D429" s="260">
        <v>5.2455829636884532</v>
      </c>
    </row>
    <row r="430" spans="1:4" ht="27.75" customHeight="1">
      <c r="A430" s="7" t="s">
        <v>8466</v>
      </c>
      <c r="B430" s="260">
        <v>0</v>
      </c>
      <c r="C430" s="260">
        <v>0.16755158924968697</v>
      </c>
      <c r="D430" s="260">
        <v>1.3585702370088131</v>
      </c>
    </row>
    <row r="431" spans="1:4" ht="27.75" customHeight="1">
      <c r="A431" s="7" t="s">
        <v>8467</v>
      </c>
      <c r="B431" s="260">
        <v>0</v>
      </c>
      <c r="C431" s="260">
        <v>0.48552810132605728</v>
      </c>
      <c r="D431" s="260">
        <v>22.855792142197743</v>
      </c>
    </row>
    <row r="432" spans="1:4" ht="27.75" customHeight="1">
      <c r="A432" s="7" t="s">
        <v>8468</v>
      </c>
      <c r="B432" s="260">
        <v>0</v>
      </c>
      <c r="C432" s="260">
        <v>0.32335397534074994</v>
      </c>
      <c r="D432" s="260">
        <v>5.7745335919131904</v>
      </c>
    </row>
    <row r="433" spans="1:4" ht="27.75" customHeight="1">
      <c r="A433" s="7" t="s">
        <v>8469</v>
      </c>
      <c r="B433" s="260">
        <v>0</v>
      </c>
      <c r="C433" s="260">
        <v>0.49917210896697023</v>
      </c>
      <c r="D433" s="260">
        <v>5.6842926324664678</v>
      </c>
    </row>
    <row r="434" spans="1:4" ht="27.75" customHeight="1">
      <c r="A434" s="7" t="s">
        <v>8470</v>
      </c>
      <c r="B434" s="260">
        <v>0</v>
      </c>
      <c r="C434" s="260">
        <v>0.20641034865170058</v>
      </c>
      <c r="D434" s="260">
        <v>3.1477787343795622</v>
      </c>
    </row>
    <row r="435" spans="1:4" ht="27.75" customHeight="1">
      <c r="A435" s="7" t="s">
        <v>8471</v>
      </c>
      <c r="B435" s="260">
        <v>0</v>
      </c>
      <c r="C435" s="260">
        <v>0.61126165292874102</v>
      </c>
      <c r="D435" s="260">
        <v>12.252141984759557</v>
      </c>
    </row>
    <row r="436" spans="1:4" ht="27.75" customHeight="1">
      <c r="A436" s="7" t="s">
        <v>8472</v>
      </c>
      <c r="B436" s="260">
        <v>0</v>
      </c>
      <c r="C436" s="260">
        <v>0.95096840685084127</v>
      </c>
      <c r="D436" s="260">
        <v>7.4086996643160177</v>
      </c>
    </row>
    <row r="437" spans="1:4" ht="27.75" customHeight="1">
      <c r="A437" s="7" t="s">
        <v>8473</v>
      </c>
      <c r="B437" s="260">
        <v>0</v>
      </c>
      <c r="C437" s="260">
        <v>0.89563495039438712</v>
      </c>
      <c r="D437" s="260">
        <v>2.1370255312599862</v>
      </c>
    </row>
    <row r="438" spans="1:4" ht="27.75" customHeight="1">
      <c r="A438" s="7" t="s">
        <v>8474</v>
      </c>
      <c r="B438" s="260">
        <v>0</v>
      </c>
      <c r="C438" s="260">
        <v>0.21061953686367274</v>
      </c>
      <c r="D438" s="260">
        <v>6.107857328891364</v>
      </c>
    </row>
    <row r="439" spans="1:4" ht="27.75" customHeight="1">
      <c r="A439" s="7" t="s">
        <v>8475</v>
      </c>
      <c r="B439" s="260">
        <v>0</v>
      </c>
      <c r="C439" s="260">
        <v>0.23557408179976547</v>
      </c>
      <c r="D439" s="260">
        <v>10.60419456448979</v>
      </c>
    </row>
    <row r="440" spans="1:4" ht="27.75" customHeight="1">
      <c r="A440" s="7" t="s">
        <v>8476</v>
      </c>
      <c r="B440" s="260">
        <v>0</v>
      </c>
      <c r="C440" s="260">
        <v>0.73046749089604091</v>
      </c>
      <c r="D440" s="260">
        <v>24.698359343262172</v>
      </c>
    </row>
    <row r="441" spans="1:4" ht="27.75" customHeight="1">
      <c r="A441" s="7" t="s">
        <v>7860</v>
      </c>
      <c r="B441" s="260">
        <v>0</v>
      </c>
      <c r="C441" s="260">
        <v>0.70598431429646102</v>
      </c>
      <c r="D441" s="260">
        <v>7.0740102096635491</v>
      </c>
    </row>
    <row r="442" spans="1:4" ht="27.75" customHeight="1">
      <c r="A442" s="7" t="s">
        <v>8477</v>
      </c>
      <c r="B442" s="260">
        <v>0</v>
      </c>
      <c r="C442" s="260">
        <v>3.2303340363247819</v>
      </c>
      <c r="D442" s="260">
        <v>7.1454198639191215</v>
      </c>
    </row>
    <row r="443" spans="1:4" ht="27.75" customHeight="1">
      <c r="A443" s="7" t="s">
        <v>8478</v>
      </c>
      <c r="B443" s="260">
        <v>0</v>
      </c>
      <c r="C443" s="260">
        <v>0.38119508131455154</v>
      </c>
      <c r="D443" s="260">
        <v>7.0359507630516225</v>
      </c>
    </row>
    <row r="444" spans="1:4" ht="27.75" customHeight="1">
      <c r="A444" s="7" t="s">
        <v>8479</v>
      </c>
      <c r="B444" s="260">
        <v>0</v>
      </c>
      <c r="C444" s="260">
        <v>3.4376980144220455</v>
      </c>
      <c r="D444" s="260">
        <v>0.70086114507363861</v>
      </c>
    </row>
    <row r="445" spans="1:4" ht="27.75" customHeight="1">
      <c r="A445" s="7" t="s">
        <v>8480</v>
      </c>
      <c r="B445" s="260">
        <v>0</v>
      </c>
      <c r="C445" s="260">
        <v>8.8301309348351509E-2</v>
      </c>
      <c r="D445" s="260">
        <v>11.216862099098515</v>
      </c>
    </row>
    <row r="446" spans="1:4" ht="27.75" customHeight="1">
      <c r="A446" s="7" t="s">
        <v>8481</v>
      </c>
      <c r="B446" s="260">
        <v>0</v>
      </c>
      <c r="C446" s="260">
        <v>1.6130205021274604</v>
      </c>
      <c r="D446" s="260">
        <v>25.608036252040023</v>
      </c>
    </row>
    <row r="447" spans="1:4" ht="27.75" customHeight="1">
      <c r="A447" s="7" t="s">
        <v>8482</v>
      </c>
      <c r="B447" s="260">
        <v>0</v>
      </c>
      <c r="C447" s="260">
        <v>0.5352794963487717</v>
      </c>
      <c r="D447" s="260">
        <v>9.8533869646057859</v>
      </c>
    </row>
    <row r="448" spans="1:4" ht="27.75" customHeight="1">
      <c r="A448" s="7" t="s">
        <v>8483</v>
      </c>
      <c r="B448" s="260">
        <v>0</v>
      </c>
      <c r="C448" s="260">
        <v>0.42281309673679279</v>
      </c>
      <c r="D448" s="260">
        <v>5.2599185339553127</v>
      </c>
    </row>
    <row r="449" spans="1:4" ht="27.75" customHeight="1">
      <c r="A449" s="7" t="s">
        <v>8484</v>
      </c>
      <c r="B449" s="260">
        <v>0</v>
      </c>
      <c r="C449" s="260">
        <v>0.29056688092086302</v>
      </c>
      <c r="D449" s="260">
        <v>6.8651638834561135</v>
      </c>
    </row>
    <row r="450" spans="1:4" ht="27.75" customHeight="1">
      <c r="A450" s="7" t="s">
        <v>8485</v>
      </c>
      <c r="B450" s="260">
        <v>0</v>
      </c>
      <c r="C450" s="260">
        <v>0.58701134655433507</v>
      </c>
      <c r="D450" s="260">
        <v>12.541828631092406</v>
      </c>
    </row>
    <row r="451" spans="1:4" ht="27.75" customHeight="1">
      <c r="A451" s="7" t="s">
        <v>8486</v>
      </c>
      <c r="B451" s="260">
        <v>0</v>
      </c>
      <c r="C451" s="260">
        <v>1.1451846650511561</v>
      </c>
      <c r="D451" s="260">
        <v>8.4380803505096509</v>
      </c>
    </row>
    <row r="452" spans="1:4" ht="27.75" customHeight="1">
      <c r="A452" s="7" t="s">
        <v>8487</v>
      </c>
      <c r="B452" s="260">
        <v>0</v>
      </c>
      <c r="C452" s="260">
        <v>0.62005386310518606</v>
      </c>
      <c r="D452" s="260">
        <v>5.432234193713029</v>
      </c>
    </row>
    <row r="453" spans="1:4" ht="27.75" customHeight="1">
      <c r="A453" s="7" t="s">
        <v>8488</v>
      </c>
      <c r="B453" s="260">
        <v>0</v>
      </c>
      <c r="C453" s="260">
        <v>0.98737725333104842</v>
      </c>
      <c r="D453" s="260">
        <v>3.8950079534590465</v>
      </c>
    </row>
    <row r="454" spans="1:4" ht="27.75" customHeight="1">
      <c r="A454" s="7" t="s">
        <v>8489</v>
      </c>
      <c r="B454" s="260">
        <v>0</v>
      </c>
      <c r="C454" s="260">
        <v>0.5673259865268625</v>
      </c>
      <c r="D454" s="260">
        <v>3.1896501173752143</v>
      </c>
    </row>
    <row r="455" spans="1:4" ht="27.75" customHeight="1">
      <c r="A455" s="7" t="s">
        <v>8490</v>
      </c>
      <c r="B455" s="260">
        <v>0</v>
      </c>
      <c r="C455" s="260">
        <v>0.28070216002895204</v>
      </c>
      <c r="D455" s="260">
        <v>27.26444593850357</v>
      </c>
    </row>
    <row r="456" spans="1:4" ht="27.75" customHeight="1">
      <c r="A456" s="7" t="s">
        <v>8491</v>
      </c>
      <c r="B456" s="260">
        <v>0</v>
      </c>
      <c r="C456" s="260">
        <v>0.22763151162799253</v>
      </c>
      <c r="D456" s="260">
        <v>7.013777707546561</v>
      </c>
    </row>
    <row r="457" spans="1:4" ht="27.75" customHeight="1">
      <c r="A457" s="7" t="s">
        <v>7883</v>
      </c>
      <c r="B457" s="260">
        <v>0</v>
      </c>
      <c r="C457" s="260">
        <v>2.4066270028280914</v>
      </c>
      <c r="D457" s="260">
        <v>24.462313917074106</v>
      </c>
    </row>
    <row r="458" spans="1:4" ht="27.75" customHeight="1">
      <c r="A458" s="7" t="s">
        <v>8492</v>
      </c>
      <c r="B458" s="260">
        <v>0</v>
      </c>
      <c r="C458" s="260">
        <v>0.1749115385249545</v>
      </c>
      <c r="D458" s="260">
        <v>1.9099602199516068</v>
      </c>
    </row>
    <row r="459" spans="1:4" ht="27.75" customHeight="1">
      <c r="A459" s="7" t="s">
        <v>7884</v>
      </c>
      <c r="B459" s="260">
        <v>0</v>
      </c>
      <c r="C459" s="260">
        <v>0.23940124461517406</v>
      </c>
      <c r="D459" s="260">
        <v>2.6883616074222001</v>
      </c>
    </row>
    <row r="460" spans="1:4" ht="27.75" customHeight="1">
      <c r="A460" s="7" t="s">
        <v>8493</v>
      </c>
      <c r="B460" s="260">
        <v>0</v>
      </c>
      <c r="C460" s="260">
        <v>0.4640388946068103</v>
      </c>
      <c r="D460" s="260">
        <v>4.3454164571199625</v>
      </c>
    </row>
    <row r="461" spans="1:4" ht="27.75" customHeight="1">
      <c r="A461" s="7" t="s">
        <v>7889</v>
      </c>
      <c r="B461" s="260">
        <v>0</v>
      </c>
      <c r="C461" s="260">
        <v>9.4396368154778365E-2</v>
      </c>
      <c r="D461" s="260">
        <v>2.074701522294641</v>
      </c>
    </row>
    <row r="462" spans="1:4" ht="27.75" customHeight="1">
      <c r="A462" s="7" t="s">
        <v>8494</v>
      </c>
      <c r="B462" s="260">
        <v>0</v>
      </c>
      <c r="C462" s="260">
        <v>2.0004912684006912</v>
      </c>
      <c r="D462" s="260">
        <v>9.536845808462326</v>
      </c>
    </row>
    <row r="463" spans="1:4" ht="27.75" customHeight="1">
      <c r="A463" s="7" t="s">
        <v>8495</v>
      </c>
      <c r="B463" s="260">
        <v>0</v>
      </c>
      <c r="C463" s="260">
        <v>1.5155478376749825</v>
      </c>
      <c r="D463" s="260">
        <v>7.4763597036383933</v>
      </c>
    </row>
    <row r="464" spans="1:4" ht="27.75" customHeight="1">
      <c r="A464" s="7" t="s">
        <v>8496</v>
      </c>
      <c r="B464" s="260">
        <v>0</v>
      </c>
      <c r="C464" s="260">
        <v>1.435410655593393</v>
      </c>
      <c r="D464" s="260">
        <v>17.026448694949909</v>
      </c>
    </row>
    <row r="465" spans="1:4" ht="27.75" customHeight="1">
      <c r="A465" s="7" t="s">
        <v>8497</v>
      </c>
      <c r="B465" s="260">
        <v>0</v>
      </c>
      <c r="C465" s="260">
        <v>5.0358325167015633E-2</v>
      </c>
      <c r="D465" s="260">
        <v>4.579170843842653</v>
      </c>
    </row>
    <row r="466" spans="1:4" ht="27.75" customHeight="1">
      <c r="A466" s="7" t="s">
        <v>8498</v>
      </c>
      <c r="B466" s="260">
        <v>0</v>
      </c>
      <c r="C466" s="260">
        <v>0.18383246477510656</v>
      </c>
      <c r="D466" s="260">
        <v>3.135376470105991</v>
      </c>
    </row>
    <row r="467" spans="1:4" ht="27.75" customHeight="1">
      <c r="A467" s="7" t="s">
        <v>8499</v>
      </c>
      <c r="B467" s="260">
        <v>0</v>
      </c>
      <c r="C467" s="260">
        <v>1.2713877364769577</v>
      </c>
      <c r="D467" s="260">
        <v>4.1796834474863562</v>
      </c>
    </row>
    <row r="468" spans="1:4" ht="27.75" customHeight="1">
      <c r="A468" s="7" t="s">
        <v>8500</v>
      </c>
      <c r="B468" s="260">
        <v>0</v>
      </c>
      <c r="C468" s="260">
        <v>0</v>
      </c>
      <c r="D468" s="260">
        <v>4.7704800466831623</v>
      </c>
    </row>
    <row r="469" spans="1:4" ht="27.75" customHeight="1">
      <c r="A469" s="7" t="s">
        <v>8501</v>
      </c>
      <c r="B469" s="260">
        <v>0</v>
      </c>
      <c r="C469" s="260">
        <v>1.4035877285131271</v>
      </c>
      <c r="D469" s="260">
        <v>8.1917959295054228</v>
      </c>
    </row>
    <row r="470" spans="1:4" ht="27.75" customHeight="1">
      <c r="A470" s="7" t="s">
        <v>8502</v>
      </c>
      <c r="B470" s="260">
        <v>0</v>
      </c>
      <c r="C470" s="260">
        <v>1.5406982316995259</v>
      </c>
      <c r="D470" s="260">
        <v>15.692349813805135</v>
      </c>
    </row>
    <row r="471" spans="1:4" ht="27.75" customHeight="1">
      <c r="A471" s="7" t="s">
        <v>8503</v>
      </c>
      <c r="B471" s="260">
        <v>0</v>
      </c>
      <c r="C471" s="260">
        <v>0.76490155556735739</v>
      </c>
      <c r="D471" s="260">
        <v>23.80113289486637</v>
      </c>
    </row>
    <row r="472" spans="1:4" ht="27.75" customHeight="1">
      <c r="A472" s="7" t="s">
        <v>8504</v>
      </c>
      <c r="B472" s="260">
        <v>0</v>
      </c>
      <c r="C472" s="260">
        <v>1.3778919701966157</v>
      </c>
      <c r="D472" s="260">
        <v>24.726919187918668</v>
      </c>
    </row>
    <row r="473" spans="1:4" ht="27.75" customHeight="1">
      <c r="A473" s="7" t="s">
        <v>7909</v>
      </c>
      <c r="B473" s="260">
        <v>0</v>
      </c>
      <c r="C473" s="260">
        <v>0.27258956791376326</v>
      </c>
      <c r="D473" s="260">
        <v>24.739750273465479</v>
      </c>
    </row>
    <row r="474" spans="1:4" ht="27.75" customHeight="1">
      <c r="A474" s="7" t="s">
        <v>8505</v>
      </c>
      <c r="B474" s="260">
        <v>0</v>
      </c>
      <c r="C474" s="260">
        <v>0.10234650025298642</v>
      </c>
      <c r="D474" s="260">
        <v>23.700115795897073</v>
      </c>
    </row>
    <row r="475" spans="1:4" ht="27.75" customHeight="1">
      <c r="A475" s="7" t="s">
        <v>8506</v>
      </c>
      <c r="B475" s="260">
        <v>0</v>
      </c>
      <c r="C475" s="260">
        <v>0.26237133508177812</v>
      </c>
      <c r="D475" s="260">
        <v>6.2921189580539565</v>
      </c>
    </row>
    <row r="476" spans="1:4" ht="27.75" customHeight="1">
      <c r="A476" s="7" t="s">
        <v>8507</v>
      </c>
      <c r="B476" s="260">
        <v>0</v>
      </c>
      <c r="C476" s="260">
        <v>1.5478384479152181</v>
      </c>
      <c r="D476" s="260">
        <v>7.920225467611405</v>
      </c>
    </row>
    <row r="477" spans="1:4" ht="27.75" customHeight="1">
      <c r="A477" s="7" t="s">
        <v>8508</v>
      </c>
      <c r="B477" s="260">
        <v>0</v>
      </c>
      <c r="C477" s="260">
        <v>0.34730340111745278</v>
      </c>
      <c r="D477" s="260">
        <v>1.9592347435319726</v>
      </c>
    </row>
    <row r="478" spans="1:4" ht="27.75" customHeight="1">
      <c r="A478" s="7" t="s">
        <v>8509</v>
      </c>
      <c r="B478" s="260">
        <v>0</v>
      </c>
      <c r="C478" s="260">
        <v>0.39891190520235348</v>
      </c>
      <c r="D478" s="260">
        <v>2.5763972669992801</v>
      </c>
    </row>
    <row r="479" spans="1:4" ht="27.75" customHeight="1">
      <c r="A479" s="7" t="s">
        <v>8510</v>
      </c>
      <c r="B479" s="260">
        <v>0</v>
      </c>
      <c r="C479" s="260">
        <v>1.2047716557674912</v>
      </c>
      <c r="D479" s="260">
        <v>3.6449411901414028</v>
      </c>
    </row>
    <row r="480" spans="1:4" ht="27.75" customHeight="1">
      <c r="A480" s="7" t="s">
        <v>8511</v>
      </c>
      <c r="B480" s="260">
        <v>0</v>
      </c>
      <c r="C480" s="260">
        <v>0.48160162753364177</v>
      </c>
      <c r="D480" s="260">
        <v>5.825261525477095</v>
      </c>
    </row>
    <row r="481" spans="1:4" ht="27.75" customHeight="1">
      <c r="A481" s="7" t="s">
        <v>8512</v>
      </c>
      <c r="B481" s="260">
        <v>0</v>
      </c>
      <c r="C481" s="260">
        <v>0.28221072217858767</v>
      </c>
      <c r="D481" s="260">
        <v>6.696601164034262</v>
      </c>
    </row>
    <row r="482" spans="1:4" ht="27.75" customHeight="1">
      <c r="A482" s="7" t="s">
        <v>8513</v>
      </c>
      <c r="B482" s="260">
        <v>0</v>
      </c>
      <c r="C482" s="260">
        <v>0.51412391562623139</v>
      </c>
      <c r="D482" s="260">
        <v>11.149150204146888</v>
      </c>
    </row>
    <row r="483" spans="1:4" ht="27.75" customHeight="1">
      <c r="A483" s="7" t="s">
        <v>8514</v>
      </c>
      <c r="B483" s="260">
        <v>0</v>
      </c>
      <c r="C483" s="260">
        <v>0.57300247171969798</v>
      </c>
      <c r="D483" s="260">
        <v>5.1752173623194331</v>
      </c>
    </row>
    <row r="484" spans="1:4" ht="27.75" customHeight="1">
      <c r="A484" s="7" t="s">
        <v>8515</v>
      </c>
      <c r="B484" s="260">
        <v>0</v>
      </c>
      <c r="C484" s="260">
        <v>0.18165354843438228</v>
      </c>
      <c r="D484" s="260">
        <v>2.8571573652528275</v>
      </c>
    </row>
    <row r="485" spans="1:4" ht="27.75" customHeight="1">
      <c r="A485" s="7" t="s">
        <v>8516</v>
      </c>
      <c r="B485" s="260">
        <v>0</v>
      </c>
      <c r="C485" s="260">
        <v>1.4481418281571175</v>
      </c>
      <c r="D485" s="260">
        <v>3.8758241536841935</v>
      </c>
    </row>
    <row r="486" spans="1:4" ht="27.75" customHeight="1">
      <c r="A486" s="7" t="s">
        <v>8517</v>
      </c>
      <c r="B486" s="260">
        <v>0</v>
      </c>
      <c r="C486" s="260">
        <v>0.6052122707387485</v>
      </c>
      <c r="D486" s="260">
        <v>16.267505790283732</v>
      </c>
    </row>
    <row r="487" spans="1:4" ht="27.75" customHeight="1">
      <c r="A487" s="7" t="s">
        <v>8518</v>
      </c>
      <c r="B487" s="260">
        <v>0</v>
      </c>
      <c r="C487" s="260">
        <v>0.22896289202903725</v>
      </c>
      <c r="D487" s="260">
        <v>2.6030423491586543</v>
      </c>
    </row>
    <row r="488" spans="1:4" ht="27.75" customHeight="1">
      <c r="A488" s="7" t="s">
        <v>8519</v>
      </c>
      <c r="B488" s="260">
        <v>0</v>
      </c>
      <c r="C488" s="260">
        <v>2.0352915814445649</v>
      </c>
      <c r="D488" s="260">
        <v>7.2961565815466303</v>
      </c>
    </row>
    <row r="489" spans="1:4" ht="27.75" customHeight="1">
      <c r="A489" s="7" t="s">
        <v>8520</v>
      </c>
      <c r="B489" s="260">
        <v>0</v>
      </c>
      <c r="C489" s="260">
        <v>0.65677077193449718</v>
      </c>
      <c r="D489" s="260">
        <v>3.372320859070626</v>
      </c>
    </row>
    <row r="490" spans="1:4" ht="27.75" customHeight="1">
      <c r="A490" s="7" t="s">
        <v>8521</v>
      </c>
      <c r="B490" s="260">
        <v>0</v>
      </c>
      <c r="C490" s="260">
        <v>0.22435701990086312</v>
      </c>
      <c r="D490" s="260">
        <v>2.5463542382936151</v>
      </c>
    </row>
    <row r="491" spans="1:4" ht="27.75" customHeight="1">
      <c r="A491" s="7" t="s">
        <v>8522</v>
      </c>
      <c r="B491" s="260">
        <v>0</v>
      </c>
      <c r="C491" s="260">
        <v>0.17000474463194482</v>
      </c>
      <c r="D491" s="260">
        <v>3.3821218290088546</v>
      </c>
    </row>
    <row r="492" spans="1:4" ht="27.75" customHeight="1">
      <c r="A492" s="7" t="s">
        <v>8523</v>
      </c>
      <c r="B492" s="260">
        <v>0</v>
      </c>
      <c r="C492" s="260">
        <v>0.3059615017075058</v>
      </c>
      <c r="D492" s="260">
        <v>4.9341698196361623</v>
      </c>
    </row>
    <row r="493" spans="1:4" ht="27.75" customHeight="1">
      <c r="A493" s="7" t="s">
        <v>8524</v>
      </c>
      <c r="B493" s="260">
        <v>0</v>
      </c>
      <c r="C493" s="260">
        <v>0.30667297461983539</v>
      </c>
      <c r="D493" s="260">
        <v>3.4060080352398598</v>
      </c>
    </row>
    <row r="494" spans="1:4" ht="27.75" customHeight="1">
      <c r="A494" s="7" t="s">
        <v>8525</v>
      </c>
      <c r="B494" s="260">
        <v>0</v>
      </c>
      <c r="C494" s="260">
        <v>1.6015358558589921</v>
      </c>
      <c r="D494" s="260">
        <v>5.0957866716206244</v>
      </c>
    </row>
    <row r="495" spans="1:4" ht="27.75" customHeight="1">
      <c r="A495" s="7" t="s">
        <v>8526</v>
      </c>
      <c r="B495" s="260">
        <v>0</v>
      </c>
      <c r="C495" s="260">
        <v>0.58633584383249493</v>
      </c>
      <c r="D495" s="260">
        <v>11.957939991521132</v>
      </c>
    </row>
    <row r="496" spans="1:4" ht="27.75" customHeight="1">
      <c r="A496" s="7" t="s">
        <v>8527</v>
      </c>
      <c r="B496" s="260">
        <v>0</v>
      </c>
      <c r="C496" s="260">
        <v>0.2737494884042494</v>
      </c>
      <c r="D496" s="260">
        <v>30.593252012921948</v>
      </c>
    </row>
    <row r="497" spans="1:4" ht="27.75" customHeight="1">
      <c r="A497" s="7" t="s">
        <v>8528</v>
      </c>
      <c r="B497" s="260">
        <v>0</v>
      </c>
      <c r="C497" s="260">
        <v>0.2500332340280399</v>
      </c>
      <c r="D497" s="260">
        <v>5.7947913538197611</v>
      </c>
    </row>
    <row r="498" spans="1:4" ht="27.75" customHeight="1">
      <c r="A498" s="7" t="s">
        <v>8529</v>
      </c>
      <c r="B498" s="260">
        <v>0</v>
      </c>
      <c r="C498" s="260">
        <v>0.25003330034835614</v>
      </c>
      <c r="D498" s="260">
        <v>5.7947933762598582</v>
      </c>
    </row>
    <row r="499" spans="1:4" ht="27.75" customHeight="1">
      <c r="A499" s="7" t="s">
        <v>8530</v>
      </c>
      <c r="B499" s="260">
        <v>0</v>
      </c>
      <c r="C499" s="260">
        <v>0.12788544817751518</v>
      </c>
      <c r="D499" s="260">
        <v>8.8368684331203688</v>
      </c>
    </row>
    <row r="500" spans="1:4" ht="27.75" customHeight="1">
      <c r="A500" s="7" t="s">
        <v>8531</v>
      </c>
      <c r="B500" s="260">
        <v>0</v>
      </c>
      <c r="C500" s="260">
        <v>6.8771221217011166E-2</v>
      </c>
      <c r="D500" s="260">
        <v>2.1361153358874816</v>
      </c>
    </row>
    <row r="501" spans="1:4" ht="27.75" customHeight="1">
      <c r="A501" s="7" t="s">
        <v>8532</v>
      </c>
      <c r="B501" s="260">
        <v>0</v>
      </c>
      <c r="C501" s="260">
        <v>0.40573560801237957</v>
      </c>
      <c r="D501" s="260">
        <v>7.0409088826290107</v>
      </c>
    </row>
    <row r="502" spans="1:4" ht="27.75" customHeight="1">
      <c r="A502" s="7" t="s">
        <v>8533</v>
      </c>
      <c r="B502" s="260">
        <v>0</v>
      </c>
      <c r="C502" s="260">
        <v>0.46138787859677105</v>
      </c>
      <c r="D502" s="260">
        <v>7.5475150243733102</v>
      </c>
    </row>
    <row r="503" spans="1:4" ht="27.75" customHeight="1">
      <c r="A503" s="7" t="s">
        <v>8534</v>
      </c>
      <c r="B503" s="260">
        <v>0</v>
      </c>
      <c r="C503" s="260">
        <v>2.4214591675749197</v>
      </c>
      <c r="D503" s="260">
        <v>3.6581580009889119</v>
      </c>
    </row>
    <row r="504" spans="1:4" ht="27.75" customHeight="1">
      <c r="A504" s="7" t="s">
        <v>8535</v>
      </c>
      <c r="B504" s="260">
        <v>0</v>
      </c>
      <c r="C504" s="260">
        <v>0.45614006357942471</v>
      </c>
      <c r="D504" s="260">
        <v>3.9543870998522541</v>
      </c>
    </row>
    <row r="505" spans="1:4" ht="27.75" customHeight="1">
      <c r="A505" s="7" t="s">
        <v>8536</v>
      </c>
      <c r="B505" s="260">
        <v>0</v>
      </c>
      <c r="C505" s="260">
        <v>0.25563349063518109</v>
      </c>
      <c r="D505" s="260">
        <v>4.9036735983064759</v>
      </c>
    </row>
    <row r="506" spans="1:4" ht="27.75" customHeight="1">
      <c r="A506" s="7" t="s">
        <v>8537</v>
      </c>
      <c r="B506" s="260">
        <v>0</v>
      </c>
      <c r="C506" s="260">
        <v>0.42173855985230241</v>
      </c>
      <c r="D506" s="260">
        <v>4.2521660143327162</v>
      </c>
    </row>
    <row r="507" spans="1:4" ht="27.75" customHeight="1">
      <c r="A507" s="7" t="s">
        <v>8538</v>
      </c>
      <c r="B507" s="260">
        <v>0</v>
      </c>
      <c r="C507" s="260">
        <v>0.65084280141571693</v>
      </c>
      <c r="D507" s="260">
        <v>2.9425229524215677</v>
      </c>
    </row>
    <row r="508" spans="1:4" ht="27.75" customHeight="1">
      <c r="A508" s="7" t="s">
        <v>8539</v>
      </c>
      <c r="B508" s="260">
        <v>0</v>
      </c>
      <c r="C508" s="260">
        <v>3.9657911805378228</v>
      </c>
      <c r="D508" s="260">
        <v>0.80962933147524285</v>
      </c>
    </row>
    <row r="509" spans="1:4" ht="27.75" customHeight="1">
      <c r="A509" s="7" t="s">
        <v>8540</v>
      </c>
      <c r="B509" s="260">
        <v>0</v>
      </c>
      <c r="C509" s="260">
        <v>2.1965101766424211</v>
      </c>
      <c r="D509" s="260">
        <v>26.470768117521985</v>
      </c>
    </row>
    <row r="510" spans="1:4" ht="27.75" customHeight="1">
      <c r="A510" s="7" t="s">
        <v>8541</v>
      </c>
      <c r="B510" s="260">
        <v>0</v>
      </c>
      <c r="C510" s="260">
        <v>0.86123351235348999</v>
      </c>
      <c r="D510" s="260">
        <v>2.4217666825146562</v>
      </c>
    </row>
    <row r="511" spans="1:4" ht="27.75" customHeight="1">
      <c r="A511" s="7" t="s">
        <v>8542</v>
      </c>
      <c r="B511" s="260">
        <v>0</v>
      </c>
      <c r="C511" s="260">
        <v>0.2748679881182885</v>
      </c>
      <c r="D511" s="260">
        <v>6.5594000838370041</v>
      </c>
    </row>
    <row r="512" spans="1:4" ht="27.75" customHeight="1">
      <c r="A512" s="7" t="s">
        <v>8543</v>
      </c>
      <c r="B512" s="260">
        <v>0</v>
      </c>
      <c r="C512" s="260">
        <v>0.16924154079141582</v>
      </c>
      <c r="D512" s="260">
        <v>6.2141086403977486</v>
      </c>
    </row>
    <row r="513" spans="1:4" ht="27.75" customHeight="1">
      <c r="A513" s="7" t="s">
        <v>8544</v>
      </c>
      <c r="B513" s="260">
        <v>0</v>
      </c>
      <c r="C513" s="260">
        <v>0.70311349837095549</v>
      </c>
      <c r="D513" s="260">
        <v>24.280184328157656</v>
      </c>
    </row>
    <row r="514" spans="1:4" ht="27.75" customHeight="1">
      <c r="A514" s="7" t="s">
        <v>8545</v>
      </c>
      <c r="B514" s="260">
        <v>0</v>
      </c>
      <c r="C514" s="260">
        <v>1.2041201406775977</v>
      </c>
      <c r="D514" s="260">
        <v>6.6402458052564466</v>
      </c>
    </row>
    <row r="515" spans="1:4" ht="27.75" customHeight="1">
      <c r="A515" s="7" t="s">
        <v>8546</v>
      </c>
      <c r="B515" s="260">
        <v>0</v>
      </c>
      <c r="C515" s="260">
        <v>0.19181580916871935</v>
      </c>
      <c r="D515" s="260">
        <v>2.070244976909136</v>
      </c>
    </row>
    <row r="516" spans="1:4" ht="27.75" customHeight="1">
      <c r="A516" s="7" t="s">
        <v>8547</v>
      </c>
      <c r="B516" s="260">
        <v>0</v>
      </c>
      <c r="C516" s="260">
        <v>0.51020773521151641</v>
      </c>
      <c r="D516" s="260">
        <v>17.314240694373609</v>
      </c>
    </row>
    <row r="517" spans="1:4" ht="27.75" customHeight="1">
      <c r="A517" s="7" t="s">
        <v>7971</v>
      </c>
      <c r="B517" s="260">
        <v>0</v>
      </c>
      <c r="C517" s="260">
        <v>0.51952700270130359</v>
      </c>
      <c r="D517" s="260">
        <v>10.658026009664535</v>
      </c>
    </row>
    <row r="518" spans="1:4" ht="27.75" customHeight="1">
      <c r="A518" s="7" t="s">
        <v>8548</v>
      </c>
      <c r="B518" s="260">
        <v>0</v>
      </c>
      <c r="C518" s="260">
        <v>0.13583753321755032</v>
      </c>
      <c r="D518" s="260">
        <v>3.7168434668281365</v>
      </c>
    </row>
    <row r="519" spans="1:4" ht="27.75" customHeight="1">
      <c r="A519" s="7" t="s">
        <v>8549</v>
      </c>
      <c r="B519" s="260" t="s">
        <v>8550</v>
      </c>
      <c r="C519" s="260">
        <v>6.9737063076389525</v>
      </c>
      <c r="D519" s="260">
        <v>3.5264816263762961</v>
      </c>
    </row>
    <row r="520" spans="1:4" ht="27.75" customHeight="1">
      <c r="A520" s="7" t="s">
        <v>8551</v>
      </c>
      <c r="B520" s="260">
        <v>0</v>
      </c>
      <c r="C520" s="260">
        <v>0.36018891768808109</v>
      </c>
      <c r="D520" s="260">
        <v>4.4419988111936126</v>
      </c>
    </row>
    <row r="521" spans="1:4" ht="27.75" customHeight="1">
      <c r="A521" s="7" t="s">
        <v>8552</v>
      </c>
      <c r="B521" s="260">
        <v>0</v>
      </c>
      <c r="C521" s="260">
        <v>1.5862057467471475</v>
      </c>
      <c r="D521" s="260">
        <v>12.307651492791871</v>
      </c>
    </row>
    <row r="522" spans="1:4" ht="27.75" customHeight="1">
      <c r="A522" s="7" t="s">
        <v>8553</v>
      </c>
      <c r="B522" s="260">
        <v>0</v>
      </c>
      <c r="C522" s="260">
        <v>0.1592656003904461</v>
      </c>
      <c r="D522" s="260">
        <v>9.8264285230574551</v>
      </c>
    </row>
    <row r="523" spans="1:4" ht="27.75" customHeight="1">
      <c r="A523" s="7" t="s">
        <v>8554</v>
      </c>
      <c r="B523" s="260">
        <v>0</v>
      </c>
      <c r="C523" s="260">
        <v>9.0178812565258101E-2</v>
      </c>
      <c r="D523" s="260">
        <v>11.619164055888914</v>
      </c>
    </row>
    <row r="524" spans="1:4" ht="27.75" customHeight="1">
      <c r="A524" s="7" t="s">
        <v>8555</v>
      </c>
      <c r="B524" s="260">
        <v>0</v>
      </c>
      <c r="C524" s="260">
        <v>0.76133353306252272</v>
      </c>
      <c r="D524" s="260">
        <v>13.365915186319192</v>
      </c>
    </row>
    <row r="525" spans="1:4" ht="27.75" customHeight="1">
      <c r="A525" s="7" t="s">
        <v>8556</v>
      </c>
      <c r="B525" s="260">
        <v>0</v>
      </c>
      <c r="C525" s="260">
        <v>1.1981912154424921</v>
      </c>
      <c r="D525" s="260">
        <v>13.562608056922732</v>
      </c>
    </row>
    <row r="526" spans="1:4" ht="27.75" customHeight="1">
      <c r="A526" s="7" t="s">
        <v>8557</v>
      </c>
      <c r="B526" s="260">
        <v>0</v>
      </c>
      <c r="C526" s="260">
        <v>0.37104705710938252</v>
      </c>
      <c r="D526" s="260">
        <v>7.2058941104712275</v>
      </c>
    </row>
    <row r="527" spans="1:4" ht="27.75" customHeight="1">
      <c r="A527" s="7" t="s">
        <v>8558</v>
      </c>
      <c r="B527" s="260">
        <v>0</v>
      </c>
      <c r="C527" s="260">
        <v>0.45790856031525307</v>
      </c>
      <c r="D527" s="260">
        <v>9.0420736092612195</v>
      </c>
    </row>
    <row r="528" spans="1:4" ht="27.75" customHeight="1">
      <c r="A528" s="7" t="s">
        <v>8559</v>
      </c>
      <c r="B528" s="260">
        <v>0</v>
      </c>
      <c r="C528" s="260">
        <v>0.34777696243611927</v>
      </c>
      <c r="D528" s="260">
        <v>10.549741200829018</v>
      </c>
    </row>
    <row r="529" spans="1:4" ht="27.75" customHeight="1">
      <c r="A529" s="7" t="s">
        <v>8560</v>
      </c>
      <c r="B529" s="260">
        <v>0</v>
      </c>
      <c r="C529" s="260">
        <v>3.0338590234435898</v>
      </c>
      <c r="D529" s="260">
        <v>6.2536951982442766</v>
      </c>
    </row>
    <row r="530" spans="1:4" ht="27.75" customHeight="1">
      <c r="A530" s="7" t="s">
        <v>8561</v>
      </c>
      <c r="B530" s="260">
        <v>0</v>
      </c>
      <c r="C530" s="260">
        <v>0.58331050827125452</v>
      </c>
      <c r="D530" s="260">
        <v>5.5703289198966326</v>
      </c>
    </row>
    <row r="531" spans="1:4" ht="27.75" customHeight="1">
      <c r="A531" s="7" t="s">
        <v>8562</v>
      </c>
      <c r="B531" s="260">
        <v>0</v>
      </c>
      <c r="C531" s="260">
        <v>0.49018211928012556</v>
      </c>
      <c r="D531" s="260">
        <v>8.208803849415272</v>
      </c>
    </row>
    <row r="532" spans="1:4" ht="27.75" customHeight="1">
      <c r="A532" s="7" t="s">
        <v>8563</v>
      </c>
      <c r="B532" s="260">
        <v>0</v>
      </c>
      <c r="C532" s="260">
        <v>0.49018211928012556</v>
      </c>
      <c r="D532" s="260">
        <v>8.2088038494152737</v>
      </c>
    </row>
    <row r="533" spans="1:4" ht="27.75" customHeight="1">
      <c r="A533" s="7" t="s">
        <v>8564</v>
      </c>
      <c r="B533" s="260">
        <v>0</v>
      </c>
      <c r="C533" s="260">
        <v>1.0368400966451552</v>
      </c>
      <c r="D533" s="260">
        <v>3.7921665931698687</v>
      </c>
    </row>
    <row r="534" spans="1:4" ht="27.75" customHeight="1">
      <c r="A534" s="7" t="s">
        <v>8565</v>
      </c>
      <c r="B534" s="260">
        <v>0</v>
      </c>
      <c r="C534" s="260">
        <v>0.15306302779226358</v>
      </c>
      <c r="D534" s="260">
        <v>8.7572836722225578</v>
      </c>
    </row>
    <row r="535" spans="1:4" ht="27.75" customHeight="1">
      <c r="A535" s="7" t="s">
        <v>8566</v>
      </c>
      <c r="B535" s="260">
        <v>0</v>
      </c>
      <c r="C535" s="260">
        <v>6.1000801081523275E-2</v>
      </c>
      <c r="D535" s="260">
        <v>8.3924816319352882</v>
      </c>
    </row>
    <row r="536" spans="1:4" ht="27.75" customHeight="1">
      <c r="A536" s="7" t="s">
        <v>8567</v>
      </c>
      <c r="B536" s="260">
        <v>0</v>
      </c>
      <c r="C536" s="260">
        <v>0.80483069082003611</v>
      </c>
      <c r="D536" s="260">
        <v>2.8540454227376344</v>
      </c>
    </row>
    <row r="537" spans="1:4" ht="27.75" customHeight="1">
      <c r="A537" s="7" t="s">
        <v>8568</v>
      </c>
      <c r="B537" s="260">
        <v>0</v>
      </c>
      <c r="C537" s="260">
        <v>0</v>
      </c>
      <c r="D537" s="260">
        <v>3.4623829210277886</v>
      </c>
    </row>
    <row r="538" spans="1:4" ht="27.75" customHeight="1">
      <c r="A538" s="7" t="s">
        <v>8569</v>
      </c>
      <c r="B538" s="260">
        <v>0</v>
      </c>
      <c r="C538" s="260">
        <v>0.67740232717420223</v>
      </c>
      <c r="D538" s="260">
        <v>2.584632166868452</v>
      </c>
    </row>
    <row r="539" spans="1:4" ht="27.75" customHeight="1">
      <c r="A539" s="7" t="s">
        <v>8570</v>
      </c>
      <c r="B539" s="260">
        <v>0</v>
      </c>
      <c r="C539" s="260">
        <v>0.71941101518206541</v>
      </c>
      <c r="D539" s="260">
        <v>6.9833033278715799</v>
      </c>
    </row>
    <row r="540" spans="1:4" ht="27.75" customHeight="1">
      <c r="A540" s="7" t="s">
        <v>8571</v>
      </c>
      <c r="B540" s="260">
        <v>0</v>
      </c>
      <c r="C540" s="260">
        <v>0.35995641225000657</v>
      </c>
      <c r="D540" s="260">
        <v>3.8146783657068184</v>
      </c>
    </row>
    <row r="541" spans="1:4" ht="27.75" customHeight="1">
      <c r="A541" s="7" t="s">
        <v>8572</v>
      </c>
      <c r="B541" s="260">
        <v>0</v>
      </c>
      <c r="C541" s="260">
        <v>0.73004233312893807</v>
      </c>
      <c r="D541" s="260">
        <v>9.1240853144397498</v>
      </c>
    </row>
    <row r="542" spans="1:4" ht="27.75" customHeight="1">
      <c r="A542" s="7" t="s">
        <v>8573</v>
      </c>
      <c r="B542" s="260">
        <v>0</v>
      </c>
      <c r="C542" s="260">
        <v>1.9320008316960113</v>
      </c>
      <c r="D542" s="260">
        <v>16.261344618594016</v>
      </c>
    </row>
    <row r="543" spans="1:4" ht="27.75" customHeight="1">
      <c r="A543" s="7" t="s">
        <v>8574</v>
      </c>
      <c r="B543" s="260">
        <v>0</v>
      </c>
      <c r="C543" s="260">
        <v>0.24051240156509532</v>
      </c>
      <c r="D543" s="260">
        <v>1.4231067628194394</v>
      </c>
    </row>
    <row r="544" spans="1:4" ht="27.75" customHeight="1">
      <c r="A544" s="7" t="s">
        <v>8575</v>
      </c>
      <c r="B544" s="260">
        <v>0</v>
      </c>
      <c r="C544" s="260">
        <v>0.52783243927709733</v>
      </c>
      <c r="D544" s="260">
        <v>11.753937185645686</v>
      </c>
    </row>
    <row r="545" spans="1:4" ht="27.75" customHeight="1">
      <c r="A545" s="7" t="s">
        <v>8576</v>
      </c>
      <c r="B545" s="260">
        <v>0</v>
      </c>
      <c r="C545" s="260">
        <v>0.43079045338840621</v>
      </c>
      <c r="D545" s="260">
        <v>3.9939863094013819</v>
      </c>
    </row>
    <row r="546" spans="1:4" ht="27.75" customHeight="1">
      <c r="A546" s="7" t="s">
        <v>8577</v>
      </c>
      <c r="B546" s="260">
        <v>0</v>
      </c>
      <c r="C546" s="260">
        <v>0.14788184579696143</v>
      </c>
      <c r="D546" s="260">
        <v>2.1483745743920544</v>
      </c>
    </row>
    <row r="547" spans="1:4" ht="27.75" customHeight="1">
      <c r="A547" s="7" t="s">
        <v>8578</v>
      </c>
      <c r="B547" s="260">
        <v>0</v>
      </c>
      <c r="C547" s="260">
        <v>9.5220547669653474E-2</v>
      </c>
      <c r="D547" s="260">
        <v>1.3750386881229359</v>
      </c>
    </row>
    <row r="548" spans="1:4" ht="27.75" customHeight="1">
      <c r="A548" s="7" t="s">
        <v>8579</v>
      </c>
      <c r="B548" s="260">
        <v>0</v>
      </c>
      <c r="C548" s="260">
        <v>0.85412659481625619</v>
      </c>
      <c r="D548" s="260">
        <v>7.14318450445937</v>
      </c>
    </row>
    <row r="549" spans="1:4" ht="27.75" customHeight="1">
      <c r="A549" s="7" t="s">
        <v>8580</v>
      </c>
      <c r="B549" s="260">
        <v>0</v>
      </c>
      <c r="C549" s="260">
        <v>0.97405107596421048</v>
      </c>
      <c r="D549" s="260">
        <v>10.121903361190558</v>
      </c>
    </row>
    <row r="550" spans="1:4" ht="27.75" customHeight="1">
      <c r="A550" s="7" t="s">
        <v>8581</v>
      </c>
      <c r="B550" s="260">
        <v>0</v>
      </c>
      <c r="C550" s="260">
        <v>2.1327364428173108</v>
      </c>
      <c r="D550" s="260">
        <v>2.9264078484753528</v>
      </c>
    </row>
    <row r="551" spans="1:4" ht="27.75" customHeight="1">
      <c r="A551" s="7" t="s">
        <v>8582</v>
      </c>
      <c r="B551" s="260">
        <v>0</v>
      </c>
      <c r="C551" s="260">
        <v>1.0359251740405602</v>
      </c>
      <c r="D551" s="260">
        <v>5.2078666832481044</v>
      </c>
    </row>
    <row r="552" spans="1:4" ht="27.75" customHeight="1">
      <c r="A552" s="7" t="s">
        <v>8583</v>
      </c>
      <c r="B552" s="260">
        <v>0</v>
      </c>
      <c r="C552" s="260">
        <v>0.56387432559057782</v>
      </c>
      <c r="D552" s="260">
        <v>6.4255573539951527</v>
      </c>
    </row>
    <row r="553" spans="1:4" ht="27.75" customHeight="1">
      <c r="A553" s="7" t="s">
        <v>8584</v>
      </c>
      <c r="B553" s="260">
        <v>0</v>
      </c>
      <c r="C553" s="260">
        <v>0.13146605624198762</v>
      </c>
      <c r="D553" s="260">
        <v>0.71749516290905058</v>
      </c>
    </row>
    <row r="554" spans="1:4" ht="27.75" customHeight="1">
      <c r="A554" s="7" t="s">
        <v>8585</v>
      </c>
      <c r="B554" s="260">
        <v>0</v>
      </c>
      <c r="C554" s="260">
        <v>0.33280110782917516</v>
      </c>
      <c r="D554" s="260">
        <v>6.8679301781492317</v>
      </c>
    </row>
    <row r="555" spans="1:4" ht="27.75" customHeight="1">
      <c r="A555" s="7" t="s">
        <v>8586</v>
      </c>
      <c r="B555" s="260">
        <v>0</v>
      </c>
      <c r="C555" s="260">
        <v>1.7883959173766737</v>
      </c>
      <c r="D555" s="260">
        <v>8.4307280858036471</v>
      </c>
    </row>
    <row r="556" spans="1:4" ht="27.75" customHeight="1">
      <c r="A556" s="7" t="s">
        <v>8587</v>
      </c>
      <c r="B556" s="260">
        <v>0</v>
      </c>
      <c r="C556" s="260">
        <v>0.49598812264884529</v>
      </c>
      <c r="D556" s="260">
        <v>2.7493412424776844</v>
      </c>
    </row>
    <row r="557" spans="1:4" ht="27.75" customHeight="1">
      <c r="A557" s="7" t="s">
        <v>8588</v>
      </c>
      <c r="B557" s="260">
        <v>0</v>
      </c>
      <c r="C557" s="260">
        <v>1.3325761849205291</v>
      </c>
      <c r="D557" s="260">
        <v>29.377000019524747</v>
      </c>
    </row>
    <row r="558" spans="1:4" ht="27.75" customHeight="1">
      <c r="A558" s="7" t="s">
        <v>8589</v>
      </c>
      <c r="B558" s="260">
        <v>0</v>
      </c>
      <c r="C558" s="260">
        <v>0.80144911420829523</v>
      </c>
      <c r="D558" s="260">
        <v>-0.1667290827196922</v>
      </c>
    </row>
    <row r="559" spans="1:4" ht="27.75" customHeight="1">
      <c r="A559" s="7" t="s">
        <v>8590</v>
      </c>
      <c r="B559" s="260">
        <v>0</v>
      </c>
      <c r="C559" s="260">
        <v>0.17717019658252478</v>
      </c>
      <c r="D559" s="260">
        <v>2.5803460161748681</v>
      </c>
    </row>
    <row r="560" spans="1:4" ht="27.75" customHeight="1">
      <c r="A560" s="7" t="s">
        <v>8591</v>
      </c>
      <c r="B560" s="260">
        <v>0</v>
      </c>
      <c r="C560" s="260">
        <v>1.0169945334670087</v>
      </c>
      <c r="D560" s="260">
        <v>7.2844981422341064</v>
      </c>
    </row>
    <row r="561" spans="1:4" ht="27.75" customHeight="1">
      <c r="A561" s="7" t="s">
        <v>8592</v>
      </c>
      <c r="B561" s="260">
        <v>0</v>
      </c>
      <c r="C561" s="260">
        <v>3.1803888466116981E-2</v>
      </c>
      <c r="D561" s="260">
        <v>4.8859281809852337</v>
      </c>
    </row>
    <row r="562" spans="1:4" ht="27.75" customHeight="1">
      <c r="A562" s="7" t="s">
        <v>8593</v>
      </c>
      <c r="B562" s="260">
        <v>0</v>
      </c>
      <c r="C562" s="260">
        <v>0.26863863197488325</v>
      </c>
      <c r="D562" s="260">
        <v>1.411562561940265</v>
      </c>
    </row>
    <row r="563" spans="1:4" ht="27.75" customHeight="1">
      <c r="A563" s="7" t="s">
        <v>8594</v>
      </c>
      <c r="B563" s="260">
        <v>0</v>
      </c>
      <c r="C563" s="260">
        <v>1.2550669002429953</v>
      </c>
      <c r="D563" s="260">
        <v>16.045080566589174</v>
      </c>
    </row>
    <row r="564" spans="1:4" ht="27.75" customHeight="1">
      <c r="A564" s="7" t="s">
        <v>8595</v>
      </c>
      <c r="B564" s="260">
        <v>0</v>
      </c>
      <c r="C564" s="260">
        <v>0.27996268142156461</v>
      </c>
      <c r="D564" s="260">
        <v>1.7777853530615015</v>
      </c>
    </row>
    <row r="565" spans="1:4" ht="27.75" customHeight="1">
      <c r="A565" s="7" t="s">
        <v>8596</v>
      </c>
      <c r="B565" s="260">
        <v>0</v>
      </c>
      <c r="C565" s="260">
        <v>0.2259385013988571</v>
      </c>
      <c r="D565" s="260">
        <v>2.7578025263461794</v>
      </c>
    </row>
    <row r="566" spans="1:4" ht="27.75" customHeight="1">
      <c r="A566" s="7" t="s">
        <v>8597</v>
      </c>
      <c r="B566" s="260">
        <v>0</v>
      </c>
      <c r="C566" s="260">
        <v>6.8001010046478017E-2</v>
      </c>
      <c r="D566" s="260">
        <v>3.237936881419293</v>
      </c>
    </row>
    <row r="567" spans="1:4" ht="27.75" customHeight="1">
      <c r="A567" s="7" t="s">
        <v>8598</v>
      </c>
      <c r="B567" s="260">
        <v>0</v>
      </c>
      <c r="C567" s="260">
        <v>0.68186150482171415</v>
      </c>
      <c r="D567" s="260">
        <v>1.8668851543151976</v>
      </c>
    </row>
    <row r="568" spans="1:4" ht="27.75" customHeight="1">
      <c r="A568" s="7" t="s">
        <v>8599</v>
      </c>
      <c r="B568" s="260">
        <v>0</v>
      </c>
      <c r="C568" s="260">
        <v>0.2550940453260116</v>
      </c>
      <c r="D568" s="260">
        <v>12.76347517634386</v>
      </c>
    </row>
    <row r="569" spans="1:4" ht="27.75" customHeight="1">
      <c r="A569" s="7" t="s">
        <v>8600</v>
      </c>
      <c r="B569" s="260">
        <v>0</v>
      </c>
      <c r="C569" s="260">
        <v>8.8476248662016241E-2</v>
      </c>
      <c r="D569" s="260">
        <v>16.364064431965648</v>
      </c>
    </row>
    <row r="570" spans="1:4" ht="27.75" customHeight="1">
      <c r="A570" s="7" t="s">
        <v>8601</v>
      </c>
      <c r="B570" s="260">
        <v>0</v>
      </c>
      <c r="C570" s="260">
        <v>6.7520607772644473E-2</v>
      </c>
      <c r="D570" s="260">
        <v>3.2242674800044617</v>
      </c>
    </row>
    <row r="571" spans="1:4" ht="27.75" customHeight="1">
      <c r="A571" s="7" t="s">
        <v>8602</v>
      </c>
      <c r="B571" s="260">
        <v>0</v>
      </c>
      <c r="C571" s="260">
        <v>0.11303462186812852</v>
      </c>
      <c r="D571" s="260">
        <v>0.50204845146875976</v>
      </c>
    </row>
    <row r="572" spans="1:4" ht="27.75" customHeight="1">
      <c r="A572" s="7" t="s">
        <v>8416</v>
      </c>
      <c r="B572" s="260">
        <v>0</v>
      </c>
      <c r="C572" s="260">
        <v>2.863652411520607E-2</v>
      </c>
      <c r="D572" s="260">
        <v>0.44733632346368191</v>
      </c>
    </row>
    <row r="573" spans="1:4" ht="27.75" customHeight="1">
      <c r="A573" s="7" t="s">
        <v>8603</v>
      </c>
      <c r="B573" s="260">
        <v>0</v>
      </c>
      <c r="C573" s="260">
        <v>0.19132769655705886</v>
      </c>
      <c r="D573" s="260">
        <v>3.7068314389481047</v>
      </c>
    </row>
    <row r="574" spans="1:4" ht="27.75" customHeight="1">
      <c r="A574" s="7" t="s">
        <v>8604</v>
      </c>
      <c r="B574" s="260">
        <v>0</v>
      </c>
      <c r="C574" s="260">
        <v>6.7132298361261361E-2</v>
      </c>
      <c r="D574" s="260">
        <v>15.739253307352611</v>
      </c>
    </row>
    <row r="575" spans="1:4" ht="27.75" customHeight="1">
      <c r="A575" s="7" t="s">
        <v>8605</v>
      </c>
      <c r="B575" s="260">
        <v>0</v>
      </c>
      <c r="C575" s="260">
        <v>7.6472993981841098E-2</v>
      </c>
      <c r="D575" s="260">
        <v>4.8203758778366987</v>
      </c>
    </row>
    <row r="576" spans="1:4" ht="27.75" customHeight="1">
      <c r="A576" s="7" t="s">
        <v>8606</v>
      </c>
      <c r="B576" s="260">
        <v>0</v>
      </c>
      <c r="C576" s="260">
        <v>0.40829281637291942</v>
      </c>
      <c r="D576" s="260">
        <v>4.1504886214569883</v>
      </c>
    </row>
    <row r="577" spans="1:4" ht="27.75" customHeight="1">
      <c r="A577" s="7" t="s">
        <v>8607</v>
      </c>
      <c r="B577" s="260">
        <v>0</v>
      </c>
      <c r="C577" s="260">
        <v>0</v>
      </c>
      <c r="D577" s="260">
        <v>15.772446697721803</v>
      </c>
    </row>
    <row r="578" spans="1:4" ht="27.75" customHeight="1">
      <c r="A578" s="7" t="s">
        <v>8608</v>
      </c>
      <c r="B578" s="260">
        <v>0</v>
      </c>
      <c r="C578" s="260">
        <v>0</v>
      </c>
      <c r="D578" s="260">
        <v>-0.14463427640116797</v>
      </c>
    </row>
    <row r="579" spans="1:4" ht="27.75" customHeight="1">
      <c r="A579" s="7" t="s">
        <v>8609</v>
      </c>
      <c r="B579" s="260">
        <v>0</v>
      </c>
      <c r="C579" s="260">
        <v>0.16432702007575481</v>
      </c>
      <c r="D579" s="260">
        <v>-2.665275251020498</v>
      </c>
    </row>
    <row r="580" spans="1:4" ht="27.75" customHeight="1">
      <c r="A580" s="7" t="s">
        <v>8610</v>
      </c>
      <c r="B580" s="260">
        <v>0</v>
      </c>
      <c r="C580" s="260">
        <v>5.8508664402422778E-2</v>
      </c>
      <c r="D580" s="260">
        <v>0.82986068299006599</v>
      </c>
    </row>
    <row r="581" spans="1:4" ht="27.75" customHeight="1">
      <c r="A581" s="7" t="s">
        <v>8611</v>
      </c>
      <c r="B581" s="260">
        <v>0</v>
      </c>
      <c r="C581" s="260">
        <v>0.44534344510827356</v>
      </c>
      <c r="D581" s="260">
        <v>1.8137058188711075</v>
      </c>
    </row>
    <row r="582" spans="1:4" ht="27.75" customHeight="1">
      <c r="A582" s="7" t="s">
        <v>8612</v>
      </c>
      <c r="B582" s="260">
        <v>0</v>
      </c>
      <c r="C582" s="260">
        <v>0.4194864862043855</v>
      </c>
      <c r="D582" s="260">
        <v>5.8500821067455719</v>
      </c>
    </row>
    <row r="583" spans="1:4" ht="27.75" customHeight="1">
      <c r="A583" s="7" t="s">
        <v>8613</v>
      </c>
      <c r="B583" s="260">
        <v>0</v>
      </c>
      <c r="C583" s="260">
        <v>0.3897140913242319</v>
      </c>
      <c r="D583" s="260">
        <v>5.1558559823881644</v>
      </c>
    </row>
    <row r="584" spans="1:4" ht="27.75" customHeight="1">
      <c r="A584" s="7" t="s">
        <v>8614</v>
      </c>
      <c r="B584" s="260">
        <v>0</v>
      </c>
      <c r="C584" s="260">
        <v>0</v>
      </c>
      <c r="D584" s="260">
        <v>0</v>
      </c>
    </row>
    <row r="585" spans="1:4" ht="27.75" customHeight="1">
      <c r="A585" s="7" t="s">
        <v>8615</v>
      </c>
      <c r="B585" s="260">
        <v>0</v>
      </c>
      <c r="C585" s="260">
        <v>0</v>
      </c>
      <c r="D585" s="260">
        <v>0</v>
      </c>
    </row>
    <row r="586" spans="1:4" ht="27.75" customHeight="1">
      <c r="A586" s="7" t="s">
        <v>8616</v>
      </c>
      <c r="B586" s="260">
        <v>0</v>
      </c>
      <c r="C586" s="260">
        <v>0</v>
      </c>
      <c r="D586" s="260">
        <v>0</v>
      </c>
    </row>
    <row r="587" spans="1:4" ht="27.75" customHeight="1">
      <c r="A587" s="7" t="s">
        <v>8617</v>
      </c>
      <c r="B587" s="260">
        <v>0</v>
      </c>
      <c r="C587" s="260">
        <v>0</v>
      </c>
      <c r="D587" s="260">
        <v>0</v>
      </c>
    </row>
    <row r="588" spans="1:4" ht="27.75" customHeight="1">
      <c r="A588" s="7" t="s">
        <v>8618</v>
      </c>
      <c r="B588" s="260">
        <v>0</v>
      </c>
      <c r="C588" s="260">
        <v>0</v>
      </c>
      <c r="D588" s="260">
        <v>0</v>
      </c>
    </row>
    <row r="589" spans="1:4" ht="27.75" customHeight="1">
      <c r="A589" s="7" t="s">
        <v>8619</v>
      </c>
      <c r="B589" s="260">
        <v>0</v>
      </c>
      <c r="C589" s="260">
        <v>0</v>
      </c>
      <c r="D589" s="260">
        <v>0</v>
      </c>
    </row>
    <row r="590" spans="1:4" ht="27.75" customHeight="1">
      <c r="A590" s="7" t="s">
        <v>8620</v>
      </c>
      <c r="B590" s="260">
        <v>0</v>
      </c>
      <c r="C590" s="260">
        <v>0</v>
      </c>
      <c r="D590" s="260">
        <v>0</v>
      </c>
    </row>
    <row r="591" spans="1:4" ht="27.75" customHeight="1">
      <c r="A591" s="7" t="s">
        <v>8621</v>
      </c>
      <c r="B591" s="260">
        <v>0</v>
      </c>
      <c r="C591" s="260">
        <v>0</v>
      </c>
      <c r="D591" s="260">
        <v>0</v>
      </c>
    </row>
    <row r="592" spans="1:4" ht="27.75" customHeight="1">
      <c r="A592" s="7" t="s">
        <v>8622</v>
      </c>
      <c r="B592" s="260">
        <v>0</v>
      </c>
      <c r="C592" s="260">
        <v>1.5664969615177795E-2</v>
      </c>
      <c r="D592" s="260">
        <v>2.2199584507346395</v>
      </c>
    </row>
    <row r="593" spans="1:4" ht="27.75" customHeight="1">
      <c r="A593" s="7" t="s">
        <v>8623</v>
      </c>
      <c r="B593" s="260">
        <v>0</v>
      </c>
      <c r="C593" s="260">
        <v>3.3666412644906857E-2</v>
      </c>
      <c r="D593" s="260">
        <v>2.2053764679260426</v>
      </c>
    </row>
    <row r="594" spans="1:4" ht="27.75" customHeight="1">
      <c r="A594" s="7" t="s">
        <v>8624</v>
      </c>
      <c r="B594" s="260">
        <v>0</v>
      </c>
      <c r="C594" s="260">
        <v>0</v>
      </c>
      <c r="D594" s="260">
        <v>0</v>
      </c>
    </row>
    <row r="595" spans="1:4" ht="27.75" customHeight="1">
      <c r="A595" s="7" t="s">
        <v>8625</v>
      </c>
      <c r="B595" s="260">
        <v>0</v>
      </c>
      <c r="C595" s="260">
        <v>0</v>
      </c>
      <c r="D595" s="260">
        <v>0</v>
      </c>
    </row>
    <row r="596" spans="1:4" ht="27.75" customHeight="1">
      <c r="A596" s="7" t="s">
        <v>8626</v>
      </c>
      <c r="B596" s="260">
        <v>0</v>
      </c>
      <c r="C596" s="260">
        <v>0</v>
      </c>
      <c r="D596" s="260">
        <v>0</v>
      </c>
    </row>
    <row r="597" spans="1:4" ht="27.75" customHeight="1">
      <c r="A597" s="7" t="s">
        <v>8627</v>
      </c>
      <c r="B597" s="260">
        <v>0</v>
      </c>
      <c r="C597" s="260">
        <v>0</v>
      </c>
      <c r="D597" s="260">
        <v>0</v>
      </c>
    </row>
    <row r="598" spans="1:4" ht="27.75" customHeight="1">
      <c r="A598" s="7" t="s">
        <v>8628</v>
      </c>
      <c r="B598" s="260">
        <v>0</v>
      </c>
      <c r="C598" s="260">
        <v>0.18228784989371449</v>
      </c>
      <c r="D598" s="260">
        <v>0.66294974754915437</v>
      </c>
    </row>
    <row r="599" spans="1:4" ht="27.75" customHeight="1">
      <c r="A599" s="7" t="s">
        <v>8629</v>
      </c>
      <c r="B599" s="260">
        <v>0</v>
      </c>
      <c r="C599" s="260">
        <v>0.58396399299819435</v>
      </c>
      <c r="D599" s="260">
        <v>1.852502840700514</v>
      </c>
    </row>
    <row r="600" spans="1:4" ht="27.75" customHeight="1">
      <c r="A600" s="7" t="s">
        <v>8630</v>
      </c>
      <c r="B600" s="260">
        <v>0</v>
      </c>
      <c r="C600" s="260">
        <v>0.82441000895085292</v>
      </c>
      <c r="D600" s="260">
        <v>5.7228643653452504</v>
      </c>
    </row>
    <row r="601" spans="1:4" ht="27.75" customHeight="1">
      <c r="A601" s="7" t="s">
        <v>8631</v>
      </c>
      <c r="B601" s="260">
        <v>0</v>
      </c>
      <c r="C601" s="260">
        <v>0.97692188119055334</v>
      </c>
      <c r="D601" s="260">
        <v>3.6683959884612629</v>
      </c>
    </row>
    <row r="602" spans="1:4" ht="27.75" customHeight="1">
      <c r="A602" s="7" t="s">
        <v>8632</v>
      </c>
      <c r="B602" s="260">
        <v>0</v>
      </c>
      <c r="C602" s="260">
        <v>0.33220381632282775</v>
      </c>
      <c r="D602" s="260">
        <v>6.6050716419863935</v>
      </c>
    </row>
    <row r="603" spans="1:4" ht="27.75" customHeight="1">
      <c r="A603" s="7" t="s">
        <v>8633</v>
      </c>
      <c r="B603" s="260">
        <v>0</v>
      </c>
      <c r="C603" s="260">
        <v>0</v>
      </c>
      <c r="D603" s="260">
        <v>0.1819015420123469</v>
      </c>
    </row>
    <row r="604" spans="1:4" ht="27.75" customHeight="1">
      <c r="A604" s="7" t="s">
        <v>8634</v>
      </c>
      <c r="B604" s="260">
        <v>0</v>
      </c>
      <c r="C604" s="260">
        <v>8.9496427397476264E-2</v>
      </c>
      <c r="D604" s="260">
        <v>1.3786659621412278</v>
      </c>
    </row>
    <row r="605" spans="1:4" ht="27.75" customHeight="1">
      <c r="A605" s="7" t="s">
        <v>8635</v>
      </c>
      <c r="B605" s="260">
        <v>0</v>
      </c>
      <c r="C605" s="260">
        <v>1.54123480211128E-3</v>
      </c>
      <c r="D605" s="260">
        <v>4.8447572351460737</v>
      </c>
    </row>
    <row r="606" spans="1:4" ht="27.75" customHeight="1">
      <c r="A606" s="7" t="s">
        <v>8636</v>
      </c>
      <c r="B606" s="260">
        <v>0</v>
      </c>
      <c r="C606" s="260">
        <v>1.5258452875315815E-2</v>
      </c>
      <c r="D606" s="260">
        <v>4.7876675617798625</v>
      </c>
    </row>
    <row r="607" spans="1:4" ht="27.75" customHeight="1">
      <c r="A607" s="7" t="s">
        <v>8637</v>
      </c>
      <c r="B607" s="260">
        <v>0</v>
      </c>
      <c r="C607" s="260">
        <v>-4.1501753416044826E-2</v>
      </c>
      <c r="D607" s="260">
        <v>5.3856933205582571</v>
      </c>
    </row>
    <row r="608" spans="1:4" ht="27.75" customHeight="1">
      <c r="A608" s="7" t="s">
        <v>8638</v>
      </c>
      <c r="B608" s="260">
        <v>0</v>
      </c>
      <c r="C608" s="260">
        <v>0.35793896105620848</v>
      </c>
      <c r="D608" s="260">
        <v>14.557710184554146</v>
      </c>
    </row>
    <row r="609" spans="1:4" ht="27.75" customHeight="1">
      <c r="A609" s="7" t="s">
        <v>8639</v>
      </c>
      <c r="B609" s="260">
        <v>0</v>
      </c>
      <c r="C609" s="260">
        <v>2.6246094053891933</v>
      </c>
      <c r="D609" s="260">
        <v>5.2101366996041341</v>
      </c>
    </row>
    <row r="610" spans="1:4" ht="27.75" customHeight="1">
      <c r="A610" s="7" t="s">
        <v>8640</v>
      </c>
      <c r="B610" s="260">
        <v>0</v>
      </c>
      <c r="C610" s="260">
        <v>5.9028799466506347E-2</v>
      </c>
      <c r="D610" s="260">
        <v>0.60749201726005464</v>
      </c>
    </row>
    <row r="611" spans="1:4" ht="27.75" customHeight="1">
      <c r="A611" s="7" t="s">
        <v>8641</v>
      </c>
      <c r="B611" s="260">
        <v>0</v>
      </c>
      <c r="C611" s="260">
        <v>8.8434321429124413E-2</v>
      </c>
      <c r="D611" s="260">
        <v>1.0282379187428505</v>
      </c>
    </row>
    <row r="612" spans="1:4" ht="27.75" customHeight="1">
      <c r="A612" s="7" t="s">
        <v>8642</v>
      </c>
      <c r="B612" s="260">
        <v>0</v>
      </c>
      <c r="C612" s="260">
        <v>0.9273522086580267</v>
      </c>
      <c r="D612" s="260">
        <v>5.169817582212481</v>
      </c>
    </row>
    <row r="613" spans="1:4" ht="27.75" customHeight="1">
      <c r="A613" s="7" t="s">
        <v>8643</v>
      </c>
      <c r="B613" s="260">
        <v>0</v>
      </c>
      <c r="C613" s="260">
        <v>0.36893919464004649</v>
      </c>
      <c r="D613" s="260">
        <v>0.75997137352550592</v>
      </c>
    </row>
    <row r="614" spans="1:4" ht="27.75" customHeight="1">
      <c r="A614" s="7" t="s">
        <v>8644</v>
      </c>
      <c r="B614" s="260" t="s">
        <v>8645</v>
      </c>
      <c r="C614" s="260">
        <v>1.8781789396667381</v>
      </c>
      <c r="D614" s="260">
        <v>10.6595881196523</v>
      </c>
    </row>
    <row r="615" spans="1:4" ht="27.75" customHeight="1">
      <c r="A615" s="7" t="s">
        <v>8646</v>
      </c>
      <c r="B615" s="260">
        <v>0</v>
      </c>
      <c r="C615" s="260">
        <v>0.24330629946670018</v>
      </c>
      <c r="D615" s="260">
        <v>3.9951157787990313E-2</v>
      </c>
    </row>
    <row r="616" spans="1:4" ht="27.75" customHeight="1">
      <c r="A616" s="7" t="s">
        <v>8647</v>
      </c>
      <c r="B616" s="260">
        <v>0</v>
      </c>
      <c r="C616" s="260">
        <v>0.92735220865802648</v>
      </c>
      <c r="D616" s="260">
        <v>5.1698175822124801</v>
      </c>
    </row>
    <row r="617" spans="1:4" ht="27.75" customHeight="1">
      <c r="A617" s="7" t="s">
        <v>8648</v>
      </c>
      <c r="B617" s="260">
        <v>0</v>
      </c>
      <c r="C617" s="260">
        <v>0.26087306016525919</v>
      </c>
      <c r="D617" s="260">
        <v>3.9999616639751823E-2</v>
      </c>
    </row>
    <row r="618" spans="1:4" ht="27.75" customHeight="1">
      <c r="A618" s="7" t="s">
        <v>8645</v>
      </c>
      <c r="B618" s="260">
        <v>0</v>
      </c>
      <c r="C618" s="260">
        <v>1.8781789396667381</v>
      </c>
      <c r="D618" s="260">
        <v>10.6595881196523</v>
      </c>
    </row>
    <row r="619" spans="1:4" ht="27.75" customHeight="1">
      <c r="A619" s="7" t="s">
        <v>8392</v>
      </c>
      <c r="B619" s="260">
        <v>0</v>
      </c>
      <c r="C619" s="260">
        <v>0.15991904806640869</v>
      </c>
      <c r="D619" s="260">
        <v>0.82251541299824416</v>
      </c>
    </row>
    <row r="620" spans="1:4" ht="27.75" customHeight="1">
      <c r="A620" s="7" t="s">
        <v>8649</v>
      </c>
      <c r="B620" s="260" t="s">
        <v>8650</v>
      </c>
      <c r="C620" s="260">
        <v>6.2573780452189726E-2</v>
      </c>
      <c r="D620" s="260">
        <v>0.41911785663396151</v>
      </c>
    </row>
    <row r="621" spans="1:4" ht="27.75" customHeight="1">
      <c r="A621" s="7" t="s">
        <v>8650</v>
      </c>
      <c r="B621" s="260">
        <v>0</v>
      </c>
      <c r="C621" s="260">
        <v>6.2573693005420969E-2</v>
      </c>
      <c r="D621" s="260">
        <v>0.41911793745795201</v>
      </c>
    </row>
    <row r="622" spans="1:4" ht="27.75" customHeight="1">
      <c r="A622" s="7" t="s">
        <v>8651</v>
      </c>
      <c r="B622" s="260">
        <v>0</v>
      </c>
      <c r="C622" s="260">
        <v>0.79972666996941544</v>
      </c>
      <c r="D622" s="260">
        <v>1.1071217264885609</v>
      </c>
    </row>
    <row r="623" spans="1:4" ht="27.75" customHeight="1">
      <c r="A623" s="7" t="s">
        <v>8652</v>
      </c>
      <c r="B623" s="260" t="s">
        <v>8653</v>
      </c>
      <c r="C623" s="260">
        <v>5.1579385973752236</v>
      </c>
      <c r="D623" s="260">
        <v>4.9481489366989466</v>
      </c>
    </row>
    <row r="624" spans="1:4" ht="27.75" customHeight="1">
      <c r="A624" s="7" t="s">
        <v>8653</v>
      </c>
      <c r="B624" s="260">
        <v>0</v>
      </c>
      <c r="C624" s="260">
        <v>5.1579385973752228</v>
      </c>
      <c r="D624" s="260">
        <v>4.9481489366989484</v>
      </c>
    </row>
    <row r="625" spans="1:4" ht="27.75" customHeight="1">
      <c r="A625" s="7" t="s">
        <v>8550</v>
      </c>
      <c r="B625" s="260">
        <v>0</v>
      </c>
      <c r="C625" s="260">
        <v>6.9737063076389525</v>
      </c>
      <c r="D625" s="260">
        <v>3.5264816263762953</v>
      </c>
    </row>
    <row r="626" spans="1:4" ht="27.75" customHeight="1">
      <c r="A626" s="7" t="s">
        <v>8654</v>
      </c>
      <c r="B626" s="260">
        <v>0</v>
      </c>
      <c r="C626" s="260">
        <v>0</v>
      </c>
      <c r="D626" s="260">
        <v>13.391352323340039</v>
      </c>
    </row>
    <row r="627" spans="1:4" ht="27.75" customHeight="1">
      <c r="A627" s="7" t="s">
        <v>8655</v>
      </c>
      <c r="B627" s="260">
        <v>0</v>
      </c>
      <c r="C627" s="260">
        <v>5.1523990539563558</v>
      </c>
      <c r="D627" s="260">
        <v>1.0569075467492934</v>
      </c>
    </row>
    <row r="628" spans="1:4" ht="27.75" customHeight="1">
      <c r="A628" s="7" t="s">
        <v>8656</v>
      </c>
      <c r="B628" s="260">
        <v>0</v>
      </c>
      <c r="C628" s="260">
        <v>1.2876943419962492E-2</v>
      </c>
      <c r="D628" s="260">
        <v>0.64595742545065737</v>
      </c>
    </row>
    <row r="629" spans="1:4" ht="27.75" customHeight="1">
      <c r="A629" s="7" t="s">
        <v>8657</v>
      </c>
      <c r="B629" s="260">
        <v>0</v>
      </c>
      <c r="C629" s="260">
        <v>3.4060282524846818E-3</v>
      </c>
      <c r="D629" s="260">
        <v>2.0844922483638395E-4</v>
      </c>
    </row>
    <row r="630" spans="1:4" ht="27.75" customHeight="1">
      <c r="A630" s="7" t="s">
        <v>8658</v>
      </c>
      <c r="B630" s="260">
        <v>0</v>
      </c>
      <c r="C630" s="260">
        <v>0</v>
      </c>
      <c r="D630" s="260">
        <v>0</v>
      </c>
    </row>
    <row r="631" spans="1:4" ht="27.75" customHeight="1">
      <c r="A631" s="7" t="s">
        <v>8659</v>
      </c>
      <c r="B631" s="260">
        <v>0</v>
      </c>
      <c r="C631" s="260">
        <v>0</v>
      </c>
      <c r="D631" s="260">
        <v>0</v>
      </c>
    </row>
    <row r="632" spans="1:4" ht="27.75" customHeight="1">
      <c r="A632" s="7" t="s">
        <v>8660</v>
      </c>
      <c r="B632" s="260">
        <v>0</v>
      </c>
      <c r="C632" s="260">
        <v>0</v>
      </c>
      <c r="D632" s="260">
        <v>0</v>
      </c>
    </row>
    <row r="633" spans="1:4" ht="27.75" customHeight="1">
      <c r="A633" s="7" t="s">
        <v>8661</v>
      </c>
      <c r="B633" s="260">
        <v>0</v>
      </c>
      <c r="C633" s="260">
        <v>0.12423581390440541</v>
      </c>
      <c r="D633" s="260">
        <v>3.9993589631467284E-2</v>
      </c>
    </row>
  </sheetData>
  <sheetProtection selectLockedCells="1" selectUnlockedCells="1"/>
  <mergeCells count="1">
    <mergeCell ref="A2:D2"/>
  </mergeCells>
  <conditionalFormatting sqref="A4:D633">
    <cfRule type="expression" dxfId="4" priority="1">
      <formula>$A4=""</formula>
    </cfRule>
    <cfRule type="expression" dxfId="3" priority="2">
      <formula>$A4&lt;&gt;""</formula>
    </cfRule>
  </conditionalFormatting>
  <hyperlinks>
    <hyperlink ref="A1" location="Overview!A1" display="Back to Overview" xr:uid="{00000000-0004-0000-3C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G485"/>
  <sheetViews>
    <sheetView zoomScale="70" zoomScaleNormal="70" zoomScaleSheetLayoutView="100" workbookViewId="0"/>
  </sheetViews>
  <sheetFormatPr defaultColWidth="9.1796875" defaultRowHeight="27.75" customHeight="1"/>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c r="A1" s="50" t="s">
        <v>37</v>
      </c>
      <c r="B1" s="3"/>
      <c r="C1" s="2"/>
      <c r="E1" s="10"/>
      <c r="F1" s="4"/>
      <c r="G1" s="4"/>
    </row>
    <row r="2" spans="1:7" s="11" customFormat="1" ht="39" customHeight="1">
      <c r="A2" s="393" t="str">
        <f>Overview!B4&amp; " - Effective from "&amp;Overview!D4&amp;" - "&amp;Overview!E4&amp;" Nodal/Zonal charges in NPG Yorkshire Area (GSP Group _M)"</f>
        <v>Southern Electric Power Distribution plc - Effective from 1 April 2024 - Final Nodal/Zonal charges in NPG Yorkshire Area (GSP Group _M)</v>
      </c>
      <c r="B2" s="394"/>
      <c r="C2" s="394"/>
      <c r="D2" s="395"/>
    </row>
    <row r="3" spans="1:7" ht="60.75" customHeight="1">
      <c r="A3" s="215" t="s">
        <v>851</v>
      </c>
      <c r="B3" s="215" t="s">
        <v>852</v>
      </c>
      <c r="C3" s="215" t="s">
        <v>853</v>
      </c>
      <c r="D3" s="215" t="s">
        <v>854</v>
      </c>
    </row>
    <row r="4" spans="1:7" ht="21.75" customHeight="1">
      <c r="A4" s="286" t="s">
        <v>8662</v>
      </c>
      <c r="B4" s="287" t="s">
        <v>8663</v>
      </c>
      <c r="C4" s="288">
        <v>0.25744878721600001</v>
      </c>
      <c r="D4" s="288">
        <v>1.50717201972E-2</v>
      </c>
    </row>
    <row r="5" spans="1:7" ht="21.75" customHeight="1">
      <c r="A5" s="286" t="s">
        <v>8664</v>
      </c>
      <c r="B5" s="287" t="s">
        <v>8663</v>
      </c>
      <c r="C5" s="288">
        <v>0.62130402403899998</v>
      </c>
      <c r="D5" s="288">
        <v>0.55849022579099994</v>
      </c>
    </row>
    <row r="6" spans="1:7" ht="21.75" customHeight="1">
      <c r="A6" s="286" t="s">
        <v>8665</v>
      </c>
      <c r="B6" s="287" t="s">
        <v>8663</v>
      </c>
      <c r="C6" s="288">
        <v>0.53522999602799992</v>
      </c>
      <c r="D6" s="288">
        <v>1.7629294699500002</v>
      </c>
    </row>
    <row r="7" spans="1:7" ht="21.75" customHeight="1">
      <c r="A7" s="286" t="s">
        <v>8666</v>
      </c>
      <c r="B7" s="287" t="s">
        <v>8663</v>
      </c>
      <c r="C7" s="288">
        <v>0.27969852645499999</v>
      </c>
      <c r="D7" s="288">
        <v>1.16267309551</v>
      </c>
    </row>
    <row r="8" spans="1:7" ht="21.75" customHeight="1">
      <c r="A8" s="286" t="s">
        <v>8667</v>
      </c>
      <c r="B8" s="287" t="s">
        <v>8663</v>
      </c>
      <c r="C8" s="288">
        <v>0.99096808597100006</v>
      </c>
      <c r="D8" s="288">
        <v>8.660051503750001</v>
      </c>
    </row>
    <row r="9" spans="1:7" ht="21.75" customHeight="1">
      <c r="A9" s="286" t="s">
        <v>8668</v>
      </c>
      <c r="B9" s="287" t="s">
        <v>8663</v>
      </c>
      <c r="C9" s="288">
        <v>0.33282069740300002</v>
      </c>
      <c r="D9" s="288">
        <v>0.73229644197599997</v>
      </c>
    </row>
    <row r="10" spans="1:7" ht="21.75" customHeight="1">
      <c r="A10" s="286" t="s">
        <v>8669</v>
      </c>
      <c r="B10" s="287" t="s">
        <v>8663</v>
      </c>
      <c r="C10" s="288">
        <v>0.498176398011</v>
      </c>
      <c r="D10" s="288">
        <v>4.1487224202300004</v>
      </c>
    </row>
    <row r="11" spans="1:7" ht="21.75" customHeight="1">
      <c r="A11" s="286" t="s">
        <v>8670</v>
      </c>
      <c r="B11" s="287" t="s">
        <v>8663</v>
      </c>
      <c r="C11" s="288">
        <v>0</v>
      </c>
      <c r="D11" s="288">
        <v>0.17766092478699999</v>
      </c>
    </row>
    <row r="12" spans="1:7" ht="21.75" customHeight="1">
      <c r="A12" s="286" t="s">
        <v>8671</v>
      </c>
      <c r="B12" s="287" t="s">
        <v>8663</v>
      </c>
      <c r="C12" s="288">
        <v>7.7100385234299997E-3</v>
      </c>
      <c r="D12" s="288">
        <v>1.9039562279</v>
      </c>
    </row>
    <row r="13" spans="1:7" ht="21.75" customHeight="1">
      <c r="A13" s="286" t="s">
        <v>8672</v>
      </c>
      <c r="B13" s="287" t="s">
        <v>8663</v>
      </c>
      <c r="C13" s="288">
        <v>6.1986084927599999E-3</v>
      </c>
      <c r="D13" s="288">
        <v>4.3566543184599995</v>
      </c>
    </row>
    <row r="14" spans="1:7" ht="21.75" customHeight="1">
      <c r="A14" s="286" t="s">
        <v>8673</v>
      </c>
      <c r="B14" s="287" t="s">
        <v>8663</v>
      </c>
      <c r="C14" s="288">
        <v>6.2252803131100001E-2</v>
      </c>
      <c r="D14" s="288">
        <v>1.8221880664400001</v>
      </c>
    </row>
    <row r="15" spans="1:7" ht="21.75" customHeight="1">
      <c r="A15" s="286" t="s">
        <v>8674</v>
      </c>
      <c r="B15" s="287" t="s">
        <v>8663</v>
      </c>
      <c r="C15" s="288">
        <v>0.51067834525299993</v>
      </c>
      <c r="D15" s="288">
        <v>11.299906674800001</v>
      </c>
    </row>
    <row r="16" spans="1:7" ht="21.75" customHeight="1">
      <c r="A16" s="286" t="s">
        <v>8675</v>
      </c>
      <c r="B16" s="287" t="s">
        <v>8663</v>
      </c>
      <c r="C16" s="288">
        <v>2.0727680327</v>
      </c>
      <c r="D16" s="288">
        <v>4.2324957239900005</v>
      </c>
    </row>
    <row r="17" spans="1:4" ht="21.75" customHeight="1">
      <c r="A17" s="286" t="s">
        <v>8676</v>
      </c>
      <c r="B17" s="287" t="s">
        <v>8663</v>
      </c>
      <c r="C17" s="288">
        <v>2.7312920288E-2</v>
      </c>
      <c r="D17" s="288">
        <v>0.65446028085200003</v>
      </c>
    </row>
    <row r="18" spans="1:4" ht="21.75" customHeight="1">
      <c r="A18" s="286" t="s">
        <v>8677</v>
      </c>
      <c r="B18" s="287" t="s">
        <v>8663</v>
      </c>
      <c r="C18" s="288">
        <v>0.11489224518800001</v>
      </c>
      <c r="D18" s="288">
        <v>2.8480548828300001</v>
      </c>
    </row>
    <row r="19" spans="1:4" ht="21.75" customHeight="1">
      <c r="A19" s="286" t="s">
        <v>8678</v>
      </c>
      <c r="B19" s="287" t="s">
        <v>8663</v>
      </c>
      <c r="C19" s="288">
        <v>0.52530652585500004</v>
      </c>
      <c r="D19" s="288">
        <v>0.56889440194800001</v>
      </c>
    </row>
    <row r="20" spans="1:4" ht="21.75" customHeight="1">
      <c r="A20" s="286" t="s">
        <v>8679</v>
      </c>
      <c r="B20" s="287" t="s">
        <v>8663</v>
      </c>
      <c r="C20" s="288">
        <v>0.32043744838299998</v>
      </c>
      <c r="D20" s="288">
        <v>1.1722047463399998</v>
      </c>
    </row>
    <row r="21" spans="1:4" ht="21.75" customHeight="1">
      <c r="A21" s="286" t="s">
        <v>8680</v>
      </c>
      <c r="B21" s="287" t="s">
        <v>8663</v>
      </c>
      <c r="C21" s="288">
        <v>1.18321231711</v>
      </c>
      <c r="D21" s="288">
        <v>1.5841296466199999</v>
      </c>
    </row>
    <row r="22" spans="1:4" ht="21.75" customHeight="1">
      <c r="A22" s="286" t="s">
        <v>8681</v>
      </c>
      <c r="B22" s="287" t="s">
        <v>8663</v>
      </c>
      <c r="C22" s="288">
        <v>0.89363571104000006</v>
      </c>
      <c r="D22" s="288">
        <v>2.3747014612599999</v>
      </c>
    </row>
    <row r="23" spans="1:4" ht="21.75" customHeight="1">
      <c r="A23" s="286" t="s">
        <v>8682</v>
      </c>
      <c r="B23" s="287" t="s">
        <v>8663</v>
      </c>
      <c r="C23" s="288">
        <v>0.18737693778100001</v>
      </c>
      <c r="D23" s="288">
        <v>2.2899796031999999</v>
      </c>
    </row>
    <row r="24" spans="1:4" ht="21.75" customHeight="1">
      <c r="A24" s="286" t="s">
        <v>8683</v>
      </c>
      <c r="B24" s="287" t="s">
        <v>8663</v>
      </c>
      <c r="C24" s="288">
        <v>1.71041816486E-2</v>
      </c>
      <c r="D24" s="288">
        <v>0.73480263206200003</v>
      </c>
    </row>
    <row r="25" spans="1:4" ht="21.75" customHeight="1">
      <c r="A25" s="286" t="s">
        <v>8684</v>
      </c>
      <c r="B25" s="287" t="s">
        <v>8663</v>
      </c>
      <c r="C25" s="288">
        <v>8.3218735550999998E-2</v>
      </c>
      <c r="D25" s="288">
        <v>4.1799994198499997</v>
      </c>
    </row>
    <row r="26" spans="1:4" ht="21.75" customHeight="1">
      <c r="A26" s="286" t="s">
        <v>8685</v>
      </c>
      <c r="B26" s="287" t="s">
        <v>8663</v>
      </c>
      <c r="C26" s="288">
        <v>8.3218737075599999E-2</v>
      </c>
      <c r="D26" s="288">
        <v>4.1799995437800002</v>
      </c>
    </row>
    <row r="27" spans="1:4" ht="27.75" customHeight="1">
      <c r="A27" s="286" t="s">
        <v>8686</v>
      </c>
      <c r="B27" s="287" t="s">
        <v>8663</v>
      </c>
      <c r="C27" s="288">
        <v>0.91537169222900006</v>
      </c>
      <c r="D27" s="288">
        <v>1.17068738861</v>
      </c>
    </row>
    <row r="28" spans="1:4" ht="27.75" customHeight="1">
      <c r="A28" s="286" t="s">
        <v>8687</v>
      </c>
      <c r="B28" s="287" t="s">
        <v>8663</v>
      </c>
      <c r="C28" s="288">
        <v>0.77631421017000002</v>
      </c>
      <c r="D28" s="288">
        <v>5.2667392952999998</v>
      </c>
    </row>
    <row r="29" spans="1:4" ht="27.75" customHeight="1">
      <c r="A29" s="286" t="s">
        <v>8688</v>
      </c>
      <c r="B29" s="287" t="s">
        <v>8663</v>
      </c>
      <c r="C29" s="288">
        <v>-7.6078406473100005E-2</v>
      </c>
      <c r="D29" s="288">
        <v>5.2899751973399995</v>
      </c>
    </row>
    <row r="30" spans="1:4" ht="27.75" customHeight="1">
      <c r="A30" s="286" t="s">
        <v>8689</v>
      </c>
      <c r="B30" s="287" t="s">
        <v>8663</v>
      </c>
      <c r="C30" s="288">
        <v>0.62630597088900009</v>
      </c>
      <c r="D30" s="288">
        <v>0.65232008127300001</v>
      </c>
    </row>
    <row r="31" spans="1:4" ht="27.75" customHeight="1">
      <c r="A31" s="286" t="s">
        <v>8690</v>
      </c>
      <c r="B31" s="287" t="s">
        <v>8663</v>
      </c>
      <c r="C31" s="288">
        <v>-1.2337040748500001E-3</v>
      </c>
      <c r="D31" s="288">
        <v>3.0393020235600003</v>
      </c>
    </row>
    <row r="32" spans="1:4" ht="27.75" customHeight="1">
      <c r="A32" s="286" t="s">
        <v>8691</v>
      </c>
      <c r="B32" s="287" t="s">
        <v>8663</v>
      </c>
      <c r="C32" s="288">
        <v>0.416581332847</v>
      </c>
      <c r="D32" s="288">
        <v>5.2978469869199998</v>
      </c>
    </row>
    <row r="33" spans="1:4" ht="27.75" customHeight="1">
      <c r="A33" s="286" t="s">
        <v>8692</v>
      </c>
      <c r="B33" s="287" t="s">
        <v>8663</v>
      </c>
      <c r="C33" s="288">
        <v>0.47838061160900003</v>
      </c>
      <c r="D33" s="288">
        <v>0.26875354876599999</v>
      </c>
    </row>
    <row r="34" spans="1:4" ht="27.75" customHeight="1">
      <c r="A34" s="286" t="s">
        <v>8693</v>
      </c>
      <c r="B34" s="287" t="s">
        <v>8663</v>
      </c>
      <c r="C34" s="288">
        <v>0.116581803439</v>
      </c>
      <c r="D34" s="288">
        <v>1.19207134236</v>
      </c>
    </row>
    <row r="35" spans="1:4" ht="27.75" customHeight="1">
      <c r="A35" s="286" t="s">
        <v>8694</v>
      </c>
      <c r="B35" s="287" t="s">
        <v>8663</v>
      </c>
      <c r="C35" s="288">
        <v>1.07669126439</v>
      </c>
      <c r="D35" s="288">
        <v>1.7068813228299999</v>
      </c>
    </row>
    <row r="36" spans="1:4" ht="27.75" customHeight="1">
      <c r="A36" s="286" t="s">
        <v>8695</v>
      </c>
      <c r="B36" s="287" t="s">
        <v>8663</v>
      </c>
      <c r="C36" s="288">
        <v>0.95814612779300001</v>
      </c>
      <c r="D36" s="288">
        <v>2.1297744045</v>
      </c>
    </row>
    <row r="37" spans="1:4" ht="27.75" customHeight="1">
      <c r="A37" s="286" t="s">
        <v>8696</v>
      </c>
      <c r="B37" s="287" t="s">
        <v>8663</v>
      </c>
      <c r="C37" s="288">
        <v>0.175187178778</v>
      </c>
      <c r="D37" s="288">
        <v>1.17937750034</v>
      </c>
    </row>
    <row r="38" spans="1:4" ht="27.75" customHeight="1">
      <c r="A38" s="286" t="s">
        <v>8697</v>
      </c>
      <c r="B38" s="287" t="s">
        <v>8663</v>
      </c>
      <c r="C38" s="288">
        <v>0.425269408495</v>
      </c>
      <c r="D38" s="288">
        <v>3.7408947917300002</v>
      </c>
    </row>
    <row r="39" spans="1:4" ht="27.75" customHeight="1">
      <c r="A39" s="286" t="s">
        <v>8698</v>
      </c>
      <c r="B39" s="287" t="s">
        <v>8663</v>
      </c>
      <c r="C39" s="288">
        <v>7.5754206613199995E-2</v>
      </c>
      <c r="D39" s="288">
        <v>4.2921414783700005</v>
      </c>
    </row>
    <row r="40" spans="1:4" ht="27.75" customHeight="1">
      <c r="A40" s="286" t="s">
        <v>8699</v>
      </c>
      <c r="B40" s="287" t="s">
        <v>8663</v>
      </c>
      <c r="C40" s="288">
        <v>0.54801538557900009</v>
      </c>
      <c r="D40" s="288">
        <v>1.66896280707</v>
      </c>
    </row>
    <row r="41" spans="1:4" ht="27.75" customHeight="1">
      <c r="A41" s="286" t="s">
        <v>8700</v>
      </c>
      <c r="B41" s="287" t="s">
        <v>8663</v>
      </c>
      <c r="C41" s="288">
        <v>0.27261965274599997</v>
      </c>
      <c r="D41" s="288">
        <v>0.58691593669099995</v>
      </c>
    </row>
    <row r="42" spans="1:4" ht="27.75" customHeight="1">
      <c r="A42" s="286" t="s">
        <v>8701</v>
      </c>
      <c r="B42" s="287" t="s">
        <v>8663</v>
      </c>
      <c r="C42" s="288">
        <v>8.2392422820300001E-2</v>
      </c>
      <c r="D42" s="288">
        <v>0.324343123693</v>
      </c>
    </row>
    <row r="43" spans="1:4" ht="27.75" customHeight="1">
      <c r="A43" s="286" t="s">
        <v>8702</v>
      </c>
      <c r="B43" s="287" t="s">
        <v>8663</v>
      </c>
      <c r="C43" s="288">
        <v>3.3377981020100003</v>
      </c>
      <c r="D43" s="288">
        <v>9.7397400381400008</v>
      </c>
    </row>
    <row r="44" spans="1:4" ht="27.75" customHeight="1">
      <c r="A44" s="286" t="s">
        <v>8703</v>
      </c>
      <c r="B44" s="287" t="s">
        <v>8663</v>
      </c>
      <c r="C44" s="288">
        <v>0.31723165007300003</v>
      </c>
      <c r="D44" s="288">
        <v>2.94143025231</v>
      </c>
    </row>
    <row r="45" spans="1:4" ht="27.75" customHeight="1">
      <c r="A45" s="286" t="s">
        <v>8704</v>
      </c>
      <c r="B45" s="287" t="s">
        <v>8663</v>
      </c>
      <c r="C45" s="288">
        <v>0.193567974501</v>
      </c>
      <c r="D45" s="288">
        <v>9.6766151619400009</v>
      </c>
    </row>
    <row r="46" spans="1:4" ht="27.75" customHeight="1">
      <c r="A46" s="286" t="s">
        <v>8705</v>
      </c>
      <c r="B46" s="287" t="s">
        <v>8663</v>
      </c>
      <c r="C46" s="288">
        <v>0.11025883647000001</v>
      </c>
      <c r="D46" s="288">
        <v>6.0516905850900002</v>
      </c>
    </row>
    <row r="47" spans="1:4" ht="27.75" customHeight="1">
      <c r="A47" s="286" t="s">
        <v>8706</v>
      </c>
      <c r="B47" s="287" t="s">
        <v>8663</v>
      </c>
      <c r="C47" s="288">
        <v>1.02277388586</v>
      </c>
      <c r="D47" s="288">
        <v>3.2243770179500002</v>
      </c>
    </row>
    <row r="48" spans="1:4" ht="27.75" customHeight="1">
      <c r="A48" s="286" t="s">
        <v>8707</v>
      </c>
      <c r="B48" s="287" t="s">
        <v>8663</v>
      </c>
      <c r="C48" s="288">
        <v>0.71117232026600008</v>
      </c>
      <c r="D48" s="288">
        <v>0.49513191390200001</v>
      </c>
    </row>
    <row r="49" spans="1:4" ht="27.75" customHeight="1">
      <c r="A49" s="286" t="s">
        <v>8708</v>
      </c>
      <c r="B49" s="287" t="s">
        <v>8709</v>
      </c>
      <c r="C49" s="288">
        <v>1.2668992135499999</v>
      </c>
      <c r="D49" s="288">
        <v>0.23412732609799999</v>
      </c>
    </row>
    <row r="50" spans="1:4" ht="27.75" customHeight="1">
      <c r="A50" s="286" t="s">
        <v>8710</v>
      </c>
      <c r="B50" s="287" t="s">
        <v>8709</v>
      </c>
      <c r="C50" s="288">
        <v>0</v>
      </c>
      <c r="D50" s="288">
        <v>0</v>
      </c>
    </row>
    <row r="51" spans="1:4" ht="27.75" customHeight="1">
      <c r="A51" s="286" t="s">
        <v>8711</v>
      </c>
      <c r="B51" s="287" t="s">
        <v>8709</v>
      </c>
      <c r="C51" s="288">
        <v>0</v>
      </c>
      <c r="D51" s="288">
        <v>0</v>
      </c>
    </row>
    <row r="52" spans="1:4" ht="27.75" customHeight="1">
      <c r="A52" s="286" t="s">
        <v>8712</v>
      </c>
      <c r="B52" s="287" t="s">
        <v>8709</v>
      </c>
      <c r="C52" s="288">
        <v>0.36505406179699995</v>
      </c>
      <c r="D52" s="288">
        <v>0.60426367792300006</v>
      </c>
    </row>
    <row r="53" spans="1:4" ht="27.75" customHeight="1">
      <c r="A53" s="286" t="s">
        <v>8713</v>
      </c>
      <c r="B53" s="287" t="s">
        <v>8709</v>
      </c>
      <c r="C53" s="288">
        <v>1.7620041149999999</v>
      </c>
      <c r="D53" s="288">
        <v>1.14453847612E-2</v>
      </c>
    </row>
    <row r="54" spans="1:4" ht="27.75" customHeight="1">
      <c r="A54" s="286" t="s">
        <v>8714</v>
      </c>
      <c r="B54" s="287" t="s">
        <v>8709</v>
      </c>
      <c r="C54" s="288">
        <v>-0.45010139216400002</v>
      </c>
      <c r="D54" s="288">
        <v>-0.131699759074</v>
      </c>
    </row>
    <row r="55" spans="1:4" ht="27.75" customHeight="1">
      <c r="A55" s="286" t="s">
        <v>8715</v>
      </c>
      <c r="B55" s="287" t="s">
        <v>8709</v>
      </c>
      <c r="C55" s="288">
        <v>1.0980947060599999</v>
      </c>
      <c r="D55" s="288">
        <v>0.220059565565</v>
      </c>
    </row>
    <row r="56" spans="1:4" ht="27.75" customHeight="1">
      <c r="A56" s="286" t="s">
        <v>8716</v>
      </c>
      <c r="B56" s="287" t="s">
        <v>8709</v>
      </c>
      <c r="C56" s="288">
        <v>1.16194389908</v>
      </c>
      <c r="D56" s="288">
        <v>0.23274190173199999</v>
      </c>
    </row>
    <row r="57" spans="1:4" ht="27.75" customHeight="1">
      <c r="A57" s="286" t="s">
        <v>8717</v>
      </c>
      <c r="B57" s="287" t="s">
        <v>8709</v>
      </c>
      <c r="C57" s="288">
        <v>0</v>
      </c>
      <c r="D57" s="288">
        <v>0.43008556222099997</v>
      </c>
    </row>
    <row r="58" spans="1:4" ht="27.75" customHeight="1">
      <c r="A58" s="286" t="s">
        <v>8718</v>
      </c>
      <c r="B58" s="287" t="s">
        <v>8709</v>
      </c>
      <c r="C58" s="288">
        <v>0</v>
      </c>
      <c r="D58" s="288">
        <v>0</v>
      </c>
    </row>
    <row r="59" spans="1:4" ht="27.75" customHeight="1">
      <c r="A59" s="286" t="s">
        <v>8719</v>
      </c>
      <c r="B59" s="287" t="s">
        <v>8709</v>
      </c>
      <c r="C59" s="288">
        <v>0.21842439220399998</v>
      </c>
      <c r="D59" s="288">
        <v>0.220475255526</v>
      </c>
    </row>
    <row r="60" spans="1:4" ht="27.75" customHeight="1">
      <c r="A60" s="286" t="s">
        <v>8720</v>
      </c>
      <c r="B60" s="287" t="s">
        <v>8709</v>
      </c>
      <c r="C60" s="288">
        <v>0.28021172288499996</v>
      </c>
      <c r="D60" s="288">
        <v>0.59876078076100003</v>
      </c>
    </row>
    <row r="61" spans="1:4" ht="27.75" customHeight="1">
      <c r="A61" s="286" t="s">
        <v>8721</v>
      </c>
      <c r="B61" s="287" t="s">
        <v>8709</v>
      </c>
      <c r="C61" s="288">
        <v>0</v>
      </c>
      <c r="D61" s="288">
        <v>0</v>
      </c>
    </row>
    <row r="62" spans="1:4" ht="27.75" customHeight="1">
      <c r="A62" s="286" t="s">
        <v>8722</v>
      </c>
      <c r="B62" s="287" t="s">
        <v>8709</v>
      </c>
      <c r="C62" s="288">
        <v>0</v>
      </c>
      <c r="D62" s="288">
        <v>0</v>
      </c>
    </row>
    <row r="63" spans="1:4" ht="27.75" customHeight="1">
      <c r="A63" s="286" t="s">
        <v>8723</v>
      </c>
      <c r="B63" s="287" t="s">
        <v>8709</v>
      </c>
      <c r="C63" s="288">
        <v>0.190042683307</v>
      </c>
      <c r="D63" s="288">
        <v>0.48529367961100001</v>
      </c>
    </row>
    <row r="64" spans="1:4" ht="27.75" customHeight="1">
      <c r="A64" s="286" t="s">
        <v>8724</v>
      </c>
      <c r="B64" s="287" t="s">
        <v>8709</v>
      </c>
      <c r="C64" s="288">
        <v>0.20240371828500001</v>
      </c>
      <c r="D64" s="288">
        <v>0.50143415686299997</v>
      </c>
    </row>
    <row r="65" spans="1:4" ht="27.75" customHeight="1">
      <c r="A65" s="286" t="s">
        <v>8725</v>
      </c>
      <c r="B65" s="287" t="s">
        <v>8709</v>
      </c>
      <c r="C65" s="288">
        <v>0</v>
      </c>
      <c r="D65" s="288">
        <v>0</v>
      </c>
    </row>
    <row r="66" spans="1:4" ht="27.75" customHeight="1">
      <c r="A66" s="286" t="s">
        <v>8726</v>
      </c>
      <c r="B66" s="287" t="s">
        <v>8709</v>
      </c>
      <c r="C66" s="288">
        <v>0.17850432531400001</v>
      </c>
      <c r="D66" s="288">
        <v>1.6567408323599999</v>
      </c>
    </row>
    <row r="67" spans="1:4" ht="27.75" customHeight="1">
      <c r="A67" s="286" t="s">
        <v>8727</v>
      </c>
      <c r="B67" s="287" t="s">
        <v>8709</v>
      </c>
      <c r="C67" s="288">
        <v>2.3313382564499999E-2</v>
      </c>
      <c r="D67" s="288">
        <v>1.0431672963900001</v>
      </c>
    </row>
    <row r="68" spans="1:4" ht="27.75" customHeight="1">
      <c r="A68" s="286" t="s">
        <v>8728</v>
      </c>
      <c r="B68" s="287" t="s">
        <v>8709</v>
      </c>
      <c r="C68" s="288">
        <v>0.39597371879900001</v>
      </c>
      <c r="D68" s="288">
        <v>1.1946441031100001</v>
      </c>
    </row>
    <row r="69" spans="1:4" ht="27.75" customHeight="1">
      <c r="A69" s="286" t="s">
        <v>8729</v>
      </c>
      <c r="B69" s="287" t="s">
        <v>8709</v>
      </c>
      <c r="C69" s="288">
        <v>5.5861780720699999E-3</v>
      </c>
      <c r="D69" s="288">
        <v>0.64660085097499997</v>
      </c>
    </row>
    <row r="70" spans="1:4" ht="27.75" customHeight="1">
      <c r="A70" s="286" t="s">
        <v>8730</v>
      </c>
      <c r="B70" s="287" t="s">
        <v>8709</v>
      </c>
      <c r="C70" s="288">
        <v>1.5447132357699999E-2</v>
      </c>
      <c r="D70" s="288">
        <v>0.97404327428900006</v>
      </c>
    </row>
    <row r="71" spans="1:4" ht="27.75" customHeight="1">
      <c r="A71" s="286" t="s">
        <v>8731</v>
      </c>
      <c r="B71" s="287" t="s">
        <v>8709</v>
      </c>
      <c r="C71" s="288">
        <v>0.449685942013</v>
      </c>
      <c r="D71" s="288">
        <v>1.4863176641</v>
      </c>
    </row>
    <row r="72" spans="1:4" ht="27.75" customHeight="1">
      <c r="A72" s="286" t="s">
        <v>8732</v>
      </c>
      <c r="B72" s="287" t="s">
        <v>8709</v>
      </c>
      <c r="C72" s="288">
        <v>0.31356433582599996</v>
      </c>
      <c r="D72" s="288">
        <v>0</v>
      </c>
    </row>
    <row r="73" spans="1:4" ht="27.75" customHeight="1">
      <c r="A73" s="286" t="s">
        <v>8733</v>
      </c>
      <c r="B73" s="287" t="s">
        <v>8709</v>
      </c>
      <c r="C73" s="288">
        <v>0.26430061491599999</v>
      </c>
      <c r="D73" s="288">
        <v>1.0311917524600001</v>
      </c>
    </row>
    <row r="74" spans="1:4" ht="27.75" customHeight="1">
      <c r="A74" s="286" t="s">
        <v>8734</v>
      </c>
      <c r="B74" s="287" t="s">
        <v>8709</v>
      </c>
      <c r="C74" s="288">
        <v>0.25873637205700001</v>
      </c>
      <c r="D74" s="288">
        <v>0.89700798638300006</v>
      </c>
    </row>
    <row r="75" spans="1:4" ht="27.75" customHeight="1">
      <c r="A75" s="286" t="s">
        <v>8735</v>
      </c>
      <c r="B75" s="287" t="s">
        <v>8709</v>
      </c>
      <c r="C75" s="288">
        <v>0.7962889351600001</v>
      </c>
      <c r="D75" s="288">
        <v>1.1542821921199999</v>
      </c>
    </row>
    <row r="76" spans="1:4" ht="27.75" customHeight="1">
      <c r="A76" s="286" t="s">
        <v>8736</v>
      </c>
      <c r="B76" s="287" t="s">
        <v>8709</v>
      </c>
      <c r="C76" s="288">
        <v>0.100537246008</v>
      </c>
      <c r="D76" s="288">
        <v>2.0872920527500001</v>
      </c>
    </row>
    <row r="77" spans="1:4" ht="27.75" customHeight="1">
      <c r="A77" s="286" t="s">
        <v>8737</v>
      </c>
      <c r="B77" s="287" t="s">
        <v>8709</v>
      </c>
      <c r="C77" s="288">
        <v>0.62190127180800003</v>
      </c>
      <c r="D77" s="288">
        <v>2.39748587357</v>
      </c>
    </row>
    <row r="78" spans="1:4" ht="27.75" customHeight="1">
      <c r="A78" s="286" t="s">
        <v>8738</v>
      </c>
      <c r="B78" s="287" t="s">
        <v>8709</v>
      </c>
      <c r="C78" s="288">
        <v>0.634199022783</v>
      </c>
      <c r="D78" s="288">
        <v>2.5617000665099998</v>
      </c>
    </row>
    <row r="79" spans="1:4" ht="27.75" customHeight="1">
      <c r="A79" s="286" t="s">
        <v>8739</v>
      </c>
      <c r="B79" s="287" t="s">
        <v>8709</v>
      </c>
      <c r="C79" s="288">
        <v>2.3954109327599999</v>
      </c>
      <c r="D79" s="288">
        <v>1.59752384272</v>
      </c>
    </row>
    <row r="80" spans="1:4" ht="27.75" customHeight="1">
      <c r="A80" s="286" t="s">
        <v>8740</v>
      </c>
      <c r="B80" s="287" t="s">
        <v>8709</v>
      </c>
      <c r="C80" s="288">
        <v>0.60927789096499996</v>
      </c>
      <c r="D80" s="288">
        <v>1.6439835009799999</v>
      </c>
    </row>
    <row r="81" spans="1:4" ht="27.75" customHeight="1">
      <c r="A81" s="286" t="s">
        <v>8741</v>
      </c>
      <c r="B81" s="287" t="s">
        <v>8709</v>
      </c>
      <c r="C81" s="288">
        <v>0.60927789096499996</v>
      </c>
      <c r="D81" s="288">
        <v>1.6439835009799999</v>
      </c>
    </row>
    <row r="82" spans="1:4" ht="27.75" customHeight="1">
      <c r="A82" s="286" t="s">
        <v>8742</v>
      </c>
      <c r="B82" s="287" t="s">
        <v>8709</v>
      </c>
      <c r="C82" s="288">
        <v>0</v>
      </c>
      <c r="D82" s="288">
        <v>-0.92731253295600002</v>
      </c>
    </row>
    <row r="83" spans="1:4" ht="27.75" customHeight="1">
      <c r="A83" s="286" t="s">
        <v>8743</v>
      </c>
      <c r="B83" s="287" t="s">
        <v>8709</v>
      </c>
      <c r="C83" s="288">
        <v>4.0569307002199996E-2</v>
      </c>
      <c r="D83" s="288">
        <v>13.3407112688</v>
      </c>
    </row>
    <row r="84" spans="1:4" ht="27.75" customHeight="1">
      <c r="A84" s="286" t="s">
        <v>8744</v>
      </c>
      <c r="B84" s="287" t="s">
        <v>8709</v>
      </c>
      <c r="C84" s="288">
        <v>5.66123033717E-2</v>
      </c>
      <c r="D84" s="288">
        <v>0.96601356848800002</v>
      </c>
    </row>
    <row r="85" spans="1:4" ht="27.75" customHeight="1">
      <c r="A85" s="286" t="s">
        <v>8745</v>
      </c>
      <c r="B85" s="287" t="s">
        <v>8709</v>
      </c>
      <c r="C85" s="288">
        <v>1.0193246251E-2</v>
      </c>
      <c r="D85" s="288">
        <v>0.975349813472</v>
      </c>
    </row>
    <row r="86" spans="1:4" ht="27.75" customHeight="1">
      <c r="A86" s="286" t="s">
        <v>8746</v>
      </c>
      <c r="B86" s="287" t="s">
        <v>8709</v>
      </c>
      <c r="C86" s="288">
        <v>1.6222080194899999</v>
      </c>
      <c r="D86" s="288">
        <v>1.20639257044</v>
      </c>
    </row>
    <row r="87" spans="1:4" ht="27.75" customHeight="1">
      <c r="A87" s="286" t="s">
        <v>8747</v>
      </c>
      <c r="B87" s="287" t="s">
        <v>8709</v>
      </c>
      <c r="C87" s="288">
        <v>2.1552664079E-2</v>
      </c>
      <c r="D87" s="288">
        <v>1.3653312415000001</v>
      </c>
    </row>
    <row r="88" spans="1:4" ht="27.75" customHeight="1">
      <c r="A88" s="286" t="s">
        <v>8748</v>
      </c>
      <c r="B88" s="287" t="s">
        <v>8709</v>
      </c>
      <c r="C88" s="288">
        <v>0.64173581946299996</v>
      </c>
      <c r="D88" s="288">
        <v>4.0516151358799997</v>
      </c>
    </row>
    <row r="89" spans="1:4" ht="27.75" customHeight="1">
      <c r="A89" s="286" t="s">
        <v>8749</v>
      </c>
      <c r="B89" s="287" t="s">
        <v>8709</v>
      </c>
      <c r="C89" s="288">
        <v>0.48066122851199999</v>
      </c>
      <c r="D89" s="288">
        <v>2.3671695241699999</v>
      </c>
    </row>
    <row r="90" spans="1:4" ht="27.75" customHeight="1">
      <c r="A90" s="286" t="s">
        <v>8750</v>
      </c>
      <c r="B90" s="287" t="s">
        <v>8709</v>
      </c>
      <c r="C90" s="288">
        <v>0.13522201635600001</v>
      </c>
      <c r="D90" s="288">
        <v>1.10958400426</v>
      </c>
    </row>
    <row r="91" spans="1:4" ht="27.75" customHeight="1">
      <c r="A91" s="286" t="s">
        <v>8751</v>
      </c>
      <c r="B91" s="287" t="s">
        <v>8709</v>
      </c>
      <c r="C91" s="288">
        <v>0.47033982671299995</v>
      </c>
      <c r="D91" s="288">
        <v>4.6897173559899995E-2</v>
      </c>
    </row>
    <row r="92" spans="1:4" ht="27.75" customHeight="1">
      <c r="A92" s="286" t="s">
        <v>8752</v>
      </c>
      <c r="B92" s="287" t="s">
        <v>8709</v>
      </c>
      <c r="C92" s="288">
        <v>8.4861904795599987E-3</v>
      </c>
      <c r="D92" s="288">
        <v>1.6604221316799999</v>
      </c>
    </row>
    <row r="93" spans="1:4" ht="27.75" customHeight="1">
      <c r="A93" s="286" t="s">
        <v>8753</v>
      </c>
      <c r="B93" s="287" t="s">
        <v>8709</v>
      </c>
      <c r="C93" s="288">
        <v>0.66753768806699998</v>
      </c>
      <c r="D93" s="288">
        <v>3.6963281692700001E-4</v>
      </c>
    </row>
    <row r="94" spans="1:4" ht="27.75" customHeight="1">
      <c r="A94" s="286" t="s">
        <v>8754</v>
      </c>
      <c r="B94" s="287" t="s">
        <v>8709</v>
      </c>
      <c r="C94" s="288">
        <v>1.17570526072</v>
      </c>
      <c r="D94" s="288">
        <v>0.78399055306800003</v>
      </c>
    </row>
    <row r="95" spans="1:4" ht="27.75" customHeight="1">
      <c r="A95" s="286" t="s">
        <v>8755</v>
      </c>
      <c r="B95" s="287" t="s">
        <v>8709</v>
      </c>
      <c r="C95" s="288">
        <v>0.47366840900000001</v>
      </c>
      <c r="D95" s="288">
        <v>2.9453250816700001</v>
      </c>
    </row>
    <row r="96" spans="1:4" ht="27.75" customHeight="1">
      <c r="A96" s="286" t="s">
        <v>8756</v>
      </c>
      <c r="B96" s="287" t="s">
        <v>8709</v>
      </c>
      <c r="C96" s="288">
        <v>2.44404172039E-2</v>
      </c>
      <c r="D96" s="288">
        <v>1.8270219977500002</v>
      </c>
    </row>
    <row r="97" spans="1:4" ht="27.75" customHeight="1">
      <c r="A97" s="286" t="s">
        <v>8757</v>
      </c>
      <c r="B97" s="287" t="s">
        <v>8709</v>
      </c>
      <c r="C97" s="288">
        <v>0.36038124859499998</v>
      </c>
      <c r="D97" s="288">
        <v>2.2809648244899998</v>
      </c>
    </row>
    <row r="98" spans="1:4" ht="27.75" customHeight="1">
      <c r="A98" s="286" t="s">
        <v>8758</v>
      </c>
      <c r="B98" s="287" t="s">
        <v>8709</v>
      </c>
      <c r="C98" s="288">
        <v>0.35336867594600002</v>
      </c>
      <c r="D98" s="288">
        <v>1.3030141604999999</v>
      </c>
    </row>
    <row r="99" spans="1:4" ht="27.75" customHeight="1">
      <c r="A99" s="286" t="s">
        <v>8759</v>
      </c>
      <c r="B99" s="287" t="s">
        <v>8709</v>
      </c>
      <c r="C99" s="288">
        <v>0.20518729934900001</v>
      </c>
      <c r="D99" s="288">
        <v>0.30555245884999999</v>
      </c>
    </row>
    <row r="100" spans="1:4" ht="27.75" customHeight="1">
      <c r="A100" s="286" t="s">
        <v>8760</v>
      </c>
      <c r="B100" s="287" t="s">
        <v>8709</v>
      </c>
      <c r="C100" s="288">
        <v>5.1590175534900001E-2</v>
      </c>
      <c r="D100" s="288">
        <v>0.29053095469099999</v>
      </c>
    </row>
    <row r="101" spans="1:4" ht="27.75" customHeight="1">
      <c r="A101" s="286" t="s">
        <v>8761</v>
      </c>
      <c r="B101" s="287" t="s">
        <v>8709</v>
      </c>
      <c r="C101" s="288">
        <v>0.13376003018399998</v>
      </c>
      <c r="D101" s="288">
        <v>0.96227202323200001</v>
      </c>
    </row>
    <row r="102" spans="1:4" ht="27.75" customHeight="1">
      <c r="A102" s="286" t="s">
        <v>8762</v>
      </c>
      <c r="B102" s="287" t="s">
        <v>8763</v>
      </c>
      <c r="C102" s="288">
        <v>0.52417993330299995</v>
      </c>
      <c r="D102" s="288">
        <v>3.3195942664000001E-3</v>
      </c>
    </row>
    <row r="103" spans="1:4" ht="27.75" customHeight="1">
      <c r="A103" s="286" t="s">
        <v>8764</v>
      </c>
      <c r="B103" s="287" t="s">
        <v>8763</v>
      </c>
      <c r="C103" s="288">
        <v>7.5327079793700005</v>
      </c>
      <c r="D103" s="288">
        <v>-0.859242203772</v>
      </c>
    </row>
    <row r="104" spans="1:4" ht="27.75" customHeight="1">
      <c r="A104" s="286" t="s">
        <v>8765</v>
      </c>
      <c r="B104" s="287" t="s">
        <v>8763</v>
      </c>
      <c r="C104" s="288">
        <v>0</v>
      </c>
      <c r="D104" s="288">
        <v>0</v>
      </c>
    </row>
    <row r="105" spans="1:4" ht="27.75" customHeight="1">
      <c r="A105" s="286" t="s">
        <v>8766</v>
      </c>
      <c r="B105" s="287" t="s">
        <v>8763</v>
      </c>
      <c r="C105" s="288">
        <v>14.463630008899999</v>
      </c>
      <c r="D105" s="288">
        <v>0.955125720304</v>
      </c>
    </row>
    <row r="106" spans="1:4" ht="27.75" customHeight="1">
      <c r="A106" s="286" t="s">
        <v>8767</v>
      </c>
      <c r="B106" s="287" t="s">
        <v>8763</v>
      </c>
      <c r="C106" s="288">
        <v>0</v>
      </c>
      <c r="D106" s="288">
        <v>0</v>
      </c>
    </row>
    <row r="107" spans="1:4" ht="27.75" customHeight="1">
      <c r="A107" s="286" t="s">
        <v>8768</v>
      </c>
      <c r="B107" s="287" t="s">
        <v>8763</v>
      </c>
      <c r="C107" s="288">
        <v>-0.375140812597</v>
      </c>
      <c r="D107" s="288">
        <v>0</v>
      </c>
    </row>
    <row r="108" spans="1:4" ht="27.75" customHeight="1">
      <c r="A108" s="286" t="s">
        <v>8769</v>
      </c>
      <c r="B108" s="287" t="s">
        <v>8763</v>
      </c>
      <c r="C108" s="288">
        <v>1.1810096640800001</v>
      </c>
      <c r="D108" s="288">
        <v>8.7054767885400004</v>
      </c>
    </row>
    <row r="109" spans="1:4" ht="27.75" customHeight="1">
      <c r="A109" s="286" t="s">
        <v>8770</v>
      </c>
      <c r="B109" s="287" t="s">
        <v>8763</v>
      </c>
      <c r="C109" s="288">
        <v>0.238845819692</v>
      </c>
      <c r="D109" s="288">
        <v>0.363022235749</v>
      </c>
    </row>
    <row r="110" spans="1:4" ht="27.75" customHeight="1">
      <c r="A110" s="286" t="s">
        <v>8771</v>
      </c>
      <c r="B110" s="287" t="s">
        <v>8763</v>
      </c>
      <c r="C110" s="288">
        <v>0</v>
      </c>
      <c r="D110" s="288">
        <v>0</v>
      </c>
    </row>
    <row r="111" spans="1:4" ht="27.75" customHeight="1">
      <c r="A111" s="286" t="s">
        <v>8772</v>
      </c>
      <c r="B111" s="287" t="s">
        <v>8763</v>
      </c>
      <c r="C111" s="288">
        <v>0.78421700044199993</v>
      </c>
      <c r="D111" s="288">
        <v>1.8627003742399999</v>
      </c>
    </row>
    <row r="112" spans="1:4" ht="27.75" customHeight="1">
      <c r="A112" s="286" t="s">
        <v>8773</v>
      </c>
      <c r="B112" s="287" t="s">
        <v>8763</v>
      </c>
      <c r="C112" s="288">
        <v>0.75935349568200006</v>
      </c>
      <c r="D112" s="288">
        <v>6.7554065874799996</v>
      </c>
    </row>
    <row r="113" spans="1:4" ht="27.75" customHeight="1">
      <c r="A113" s="286" t="s">
        <v>8774</v>
      </c>
      <c r="B113" s="287" t="s">
        <v>8775</v>
      </c>
      <c r="C113" s="288">
        <v>0.24965937532500002</v>
      </c>
      <c r="D113" s="288">
        <v>0.49846416898000001</v>
      </c>
    </row>
    <row r="114" spans="1:4" ht="27.75" customHeight="1">
      <c r="A114" s="286" t="s">
        <v>8776</v>
      </c>
      <c r="B114" s="287" t="s">
        <v>8775</v>
      </c>
      <c r="C114" s="288">
        <v>4.8107097460900006</v>
      </c>
      <c r="D114" s="288">
        <v>0.503325403309</v>
      </c>
    </row>
    <row r="115" spans="1:4" ht="27.75" customHeight="1">
      <c r="A115" s="286" t="s">
        <v>8777</v>
      </c>
      <c r="B115" s="287" t="s">
        <v>8775</v>
      </c>
      <c r="C115" s="288">
        <v>8.4565553496800006E-2</v>
      </c>
      <c r="D115" s="288">
        <v>0.83529219080200001</v>
      </c>
    </row>
    <row r="116" spans="1:4" ht="27.75" customHeight="1">
      <c r="A116" s="286" t="s">
        <v>8778</v>
      </c>
      <c r="B116" s="287" t="s">
        <v>8775</v>
      </c>
      <c r="C116" s="288">
        <v>2.3955385837600001</v>
      </c>
      <c r="D116" s="288">
        <v>2.02864862213</v>
      </c>
    </row>
    <row r="117" spans="1:4" ht="27.75" customHeight="1">
      <c r="A117" s="286" t="s">
        <v>8779</v>
      </c>
      <c r="B117" s="287" t="s">
        <v>8775</v>
      </c>
      <c r="C117" s="288">
        <v>0.99841197353400002</v>
      </c>
      <c r="D117" s="288">
        <v>0.49567524899900001</v>
      </c>
    </row>
    <row r="118" spans="1:4" ht="27.75" customHeight="1">
      <c r="A118" s="286" t="s">
        <v>8780</v>
      </c>
      <c r="B118" s="287" t="s">
        <v>8775</v>
      </c>
      <c r="C118" s="288">
        <v>1.2660792894299999</v>
      </c>
      <c r="D118" s="288">
        <v>0.95592708236099999</v>
      </c>
    </row>
    <row r="119" spans="1:4" ht="27.75" customHeight="1">
      <c r="A119" s="286" t="s">
        <v>8781</v>
      </c>
      <c r="B119" s="287" t="s">
        <v>8775</v>
      </c>
      <c r="C119" s="288">
        <v>2.6511973523500001</v>
      </c>
      <c r="D119" s="288">
        <v>2.7433930025200004</v>
      </c>
    </row>
    <row r="120" spans="1:4" ht="27.75" customHeight="1">
      <c r="A120" s="286" t="s">
        <v>8782</v>
      </c>
      <c r="B120" s="287" t="s">
        <v>8775</v>
      </c>
      <c r="C120" s="288">
        <v>3.8097345126500001E-3</v>
      </c>
      <c r="D120" s="288">
        <v>1.58571684686</v>
      </c>
    </row>
    <row r="121" spans="1:4" ht="27.75" customHeight="1">
      <c r="A121" s="286" t="s">
        <v>8783</v>
      </c>
      <c r="B121" s="287" t="s">
        <v>8775</v>
      </c>
      <c r="C121" s="288">
        <v>0.18337145964600002</v>
      </c>
      <c r="D121" s="288">
        <v>1.2006851625899999</v>
      </c>
    </row>
    <row r="122" spans="1:4" ht="27.75" customHeight="1">
      <c r="A122" s="286" t="s">
        <v>8784</v>
      </c>
      <c r="B122" s="287" t="s">
        <v>8775</v>
      </c>
      <c r="C122" s="288">
        <v>0.68966980646999998</v>
      </c>
      <c r="D122" s="288">
        <v>2.3318370169999998</v>
      </c>
    </row>
    <row r="123" spans="1:4" ht="27.75" customHeight="1">
      <c r="A123" s="286" t="s">
        <v>8785</v>
      </c>
      <c r="B123" s="287" t="s">
        <v>8775</v>
      </c>
      <c r="C123" s="288">
        <v>0.22175056645899999</v>
      </c>
      <c r="D123" s="288">
        <v>1.04693405555</v>
      </c>
    </row>
    <row r="124" spans="1:4" ht="27.75" customHeight="1">
      <c r="A124" s="286" t="s">
        <v>8786</v>
      </c>
      <c r="B124" s="287" t="s">
        <v>8775</v>
      </c>
      <c r="C124" s="288">
        <v>-2.5982269089299998E-4</v>
      </c>
      <c r="D124" s="288">
        <v>0.30600012012299999</v>
      </c>
    </row>
    <row r="125" spans="1:4" ht="27.75" customHeight="1">
      <c r="A125" s="286" t="s">
        <v>8787</v>
      </c>
      <c r="B125" s="287" t="s">
        <v>8775</v>
      </c>
      <c r="C125" s="288">
        <v>0.20729287134000002</v>
      </c>
      <c r="D125" s="288">
        <v>7.70796574336</v>
      </c>
    </row>
    <row r="126" spans="1:4" ht="27.75" customHeight="1">
      <c r="A126" s="286" t="s">
        <v>8788</v>
      </c>
      <c r="B126" s="287" t="s">
        <v>8775</v>
      </c>
      <c r="C126" s="288">
        <v>0.38563727079600002</v>
      </c>
      <c r="D126" s="288">
        <v>1.4690750052900001</v>
      </c>
    </row>
    <row r="127" spans="1:4" ht="27.75" customHeight="1">
      <c r="A127" s="286" t="s">
        <v>8789</v>
      </c>
      <c r="B127" s="287" t="s">
        <v>8775</v>
      </c>
      <c r="C127" s="288">
        <v>0.24782295764599999</v>
      </c>
      <c r="D127" s="288">
        <v>5.4260458487799994</v>
      </c>
    </row>
    <row r="128" spans="1:4" ht="27.75" customHeight="1">
      <c r="A128" s="286" t="s">
        <v>8790</v>
      </c>
      <c r="B128" s="287" t="s">
        <v>8775</v>
      </c>
      <c r="C128" s="288">
        <v>0.23327274576499998</v>
      </c>
      <c r="D128" s="288">
        <v>2.39966942622</v>
      </c>
    </row>
    <row r="129" spans="1:4" ht="27.75" customHeight="1">
      <c r="A129" s="286" t="s">
        <v>8791</v>
      </c>
      <c r="B129" s="287" t="s">
        <v>8775</v>
      </c>
      <c r="C129" s="288">
        <v>2.9216084478799999E-2</v>
      </c>
      <c r="D129" s="288">
        <v>0.88045986997199999</v>
      </c>
    </row>
    <row r="130" spans="1:4" ht="27.75" customHeight="1">
      <c r="A130" s="286" t="s">
        <v>8792</v>
      </c>
      <c r="B130" s="287" t="s">
        <v>8775</v>
      </c>
      <c r="C130" s="288">
        <v>0.17018175977800001</v>
      </c>
      <c r="D130" s="288">
        <v>4.6086872903399998</v>
      </c>
    </row>
    <row r="131" spans="1:4" ht="27.75" customHeight="1">
      <c r="A131" s="286" t="s">
        <v>8793</v>
      </c>
      <c r="B131" s="287" t="s">
        <v>8775</v>
      </c>
      <c r="C131" s="288">
        <v>3.7442468818200001</v>
      </c>
      <c r="D131" s="288">
        <v>0.99943242701799995</v>
      </c>
    </row>
    <row r="132" spans="1:4" ht="27.75" customHeight="1">
      <c r="A132" s="286" t="s">
        <v>8794</v>
      </c>
      <c r="B132" s="287" t="s">
        <v>8775</v>
      </c>
      <c r="C132" s="288">
        <v>0.58687886898899999</v>
      </c>
      <c r="D132" s="288">
        <v>1.7155923307600001</v>
      </c>
    </row>
    <row r="133" spans="1:4" ht="27.75" customHeight="1">
      <c r="A133" s="286" t="s">
        <v>8795</v>
      </c>
      <c r="B133" s="287" t="s">
        <v>8775</v>
      </c>
      <c r="C133" s="288">
        <v>0.552512576383</v>
      </c>
      <c r="D133" s="288">
        <v>1.49798036957</v>
      </c>
    </row>
    <row r="134" spans="1:4" ht="27.75" customHeight="1">
      <c r="A134" s="286" t="s">
        <v>8796</v>
      </c>
      <c r="B134" s="287" t="s">
        <v>8775</v>
      </c>
      <c r="C134" s="288">
        <v>0.30493423659000002</v>
      </c>
      <c r="D134" s="288">
        <v>0.63738703174600009</v>
      </c>
    </row>
    <row r="135" spans="1:4" ht="27.75" customHeight="1">
      <c r="A135" s="286" t="s">
        <v>8797</v>
      </c>
      <c r="B135" s="287" t="s">
        <v>8775</v>
      </c>
      <c r="C135" s="288">
        <v>1.24862874575</v>
      </c>
      <c r="D135" s="288">
        <v>1.98195731469</v>
      </c>
    </row>
    <row r="136" spans="1:4" ht="27.75" customHeight="1">
      <c r="A136" s="286" t="s">
        <v>8798</v>
      </c>
      <c r="B136" s="287" t="s">
        <v>8775</v>
      </c>
      <c r="C136" s="288">
        <v>0.47759320251699999</v>
      </c>
      <c r="D136" s="288">
        <v>0.76483288021600004</v>
      </c>
    </row>
    <row r="137" spans="1:4" ht="27.75" customHeight="1">
      <c r="A137" s="286" t="s">
        <v>8799</v>
      </c>
      <c r="B137" s="287" t="s">
        <v>8775</v>
      </c>
      <c r="C137" s="288">
        <v>0.52376118638399993</v>
      </c>
      <c r="D137" s="288">
        <v>3.0345205322800002</v>
      </c>
    </row>
    <row r="138" spans="1:4" ht="27.75" customHeight="1">
      <c r="A138" s="286" t="s">
        <v>8800</v>
      </c>
      <c r="B138" s="287" t="s">
        <v>8775</v>
      </c>
      <c r="C138" s="288">
        <v>0.20024410279400001</v>
      </c>
      <c r="D138" s="288">
        <v>7.7534593030100005</v>
      </c>
    </row>
    <row r="139" spans="1:4" ht="27.75" customHeight="1">
      <c r="A139" s="286" t="s">
        <v>8801</v>
      </c>
      <c r="B139" s="287" t="s">
        <v>8775</v>
      </c>
      <c r="C139" s="288">
        <v>0.17054611154400001</v>
      </c>
      <c r="D139" s="288">
        <v>2.7348042829099999</v>
      </c>
    </row>
    <row r="140" spans="1:4" ht="27.75" customHeight="1">
      <c r="A140" s="286" t="s">
        <v>8802</v>
      </c>
      <c r="B140" s="287" t="s">
        <v>8775</v>
      </c>
      <c r="C140" s="288">
        <v>0.267460990658</v>
      </c>
      <c r="D140" s="288">
        <v>1.31252654323</v>
      </c>
    </row>
    <row r="141" spans="1:4" ht="27.75" customHeight="1">
      <c r="A141" s="286" t="s">
        <v>8803</v>
      </c>
      <c r="B141" s="287" t="s">
        <v>8775</v>
      </c>
      <c r="C141" s="288">
        <v>0.75285733034199998</v>
      </c>
      <c r="D141" s="288">
        <v>0.61052624042299997</v>
      </c>
    </row>
    <row r="142" spans="1:4" ht="27.75" customHeight="1">
      <c r="A142" s="286" t="s">
        <v>8804</v>
      </c>
      <c r="B142" s="287" t="s">
        <v>8775</v>
      </c>
      <c r="C142" s="288">
        <v>0.116913856213</v>
      </c>
      <c r="D142" s="288">
        <v>2.8461104308</v>
      </c>
    </row>
    <row r="143" spans="1:4" ht="27.75" customHeight="1">
      <c r="A143" s="286" t="s">
        <v>8805</v>
      </c>
      <c r="B143" s="287" t="s">
        <v>8775</v>
      </c>
      <c r="C143" s="288">
        <v>0.22817274564499998</v>
      </c>
      <c r="D143" s="288">
        <v>0.29499691605900003</v>
      </c>
    </row>
    <row r="144" spans="1:4" ht="27.75" customHeight="1">
      <c r="A144" s="286" t="s">
        <v>8806</v>
      </c>
      <c r="B144" s="287" t="s">
        <v>8775</v>
      </c>
      <c r="C144" s="288">
        <v>0.16731721171800001</v>
      </c>
      <c r="D144" s="288">
        <v>6.8418516302399999</v>
      </c>
    </row>
    <row r="145" spans="1:4" ht="27.75" customHeight="1">
      <c r="A145" s="286" t="s">
        <v>8807</v>
      </c>
      <c r="B145" s="287" t="s">
        <v>8808</v>
      </c>
      <c r="C145" s="288">
        <v>0</v>
      </c>
      <c r="D145" s="288">
        <v>0</v>
      </c>
    </row>
    <row r="146" spans="1:4" ht="27.75" customHeight="1">
      <c r="A146" s="286" t="s">
        <v>8809</v>
      </c>
      <c r="B146" s="287" t="s">
        <v>8808</v>
      </c>
      <c r="C146" s="288">
        <v>0</v>
      </c>
      <c r="D146" s="288">
        <v>0</v>
      </c>
    </row>
    <row r="147" spans="1:4" ht="27.75" customHeight="1">
      <c r="A147" s="286" t="s">
        <v>8810</v>
      </c>
      <c r="B147" s="287" t="s">
        <v>8808</v>
      </c>
      <c r="C147" s="288">
        <v>0</v>
      </c>
      <c r="D147" s="288">
        <v>0</v>
      </c>
    </row>
    <row r="148" spans="1:4" ht="27.75" customHeight="1">
      <c r="A148" s="286" t="s">
        <v>8811</v>
      </c>
      <c r="B148" s="287" t="s">
        <v>8808</v>
      </c>
      <c r="C148" s="288">
        <v>0</v>
      </c>
      <c r="D148" s="288">
        <v>0</v>
      </c>
    </row>
    <row r="149" spans="1:4" ht="27.75" customHeight="1">
      <c r="A149" s="286" t="s">
        <v>8812</v>
      </c>
      <c r="B149" s="287" t="s">
        <v>8808</v>
      </c>
      <c r="C149" s="288">
        <v>0.11370464269699999</v>
      </c>
      <c r="D149" s="288">
        <v>0</v>
      </c>
    </row>
    <row r="150" spans="1:4" ht="27.75" customHeight="1">
      <c r="A150" s="286" t="s">
        <v>8813</v>
      </c>
      <c r="B150" s="287" t="s">
        <v>8808</v>
      </c>
      <c r="C150" s="288">
        <v>1.0922460324199998</v>
      </c>
      <c r="D150" s="288">
        <v>1.7713914365000002E-3</v>
      </c>
    </row>
    <row r="151" spans="1:4" ht="27.75" customHeight="1">
      <c r="A151" s="286" t="s">
        <v>8814</v>
      </c>
      <c r="B151" s="287" t="s">
        <v>8808</v>
      </c>
      <c r="C151" s="288">
        <v>0.75528191585499993</v>
      </c>
      <c r="D151" s="288">
        <v>9.1598038543900008E-6</v>
      </c>
    </row>
    <row r="152" spans="1:4" ht="27.75" customHeight="1">
      <c r="A152" s="286" t="s">
        <v>8815</v>
      </c>
      <c r="B152" s="287" t="s">
        <v>8808</v>
      </c>
      <c r="C152" s="288">
        <v>3.83030211168</v>
      </c>
      <c r="D152" s="288">
        <v>0.12139046647899999</v>
      </c>
    </row>
    <row r="153" spans="1:4" ht="27.75" customHeight="1">
      <c r="A153" s="286" t="s">
        <v>8816</v>
      </c>
      <c r="B153" s="287" t="s">
        <v>8808</v>
      </c>
      <c r="C153" s="288">
        <v>2.4051043967000001</v>
      </c>
      <c r="D153" s="288">
        <v>3.5087132514700005E-2</v>
      </c>
    </row>
    <row r="154" spans="1:4" ht="27.75" customHeight="1">
      <c r="A154" s="286" t="s">
        <v>8817</v>
      </c>
      <c r="B154" s="287" t="s">
        <v>8808</v>
      </c>
      <c r="C154" s="288">
        <v>1.04753757013</v>
      </c>
      <c r="D154" s="288">
        <v>0</v>
      </c>
    </row>
    <row r="155" spans="1:4" ht="27.75" customHeight="1">
      <c r="A155" s="286" t="s">
        <v>8818</v>
      </c>
      <c r="B155" s="287" t="s">
        <v>8808</v>
      </c>
      <c r="C155" s="288">
        <v>9.0358323109300004E-2</v>
      </c>
      <c r="D155" s="288">
        <v>0.75204353637499999</v>
      </c>
    </row>
    <row r="156" spans="1:4" ht="27.75" customHeight="1">
      <c r="A156" s="286" t="s">
        <v>8819</v>
      </c>
      <c r="B156" s="287" t="s">
        <v>8808</v>
      </c>
      <c r="C156" s="288">
        <v>4.1702137098999998E-3</v>
      </c>
      <c r="D156" s="288">
        <v>0</v>
      </c>
    </row>
    <row r="157" spans="1:4" ht="27.75" customHeight="1">
      <c r="A157" s="286" t="s">
        <v>8820</v>
      </c>
      <c r="B157" s="287" t="s">
        <v>8808</v>
      </c>
      <c r="C157" s="288">
        <v>0</v>
      </c>
      <c r="D157" s="288">
        <v>0</v>
      </c>
    </row>
    <row r="158" spans="1:4" ht="27.75" customHeight="1">
      <c r="A158" s="286" t="s">
        <v>8821</v>
      </c>
      <c r="B158" s="287" t="s">
        <v>8808</v>
      </c>
      <c r="C158" s="288">
        <v>1.24641298078</v>
      </c>
      <c r="D158" s="288">
        <v>0.85769327935000006</v>
      </c>
    </row>
    <row r="159" spans="1:4" ht="27.75" customHeight="1">
      <c r="A159" s="286" t="s">
        <v>8822</v>
      </c>
      <c r="B159" s="287" t="s">
        <v>8808</v>
      </c>
      <c r="C159" s="288">
        <v>0</v>
      </c>
      <c r="D159" s="288">
        <v>0.106118365907</v>
      </c>
    </row>
    <row r="160" spans="1:4" ht="27.75" customHeight="1">
      <c r="A160" s="286" t="s">
        <v>8823</v>
      </c>
      <c r="B160" s="287" t="s">
        <v>8808</v>
      </c>
      <c r="C160" s="288">
        <v>0</v>
      </c>
      <c r="D160" s="288">
        <v>0.72006110479899998</v>
      </c>
    </row>
    <row r="161" spans="1:4" ht="27.75" customHeight="1">
      <c r="A161" s="286" t="s">
        <v>8824</v>
      </c>
      <c r="B161" s="287" t="s">
        <v>8808</v>
      </c>
      <c r="C161" s="288">
        <v>9.76445311301E-3</v>
      </c>
      <c r="D161" s="288">
        <v>0</v>
      </c>
    </row>
    <row r="162" spans="1:4" ht="27.75" customHeight="1">
      <c r="A162" s="286" t="s">
        <v>8825</v>
      </c>
      <c r="B162" s="287" t="s">
        <v>8808</v>
      </c>
      <c r="C162" s="288">
        <v>0.46255560349199998</v>
      </c>
      <c r="D162" s="288">
        <v>0.688918608052</v>
      </c>
    </row>
    <row r="163" spans="1:4" ht="27.75" customHeight="1">
      <c r="A163" s="286" t="s">
        <v>8826</v>
      </c>
      <c r="B163" s="287" t="s">
        <v>8808</v>
      </c>
      <c r="C163" s="288">
        <v>1.47181503646</v>
      </c>
      <c r="D163" s="288">
        <v>0.83346168402300003</v>
      </c>
    </row>
    <row r="164" spans="1:4" ht="27.75" customHeight="1">
      <c r="A164" s="286" t="s">
        <v>8827</v>
      </c>
      <c r="B164" s="287" t="s">
        <v>8828</v>
      </c>
      <c r="C164" s="288">
        <v>0</v>
      </c>
      <c r="D164" s="288">
        <v>0</v>
      </c>
    </row>
    <row r="165" spans="1:4" ht="27.75" customHeight="1">
      <c r="A165" s="286" t="s">
        <v>8829</v>
      </c>
      <c r="B165" s="287" t="s">
        <v>8828</v>
      </c>
      <c r="C165" s="288">
        <v>0.411461615846</v>
      </c>
      <c r="D165" s="288">
        <v>0.76124413483700004</v>
      </c>
    </row>
    <row r="166" spans="1:4" ht="27.75" customHeight="1">
      <c r="A166" s="286" t="s">
        <v>8830</v>
      </c>
      <c r="B166" s="287" t="s">
        <v>8828</v>
      </c>
      <c r="C166" s="288">
        <v>0</v>
      </c>
      <c r="D166" s="288">
        <v>0.13685409278300001</v>
      </c>
    </row>
    <row r="167" spans="1:4" ht="27.75" customHeight="1">
      <c r="A167" s="286" t="s">
        <v>8831</v>
      </c>
      <c r="B167" s="287" t="s">
        <v>8828</v>
      </c>
      <c r="C167" s="288">
        <v>0</v>
      </c>
      <c r="D167" s="288">
        <v>0</v>
      </c>
    </row>
    <row r="168" spans="1:4" ht="27.75" customHeight="1">
      <c r="A168" s="286" t="s">
        <v>8832</v>
      </c>
      <c r="B168" s="287" t="s">
        <v>8828</v>
      </c>
      <c r="C168" s="288">
        <v>0.24524728850799998</v>
      </c>
      <c r="D168" s="288">
        <v>5.4443142263399996E-2</v>
      </c>
    </row>
    <row r="169" spans="1:4" ht="27.75" customHeight="1">
      <c r="A169" s="286" t="s">
        <v>8833</v>
      </c>
      <c r="B169" s="287" t="s">
        <v>8828</v>
      </c>
      <c r="C169" s="288">
        <v>0.35125707947400003</v>
      </c>
      <c r="D169" s="288">
        <v>3.4984608535800002E-2</v>
      </c>
    </row>
    <row r="170" spans="1:4" ht="27.75" customHeight="1">
      <c r="A170" s="286" t="s">
        <v>8834</v>
      </c>
      <c r="B170" s="287" t="s">
        <v>8828</v>
      </c>
      <c r="C170" s="288">
        <v>0.239690328013</v>
      </c>
      <c r="D170" s="288">
        <v>0.65107147706399993</v>
      </c>
    </row>
    <row r="171" spans="1:4" ht="27.75" customHeight="1">
      <c r="A171" s="286" t="s">
        <v>8835</v>
      </c>
      <c r="B171" s="287" t="s">
        <v>8828</v>
      </c>
      <c r="C171" s="288">
        <v>0.57110935704800003</v>
      </c>
      <c r="D171" s="288">
        <v>3.89405582814</v>
      </c>
    </row>
    <row r="172" spans="1:4" ht="27.75" customHeight="1">
      <c r="A172" s="286" t="s">
        <v>8836</v>
      </c>
      <c r="B172" s="287" t="s">
        <v>8828</v>
      </c>
      <c r="C172" s="288">
        <v>0.17729774612099999</v>
      </c>
      <c r="D172" s="288">
        <v>1.4080656681999999</v>
      </c>
    </row>
    <row r="173" spans="1:4" ht="27.75" customHeight="1">
      <c r="A173" s="286" t="s">
        <v>8837</v>
      </c>
      <c r="B173" s="287" t="s">
        <v>8828</v>
      </c>
      <c r="C173" s="288">
        <v>0.390915319491</v>
      </c>
      <c r="D173" s="288">
        <v>0.38076600858699999</v>
      </c>
    </row>
    <row r="174" spans="1:4" ht="27.75" customHeight="1">
      <c r="A174" s="286" t="s">
        <v>8838</v>
      </c>
      <c r="B174" s="287" t="s">
        <v>8828</v>
      </c>
      <c r="C174" s="288">
        <v>0.316245406442</v>
      </c>
      <c r="D174" s="288">
        <v>0.24962673930099999</v>
      </c>
    </row>
    <row r="175" spans="1:4" ht="27.75" customHeight="1">
      <c r="A175" s="286" t="s">
        <v>8839</v>
      </c>
      <c r="B175" s="287" t="s">
        <v>8828</v>
      </c>
      <c r="C175" s="288">
        <v>0.123016685537</v>
      </c>
      <c r="D175" s="288">
        <v>3.38101352251</v>
      </c>
    </row>
    <row r="176" spans="1:4" ht="27.75" customHeight="1">
      <c r="A176" s="286" t="s">
        <v>8840</v>
      </c>
      <c r="B176" s="287" t="s">
        <v>8828</v>
      </c>
      <c r="C176" s="288">
        <v>0.114780447763</v>
      </c>
      <c r="D176" s="288">
        <v>2.0621759045400001</v>
      </c>
    </row>
    <row r="177" spans="1:4" ht="27.75" customHeight="1">
      <c r="A177" s="286" t="s">
        <v>8841</v>
      </c>
      <c r="B177" s="287" t="s">
        <v>8828</v>
      </c>
      <c r="C177" s="288">
        <v>3.6183942242599999E-2</v>
      </c>
      <c r="D177" s="288">
        <v>0</v>
      </c>
    </row>
    <row r="178" spans="1:4" ht="27.75" customHeight="1">
      <c r="A178" s="286" t="s">
        <v>8842</v>
      </c>
      <c r="B178" s="287" t="s">
        <v>8828</v>
      </c>
      <c r="C178" s="288">
        <v>2.59672634953E-2</v>
      </c>
      <c r="D178" s="288">
        <v>3.3373594344700002</v>
      </c>
    </row>
    <row r="179" spans="1:4" ht="27.75" customHeight="1">
      <c r="A179" s="286" t="s">
        <v>8843</v>
      </c>
      <c r="B179" s="287" t="s">
        <v>8828</v>
      </c>
      <c r="C179" s="288">
        <v>0.29031869607499999</v>
      </c>
      <c r="D179" s="288">
        <v>7.5097228978700006</v>
      </c>
    </row>
    <row r="180" spans="1:4" ht="27.75" customHeight="1">
      <c r="A180" s="286" t="s">
        <v>8844</v>
      </c>
      <c r="B180" s="287" t="s">
        <v>8828</v>
      </c>
      <c r="C180" s="288">
        <v>9.2738063681599994E-2</v>
      </c>
      <c r="D180" s="288">
        <v>0.50029148538300006</v>
      </c>
    </row>
    <row r="181" spans="1:4" ht="27.75" customHeight="1">
      <c r="A181" s="286" t="s">
        <v>8845</v>
      </c>
      <c r="B181" s="287" t="s">
        <v>8828</v>
      </c>
      <c r="C181" s="288">
        <v>0.15888594179500001</v>
      </c>
      <c r="D181" s="288">
        <v>1.0689869894599999</v>
      </c>
    </row>
    <row r="182" spans="1:4" ht="27.75" customHeight="1">
      <c r="A182" s="286" t="s">
        <v>8846</v>
      </c>
      <c r="B182" s="287" t="s">
        <v>8828</v>
      </c>
      <c r="C182" s="288">
        <v>9.8828425282300007E-3</v>
      </c>
      <c r="D182" s="288">
        <v>0.30592584303600001</v>
      </c>
    </row>
    <row r="183" spans="1:4" ht="27.75" customHeight="1">
      <c r="A183" s="286" t="s">
        <v>8847</v>
      </c>
      <c r="B183" s="287" t="s">
        <v>8828</v>
      </c>
      <c r="C183" s="288">
        <v>0</v>
      </c>
      <c r="D183" s="288">
        <v>0.23222932348699998</v>
      </c>
    </row>
    <row r="184" spans="1:4" ht="27.75" customHeight="1">
      <c r="A184" s="286" t="s">
        <v>8848</v>
      </c>
      <c r="B184" s="287" t="s">
        <v>8828</v>
      </c>
      <c r="C184" s="288">
        <v>0</v>
      </c>
      <c r="D184" s="288">
        <v>0.23199144321099999</v>
      </c>
    </row>
    <row r="185" spans="1:4" ht="27.75" customHeight="1">
      <c r="A185" s="286" t="s">
        <v>8849</v>
      </c>
      <c r="B185" s="287" t="s">
        <v>8828</v>
      </c>
      <c r="C185" s="288">
        <v>0.14845050483200001</v>
      </c>
      <c r="D185" s="288">
        <v>1.5018444129599999</v>
      </c>
    </row>
    <row r="186" spans="1:4" ht="27.75" customHeight="1">
      <c r="A186" s="286" t="s">
        <v>8850</v>
      </c>
      <c r="B186" s="287" t="s">
        <v>8828</v>
      </c>
      <c r="C186" s="288">
        <v>0.33769317253600001</v>
      </c>
      <c r="D186" s="288">
        <v>1.1526219208800002</v>
      </c>
    </row>
    <row r="187" spans="1:4" ht="27.75" customHeight="1">
      <c r="A187" s="286" t="s">
        <v>8851</v>
      </c>
      <c r="B187" s="287" t="s">
        <v>8828</v>
      </c>
      <c r="C187" s="288">
        <v>0.125284826604</v>
      </c>
      <c r="D187" s="288">
        <v>0.92874188993200002</v>
      </c>
    </row>
    <row r="188" spans="1:4" ht="27.75" customHeight="1">
      <c r="A188" s="286" t="s">
        <v>8852</v>
      </c>
      <c r="B188" s="287" t="s">
        <v>8828</v>
      </c>
      <c r="C188" s="288">
        <v>8.3319094676400002E-2</v>
      </c>
      <c r="D188" s="288">
        <v>0.44489914871399999</v>
      </c>
    </row>
    <row r="189" spans="1:4" ht="27.75" customHeight="1">
      <c r="A189" s="286" t="s">
        <v>8853</v>
      </c>
      <c r="B189" s="287" t="s">
        <v>8828</v>
      </c>
      <c r="C189" s="288">
        <v>0.26646034812899999</v>
      </c>
      <c r="D189" s="288">
        <v>2.64521311805</v>
      </c>
    </row>
    <row r="190" spans="1:4" ht="27.75" customHeight="1">
      <c r="A190" s="286" t="s">
        <v>8854</v>
      </c>
      <c r="B190" s="287" t="s">
        <v>8828</v>
      </c>
      <c r="C190" s="288">
        <v>3.4078146899600002E-2</v>
      </c>
      <c r="D190" s="288">
        <v>0.92349025772299997</v>
      </c>
    </row>
    <row r="191" spans="1:4" ht="27.75" customHeight="1">
      <c r="A191" s="286" t="s">
        <v>8855</v>
      </c>
      <c r="B191" s="287" t="s">
        <v>8828</v>
      </c>
      <c r="C191" s="288">
        <v>3.6124995572699999E-2</v>
      </c>
      <c r="D191" s="288">
        <v>0.29173142568299998</v>
      </c>
    </row>
    <row r="192" spans="1:4" ht="27.75" customHeight="1">
      <c r="A192" s="286" t="s">
        <v>8856</v>
      </c>
      <c r="B192" s="287" t="s">
        <v>8828</v>
      </c>
      <c r="C192" s="288">
        <v>0.242300907048</v>
      </c>
      <c r="D192" s="288">
        <v>1.87059234813</v>
      </c>
    </row>
    <row r="193" spans="1:4" ht="27.75" customHeight="1">
      <c r="A193" s="286" t="s">
        <v>8857</v>
      </c>
      <c r="B193" s="287" t="s">
        <v>8828</v>
      </c>
      <c r="C193" s="288">
        <v>7.6664527199799999E-3</v>
      </c>
      <c r="D193" s="288">
        <v>1.1834681276500001</v>
      </c>
    </row>
    <row r="194" spans="1:4" ht="27.75" customHeight="1">
      <c r="A194" s="286" t="s">
        <v>8858</v>
      </c>
      <c r="B194" s="287" t="s">
        <v>8828</v>
      </c>
      <c r="C194" s="288">
        <v>0.51706946699900003</v>
      </c>
      <c r="D194" s="288">
        <v>1.17182214617</v>
      </c>
    </row>
    <row r="195" spans="1:4" ht="27.75" customHeight="1">
      <c r="A195" s="286" t="s">
        <v>8859</v>
      </c>
      <c r="B195" s="287" t="s">
        <v>8828</v>
      </c>
      <c r="C195" s="288">
        <v>0.27958523764100002</v>
      </c>
      <c r="D195" s="288">
        <v>1.2053785970999999</v>
      </c>
    </row>
    <row r="196" spans="1:4" ht="27.75" customHeight="1">
      <c r="A196" s="286" t="s">
        <v>8860</v>
      </c>
      <c r="B196" s="287" t="s">
        <v>8861</v>
      </c>
      <c r="C196" s="288">
        <v>0</v>
      </c>
      <c r="D196" s="288">
        <v>0</v>
      </c>
    </row>
    <row r="197" spans="1:4" ht="27.75" customHeight="1">
      <c r="A197" s="286" t="s">
        <v>8862</v>
      </c>
      <c r="B197" s="287" t="s">
        <v>8861</v>
      </c>
      <c r="C197" s="288">
        <v>1.0952021326300001E-3</v>
      </c>
      <c r="D197" s="288">
        <v>3.9935262664199996E-3</v>
      </c>
    </row>
    <row r="198" spans="1:4" ht="27.75" customHeight="1">
      <c r="A198" s="286" t="s">
        <v>8863</v>
      </c>
      <c r="B198" s="287" t="s">
        <v>8861</v>
      </c>
      <c r="C198" s="288">
        <v>0</v>
      </c>
      <c r="D198" s="288">
        <v>0</v>
      </c>
    </row>
    <row r="199" spans="1:4" ht="27.75" customHeight="1">
      <c r="A199" s="286" t="s">
        <v>8864</v>
      </c>
      <c r="B199" s="287" t="s">
        <v>8861</v>
      </c>
      <c r="C199" s="288">
        <v>5.65124228371E-2</v>
      </c>
      <c r="D199" s="288">
        <v>1.4255546129900001E-2</v>
      </c>
    </row>
    <row r="200" spans="1:4" ht="27.75" customHeight="1">
      <c r="A200" s="286" t="s">
        <v>8865</v>
      </c>
      <c r="B200" s="287" t="s">
        <v>8861</v>
      </c>
      <c r="C200" s="288">
        <v>0</v>
      </c>
      <c r="D200" s="288">
        <v>0</v>
      </c>
    </row>
    <row r="201" spans="1:4" ht="27.75" customHeight="1">
      <c r="A201" s="286" t="s">
        <v>8866</v>
      </c>
      <c r="B201" s="287" t="s">
        <v>8861</v>
      </c>
      <c r="C201" s="288">
        <v>1.82897964546E-3</v>
      </c>
      <c r="D201" s="288">
        <v>9.52758997961E-5</v>
      </c>
    </row>
    <row r="202" spans="1:4" ht="27.75" customHeight="1">
      <c r="A202" s="286" t="s">
        <v>8867</v>
      </c>
      <c r="B202" s="287" t="s">
        <v>8861</v>
      </c>
      <c r="C202" s="288">
        <v>1.5425942968999999</v>
      </c>
      <c r="D202" s="288">
        <v>0.18414623550799999</v>
      </c>
    </row>
    <row r="203" spans="1:4" ht="27.75" customHeight="1">
      <c r="A203" s="286" t="s">
        <v>8868</v>
      </c>
      <c r="B203" s="287" t="s">
        <v>8861</v>
      </c>
      <c r="C203" s="288">
        <v>0.10116808848099999</v>
      </c>
      <c r="D203" s="288">
        <v>8.4852116337699998E-2</v>
      </c>
    </row>
    <row r="204" spans="1:4" ht="27.75" customHeight="1">
      <c r="A204" s="286" t="s">
        <v>8869</v>
      </c>
      <c r="B204" s="287" t="s">
        <v>8861</v>
      </c>
      <c r="C204" s="288">
        <v>2.4174649931200003</v>
      </c>
      <c r="D204" s="288">
        <v>0.23532224059699999</v>
      </c>
    </row>
    <row r="205" spans="1:4" ht="27.75" customHeight="1">
      <c r="A205" s="286" t="s">
        <v>8870</v>
      </c>
      <c r="B205" s="287" t="s">
        <v>8861</v>
      </c>
      <c r="C205" s="288">
        <v>0.46207573720699996</v>
      </c>
      <c r="D205" s="288">
        <v>0.59468801909299995</v>
      </c>
    </row>
    <row r="206" spans="1:4" ht="27.75" customHeight="1">
      <c r="A206" s="286" t="s">
        <v>8871</v>
      </c>
      <c r="B206" s="287" t="s">
        <v>8861</v>
      </c>
      <c r="C206" s="288">
        <v>1.47489074569E-3</v>
      </c>
      <c r="D206" s="288">
        <v>0.16763858471599999</v>
      </c>
    </row>
    <row r="207" spans="1:4" ht="27.75" customHeight="1">
      <c r="A207" s="286" t="s">
        <v>8872</v>
      </c>
      <c r="B207" s="287" t="s">
        <v>8861</v>
      </c>
      <c r="C207" s="288">
        <v>0.112608845586</v>
      </c>
      <c r="D207" s="288">
        <v>0.28969013172299996</v>
      </c>
    </row>
    <row r="208" spans="1:4" ht="27.75" customHeight="1">
      <c r="A208" s="286" t="s">
        <v>8873</v>
      </c>
      <c r="B208" s="287" t="s">
        <v>8861</v>
      </c>
      <c r="C208" s="288">
        <v>0.18843118364899999</v>
      </c>
      <c r="D208" s="288">
        <v>0.55774286310699994</v>
      </c>
    </row>
    <row r="209" spans="1:4" ht="27.75" customHeight="1">
      <c r="A209" s="286" t="s">
        <v>8874</v>
      </c>
      <c r="B209" s="287" t="s">
        <v>8861</v>
      </c>
      <c r="C209" s="288">
        <v>0.35060478735900003</v>
      </c>
      <c r="D209" s="288">
        <v>0.71397991376400005</v>
      </c>
    </row>
    <row r="210" spans="1:4" ht="27.75" customHeight="1">
      <c r="A210" s="286" t="s">
        <v>8875</v>
      </c>
      <c r="B210" s="287" t="s">
        <v>8861</v>
      </c>
      <c r="C210" s="288">
        <v>2.8697441442E-2</v>
      </c>
      <c r="D210" s="288">
        <v>1.3638201797900001E-3</v>
      </c>
    </row>
    <row r="211" spans="1:4" ht="27.75" customHeight="1">
      <c r="A211" s="286" t="s">
        <v>8876</v>
      </c>
      <c r="B211" s="287" t="s">
        <v>8861</v>
      </c>
      <c r="C211" s="288">
        <v>0</v>
      </c>
      <c r="D211" s="288">
        <v>0.62857364232900004</v>
      </c>
    </row>
    <row r="212" spans="1:4" ht="27.75" customHeight="1">
      <c r="A212" s="286" t="s">
        <v>8877</v>
      </c>
      <c r="B212" s="287" t="s">
        <v>8861</v>
      </c>
      <c r="C212" s="288">
        <v>0.34734981140299998</v>
      </c>
      <c r="D212" s="288">
        <v>0.47869651870199997</v>
      </c>
    </row>
    <row r="213" spans="1:4" ht="27.75" customHeight="1">
      <c r="A213" s="286" t="s">
        <v>8878</v>
      </c>
      <c r="B213" s="287" t="s">
        <v>8861</v>
      </c>
      <c r="C213" s="288">
        <v>6.8981566204999997E-2</v>
      </c>
      <c r="D213" s="288">
        <v>3.4406401280500001E-2</v>
      </c>
    </row>
    <row r="214" spans="1:4" ht="27.75" customHeight="1">
      <c r="A214" s="286" t="s">
        <v>8879</v>
      </c>
      <c r="B214" s="287" t="s">
        <v>8861</v>
      </c>
      <c r="C214" s="288">
        <v>1.3954913461400001E-3</v>
      </c>
      <c r="D214" s="288">
        <v>3.6290601547199998E-5</v>
      </c>
    </row>
    <row r="215" spans="1:4" ht="27.75" customHeight="1">
      <c r="A215" s="286" t="s">
        <v>8880</v>
      </c>
      <c r="B215" s="287" t="s">
        <v>8861</v>
      </c>
      <c r="C215" s="288">
        <v>0.21373030715499999</v>
      </c>
      <c r="D215" s="288">
        <v>0.92236710588400006</v>
      </c>
    </row>
    <row r="216" spans="1:4" ht="27.75" customHeight="1">
      <c r="A216" s="286" t="s">
        <v>8881</v>
      </c>
      <c r="B216" s="287" t="s">
        <v>8861</v>
      </c>
      <c r="C216" s="288">
        <v>0</v>
      </c>
      <c r="D216" s="288">
        <v>0</v>
      </c>
    </row>
    <row r="217" spans="1:4" ht="27.75" customHeight="1">
      <c r="A217" s="286" t="s">
        <v>8882</v>
      </c>
      <c r="B217" s="287" t="s">
        <v>8861</v>
      </c>
      <c r="C217" s="288">
        <v>0.12786247678500001</v>
      </c>
      <c r="D217" s="288">
        <v>4.5737580726099999E-2</v>
      </c>
    </row>
    <row r="218" spans="1:4" ht="27.75" customHeight="1">
      <c r="A218" s="286" t="s">
        <v>8883</v>
      </c>
      <c r="B218" s="287" t="s">
        <v>8861</v>
      </c>
      <c r="C218" s="288">
        <v>2.2414695359100003</v>
      </c>
      <c r="D218" s="288">
        <v>2.9583282245800002</v>
      </c>
    </row>
    <row r="219" spans="1:4" ht="27.75" customHeight="1">
      <c r="A219" s="286" t="s">
        <v>8884</v>
      </c>
      <c r="B219" s="287" t="s">
        <v>8861</v>
      </c>
      <c r="C219" s="288">
        <v>0.18693743218600001</v>
      </c>
      <c r="D219" s="288">
        <v>0.29719110027099999</v>
      </c>
    </row>
    <row r="220" spans="1:4" ht="27.75" customHeight="1">
      <c r="A220" s="286" t="s">
        <v>8885</v>
      </c>
      <c r="B220" s="287" t="s">
        <v>8861</v>
      </c>
      <c r="C220" s="288">
        <v>0.20031201695199999</v>
      </c>
      <c r="D220" s="288">
        <v>0.18898010921700001</v>
      </c>
    </row>
    <row r="221" spans="1:4" ht="27.75" customHeight="1">
      <c r="A221" s="286" t="s">
        <v>8886</v>
      </c>
      <c r="B221" s="287" t="s">
        <v>8887</v>
      </c>
      <c r="C221" s="288">
        <v>9.5602615237500008E-2</v>
      </c>
      <c r="D221" s="288">
        <v>0.416900254917</v>
      </c>
    </row>
    <row r="222" spans="1:4" ht="27.75" customHeight="1">
      <c r="A222" s="286" t="s">
        <v>8888</v>
      </c>
      <c r="B222" s="287" t="s">
        <v>8887</v>
      </c>
      <c r="C222" s="288">
        <v>8.6259380240800002E-2</v>
      </c>
      <c r="D222" s="288">
        <v>0.65848816605499993</v>
      </c>
    </row>
    <row r="223" spans="1:4" ht="27.75" customHeight="1">
      <c r="A223" s="286" t="s">
        <v>8889</v>
      </c>
      <c r="B223" s="287" t="s">
        <v>8887</v>
      </c>
      <c r="C223" s="288">
        <v>0.14510161589000001</v>
      </c>
      <c r="D223" s="288">
        <v>0.29150994169700001</v>
      </c>
    </row>
    <row r="224" spans="1:4" ht="27.75" customHeight="1">
      <c r="A224" s="286" t="s">
        <v>8890</v>
      </c>
      <c r="B224" s="287" t="s">
        <v>8887</v>
      </c>
      <c r="C224" s="288">
        <v>5.0052631845699996E-2</v>
      </c>
      <c r="D224" s="288">
        <v>0.52988849955899997</v>
      </c>
    </row>
    <row r="225" spans="1:4" ht="27.75" customHeight="1">
      <c r="A225" s="286" t="s">
        <v>8891</v>
      </c>
      <c r="B225" s="287" t="s">
        <v>8887</v>
      </c>
      <c r="C225" s="288">
        <v>6.5254690608900004E-2</v>
      </c>
      <c r="D225" s="288">
        <v>0.35775114193099999</v>
      </c>
    </row>
    <row r="226" spans="1:4" ht="27.75" customHeight="1">
      <c r="A226" s="286" t="s">
        <v>8892</v>
      </c>
      <c r="B226" s="287" t="s">
        <v>8887</v>
      </c>
      <c r="C226" s="288">
        <v>0.11660882144900001</v>
      </c>
      <c r="D226" s="288">
        <v>0.35912988941399998</v>
      </c>
    </row>
    <row r="227" spans="1:4" ht="27.75" customHeight="1">
      <c r="A227" s="286" t="s">
        <v>8893</v>
      </c>
      <c r="B227" s="287" t="s">
        <v>8894</v>
      </c>
      <c r="C227" s="288">
        <v>-2.5304998700199999E-3</v>
      </c>
      <c r="D227" s="288">
        <v>6.1270192700499999E-2</v>
      </c>
    </row>
    <row r="228" spans="1:4" ht="27.75" customHeight="1">
      <c r="A228" s="286" t="s">
        <v>8895</v>
      </c>
      <c r="B228" s="287" t="s">
        <v>8894</v>
      </c>
      <c r="C228" s="288">
        <v>0.15512126839900001</v>
      </c>
      <c r="D228" s="288">
        <v>0.772256045477</v>
      </c>
    </row>
    <row r="229" spans="1:4" ht="27.75" customHeight="1">
      <c r="A229" s="286" t="s">
        <v>8896</v>
      </c>
      <c r="B229" s="287" t="s">
        <v>8894</v>
      </c>
      <c r="C229" s="288">
        <v>0.15032271757000001</v>
      </c>
      <c r="D229" s="288">
        <v>0.75002212114400002</v>
      </c>
    </row>
    <row r="230" spans="1:4" ht="27.75" customHeight="1">
      <c r="A230" s="286" t="s">
        <v>8897</v>
      </c>
      <c r="B230" s="287" t="s">
        <v>8894</v>
      </c>
      <c r="C230" s="288">
        <v>0</v>
      </c>
      <c r="D230" s="288">
        <v>2.8106935314899998E-2</v>
      </c>
    </row>
    <row r="231" spans="1:4" ht="27.75" customHeight="1">
      <c r="A231" s="286" t="s">
        <v>8898</v>
      </c>
      <c r="B231" s="287" t="s">
        <v>8894</v>
      </c>
      <c r="C231" s="288">
        <v>0.106496026031</v>
      </c>
      <c r="D231" s="288">
        <v>4.5275608746599999E-2</v>
      </c>
    </row>
    <row r="232" spans="1:4" ht="27.75" customHeight="1">
      <c r="A232" s="286" t="s">
        <v>8899</v>
      </c>
      <c r="B232" s="287" t="s">
        <v>8894</v>
      </c>
      <c r="C232" s="288">
        <v>0.106534335109</v>
      </c>
      <c r="D232" s="288">
        <v>4.52912680953E-2</v>
      </c>
    </row>
    <row r="233" spans="1:4" ht="27.75" customHeight="1">
      <c r="A233" s="286" t="s">
        <v>8900</v>
      </c>
      <c r="B233" s="287" t="s">
        <v>8894</v>
      </c>
      <c r="C233" s="288">
        <v>0.15353657352</v>
      </c>
      <c r="D233" s="288">
        <v>0.76472875199699997</v>
      </c>
    </row>
    <row r="234" spans="1:4" ht="27.75" customHeight="1">
      <c r="A234" s="286" t="s">
        <v>8901</v>
      </c>
      <c r="B234" s="287" t="s">
        <v>8894</v>
      </c>
      <c r="C234" s="288">
        <v>0.18109170469300001</v>
      </c>
      <c r="D234" s="288">
        <v>4.4736413046700001E-2</v>
      </c>
    </row>
    <row r="235" spans="1:4" ht="27.75" customHeight="1">
      <c r="A235" s="286" t="s">
        <v>8902</v>
      </c>
      <c r="B235" s="287" t="s">
        <v>8894</v>
      </c>
      <c r="C235" s="288">
        <v>0.52597306224500007</v>
      </c>
      <c r="D235" s="288">
        <v>4.5805583099099996E-2</v>
      </c>
    </row>
    <row r="236" spans="1:4" ht="27.75" customHeight="1">
      <c r="A236" s="286" t="s">
        <v>8903</v>
      </c>
      <c r="B236" s="287" t="s">
        <v>8894</v>
      </c>
      <c r="C236" s="288">
        <v>0</v>
      </c>
      <c r="D236" s="288">
        <v>5.9150493339900002E-2</v>
      </c>
    </row>
    <row r="237" spans="1:4" ht="27.75" customHeight="1">
      <c r="A237" s="286" t="s">
        <v>8904</v>
      </c>
      <c r="B237" s="287" t="s">
        <v>8894</v>
      </c>
      <c r="C237" s="288">
        <v>-0.43119630138999998</v>
      </c>
      <c r="D237" s="288">
        <v>0</v>
      </c>
    </row>
    <row r="238" spans="1:4" ht="27.75" customHeight="1">
      <c r="A238" s="286" t="s">
        <v>8905</v>
      </c>
      <c r="B238" s="287" t="s">
        <v>8894</v>
      </c>
      <c r="C238" s="288">
        <v>-0.43119630138999998</v>
      </c>
      <c r="D238" s="288">
        <v>0</v>
      </c>
    </row>
    <row r="239" spans="1:4" ht="27.75" customHeight="1">
      <c r="A239" s="286" t="s">
        <v>8906</v>
      </c>
      <c r="B239" s="287" t="s">
        <v>8894</v>
      </c>
      <c r="C239" s="288">
        <v>0</v>
      </c>
      <c r="D239" s="288">
        <v>2.8108760668799998E-2</v>
      </c>
    </row>
    <row r="240" spans="1:4" ht="27.75" customHeight="1">
      <c r="A240" s="286" t="s">
        <v>8907</v>
      </c>
      <c r="B240" s="287" t="s">
        <v>8894</v>
      </c>
      <c r="C240" s="288">
        <v>0</v>
      </c>
      <c r="D240" s="288">
        <v>1.34755071297</v>
      </c>
    </row>
    <row r="241" spans="1:4" ht="27.75" customHeight="1">
      <c r="A241" s="286" t="s">
        <v>8908</v>
      </c>
      <c r="B241" s="287" t="s">
        <v>8894</v>
      </c>
      <c r="C241" s="288">
        <v>6.1597797771200002E-2</v>
      </c>
      <c r="D241" s="288">
        <v>0.54143988675599997</v>
      </c>
    </row>
    <row r="242" spans="1:4" ht="27.75" customHeight="1">
      <c r="A242" s="286" t="s">
        <v>8909</v>
      </c>
      <c r="B242" s="287" t="s">
        <v>8894</v>
      </c>
      <c r="C242" s="288">
        <v>0</v>
      </c>
      <c r="D242" s="288">
        <v>0.94027688263699993</v>
      </c>
    </row>
    <row r="243" spans="1:4" ht="27.75" customHeight="1">
      <c r="A243" s="286" t="s">
        <v>8910</v>
      </c>
      <c r="B243" s="287" t="s">
        <v>8894</v>
      </c>
      <c r="C243" s="288">
        <v>0.116166355878</v>
      </c>
      <c r="D243" s="288">
        <v>4.8846378710700002E-2</v>
      </c>
    </row>
    <row r="244" spans="1:4" ht="27.75" customHeight="1">
      <c r="A244" s="286" t="s">
        <v>8911</v>
      </c>
      <c r="B244" s="287" t="s">
        <v>8894</v>
      </c>
      <c r="C244" s="288">
        <v>0</v>
      </c>
      <c r="D244" s="288">
        <v>2.9540857437199999E-2</v>
      </c>
    </row>
    <row r="245" spans="1:4" ht="27.75" customHeight="1">
      <c r="A245" s="286" t="s">
        <v>8912</v>
      </c>
      <c r="B245" s="287" t="s">
        <v>8894</v>
      </c>
      <c r="C245" s="288">
        <v>0</v>
      </c>
      <c r="D245" s="288">
        <v>3.0017657548700002E-2</v>
      </c>
    </row>
    <row r="246" spans="1:4" ht="27.75" customHeight="1">
      <c r="A246" s="286" t="s">
        <v>8913</v>
      </c>
      <c r="B246" s="287" t="s">
        <v>8894</v>
      </c>
      <c r="C246" s="288">
        <v>7.0256217265600001E-6</v>
      </c>
      <c r="D246" s="288">
        <v>-0.30217125988900001</v>
      </c>
    </row>
    <row r="247" spans="1:4" ht="27.75" customHeight="1">
      <c r="A247" s="286" t="s">
        <v>8914</v>
      </c>
      <c r="B247" s="287" t="s">
        <v>8894</v>
      </c>
      <c r="C247" s="288">
        <v>0</v>
      </c>
      <c r="D247" s="288">
        <v>0.92722558517599996</v>
      </c>
    </row>
    <row r="248" spans="1:4" ht="27.75" customHeight="1">
      <c r="A248" s="286" t="s">
        <v>8915</v>
      </c>
      <c r="B248" s="287" t="s">
        <v>8894</v>
      </c>
      <c r="C248" s="288">
        <v>0</v>
      </c>
      <c r="D248" s="288">
        <v>0.22020833521700001</v>
      </c>
    </row>
    <row r="249" spans="1:4" ht="27.75" customHeight="1">
      <c r="A249" s="286" t="s">
        <v>8916</v>
      </c>
      <c r="B249" s="287" t="s">
        <v>8894</v>
      </c>
      <c r="C249" s="288">
        <v>0</v>
      </c>
      <c r="D249" s="288">
        <v>0.56426689087499993</v>
      </c>
    </row>
    <row r="250" spans="1:4" ht="27.75" customHeight="1">
      <c r="A250" s="286" t="s">
        <v>8917</v>
      </c>
      <c r="B250" s="287" t="s">
        <v>8894</v>
      </c>
      <c r="C250" s="288">
        <v>0</v>
      </c>
      <c r="D250" s="288">
        <v>6.8438390771300012E-2</v>
      </c>
    </row>
    <row r="251" spans="1:4" ht="27.75" customHeight="1">
      <c r="A251" s="286" t="s">
        <v>8918</v>
      </c>
      <c r="B251" s="287" t="s">
        <v>8894</v>
      </c>
      <c r="C251" s="288">
        <v>0</v>
      </c>
      <c r="D251" s="288">
        <v>0.50400222218599999</v>
      </c>
    </row>
    <row r="252" spans="1:4" ht="27.75" customHeight="1">
      <c r="A252" s="286" t="s">
        <v>8919</v>
      </c>
      <c r="B252" s="287" t="s">
        <v>8894</v>
      </c>
      <c r="C252" s="288">
        <v>0</v>
      </c>
      <c r="D252" s="288">
        <v>0.33466285453200001</v>
      </c>
    </row>
    <row r="253" spans="1:4" ht="27.75" customHeight="1">
      <c r="A253" s="286" t="s">
        <v>8920</v>
      </c>
      <c r="B253" s="287" t="s">
        <v>8894</v>
      </c>
      <c r="C253" s="288">
        <v>0</v>
      </c>
      <c r="D253" s="288">
        <v>0.89760045539</v>
      </c>
    </row>
    <row r="254" spans="1:4" ht="27.75" customHeight="1">
      <c r="A254" s="286" t="s">
        <v>8921</v>
      </c>
      <c r="B254" s="287" t="s">
        <v>8894</v>
      </c>
      <c r="C254" s="288">
        <v>0</v>
      </c>
      <c r="D254" s="288">
        <v>1.1495647178300001</v>
      </c>
    </row>
    <row r="255" spans="1:4" ht="27.75" customHeight="1">
      <c r="A255" s="286" t="s">
        <v>8922</v>
      </c>
      <c r="B255" s="287" t="s">
        <v>8894</v>
      </c>
      <c r="C255" s="288">
        <v>0</v>
      </c>
      <c r="D255" s="288">
        <v>0.47555176103399999</v>
      </c>
    </row>
    <row r="256" spans="1:4" ht="27.75" customHeight="1">
      <c r="A256" s="286" t="s">
        <v>8923</v>
      </c>
      <c r="B256" s="287" t="s">
        <v>8894</v>
      </c>
      <c r="C256" s="288">
        <v>0</v>
      </c>
      <c r="D256" s="288">
        <v>7.19667339928E-2</v>
      </c>
    </row>
    <row r="257" spans="1:4" ht="27.75" customHeight="1">
      <c r="A257" s="286" t="s">
        <v>8924</v>
      </c>
      <c r="B257" s="287" t="s">
        <v>8894</v>
      </c>
      <c r="C257" s="288">
        <v>0</v>
      </c>
      <c r="D257" s="288">
        <v>0.89955946466399994</v>
      </c>
    </row>
    <row r="258" spans="1:4" ht="27.75" customHeight="1">
      <c r="A258" s="286" t="s">
        <v>8925</v>
      </c>
      <c r="B258" s="287" t="s">
        <v>8894</v>
      </c>
      <c r="C258" s="288">
        <v>0</v>
      </c>
      <c r="D258" s="288">
        <v>0.90864957393400003</v>
      </c>
    </row>
    <row r="259" spans="1:4" ht="27.75" customHeight="1">
      <c r="A259" s="286" t="s">
        <v>8926</v>
      </c>
      <c r="B259" s="287" t="s">
        <v>8894</v>
      </c>
      <c r="C259" s="288">
        <v>0</v>
      </c>
      <c r="D259" s="288">
        <v>1.1650937512400001</v>
      </c>
    </row>
    <row r="260" spans="1:4" ht="27.75" customHeight="1">
      <c r="A260" s="286" t="s">
        <v>8927</v>
      </c>
      <c r="B260" s="287" t="s">
        <v>8894</v>
      </c>
      <c r="C260" s="288">
        <v>0</v>
      </c>
      <c r="D260" s="288">
        <v>1.19493769371</v>
      </c>
    </row>
    <row r="261" spans="1:4" ht="27.75" customHeight="1">
      <c r="A261" s="286" t="s">
        <v>8928</v>
      </c>
      <c r="B261" s="287" t="s">
        <v>8894</v>
      </c>
      <c r="C261" s="288">
        <v>0</v>
      </c>
      <c r="D261" s="288">
        <v>0.88650674724</v>
      </c>
    </row>
    <row r="262" spans="1:4" ht="27.75" customHeight="1">
      <c r="A262" s="286" t="s">
        <v>8929</v>
      </c>
      <c r="B262" s="287" t="s">
        <v>8894</v>
      </c>
      <c r="C262" s="288">
        <v>4.7195125914700001E-2</v>
      </c>
      <c r="D262" s="288">
        <v>0.54428583358299998</v>
      </c>
    </row>
    <row r="263" spans="1:4" ht="27.75" customHeight="1">
      <c r="A263" s="286" t="s">
        <v>8930</v>
      </c>
      <c r="B263" s="287" t="s">
        <v>8894</v>
      </c>
      <c r="C263" s="288">
        <v>-0.41054791144799996</v>
      </c>
      <c r="D263" s="288">
        <v>0</v>
      </c>
    </row>
    <row r="264" spans="1:4" ht="27.75" customHeight="1">
      <c r="A264" s="286" t="s">
        <v>8931</v>
      </c>
      <c r="B264" s="287" t="s">
        <v>8894</v>
      </c>
      <c r="C264" s="288">
        <v>0</v>
      </c>
      <c r="D264" s="288">
        <v>0.16318318632200002</v>
      </c>
    </row>
    <row r="265" spans="1:4" ht="27.75" customHeight="1">
      <c r="A265" s="286" t="s">
        <v>8932</v>
      </c>
      <c r="B265" s="287" t="s">
        <v>8894</v>
      </c>
      <c r="C265" s="288">
        <v>0</v>
      </c>
      <c r="D265" s="288">
        <v>2.7207781402400002</v>
      </c>
    </row>
    <row r="266" spans="1:4" ht="27.75" customHeight="1">
      <c r="A266" s="286" t="s">
        <v>8933</v>
      </c>
      <c r="B266" s="287" t="s">
        <v>8894</v>
      </c>
      <c r="C266" s="288">
        <v>0</v>
      </c>
      <c r="D266" s="288">
        <v>0.17696296550599999</v>
      </c>
    </row>
    <row r="267" spans="1:4" ht="27.75" customHeight="1">
      <c r="A267" s="286" t="s">
        <v>8934</v>
      </c>
      <c r="B267" s="287" t="s">
        <v>8894</v>
      </c>
      <c r="C267" s="288">
        <v>0</v>
      </c>
      <c r="D267" s="288">
        <v>0.51857356233700003</v>
      </c>
    </row>
    <row r="268" spans="1:4" ht="27.75" customHeight="1">
      <c r="A268" s="286" t="s">
        <v>8935</v>
      </c>
      <c r="B268" s="287" t="s">
        <v>8894</v>
      </c>
      <c r="C268" s="288">
        <v>0</v>
      </c>
      <c r="D268" s="288">
        <v>0.97418139784300006</v>
      </c>
    </row>
    <row r="269" spans="1:4" ht="27.75" customHeight="1">
      <c r="A269" s="286" t="s">
        <v>8936</v>
      </c>
      <c r="B269" s="287" t="s">
        <v>8894</v>
      </c>
      <c r="C269" s="288">
        <v>0</v>
      </c>
      <c r="D269" s="288">
        <v>7.2702010438700004E-2</v>
      </c>
    </row>
    <row r="270" spans="1:4" ht="27.75" customHeight="1">
      <c r="A270" s="286" t="s">
        <v>8937</v>
      </c>
      <c r="B270" s="287" t="s">
        <v>8894</v>
      </c>
      <c r="C270" s="288">
        <v>0</v>
      </c>
      <c r="D270" s="288">
        <v>0</v>
      </c>
    </row>
    <row r="271" spans="1:4" ht="27.75" customHeight="1">
      <c r="A271" s="286" t="s">
        <v>8938</v>
      </c>
      <c r="B271" s="287" t="s">
        <v>8939</v>
      </c>
      <c r="C271" s="288">
        <v>0.24706324301000002</v>
      </c>
      <c r="D271" s="288">
        <v>2.1909763152400001E-2</v>
      </c>
    </row>
    <row r="272" spans="1:4" ht="27.75" customHeight="1">
      <c r="A272" s="286" t="s">
        <v>8940</v>
      </c>
      <c r="B272" s="287" t="s">
        <v>8939</v>
      </c>
      <c r="C272" s="288">
        <v>0.14901172004399998</v>
      </c>
      <c r="D272" s="288">
        <v>0.87761697244000003</v>
      </c>
    </row>
    <row r="273" spans="1:4" ht="27.75" customHeight="1">
      <c r="A273" s="286" t="s">
        <v>8941</v>
      </c>
      <c r="B273" s="287" t="s">
        <v>8939</v>
      </c>
      <c r="C273" s="288">
        <v>2.8805432215599999E-2</v>
      </c>
      <c r="D273" s="288">
        <v>0.38040578121700003</v>
      </c>
    </row>
    <row r="274" spans="1:4" ht="27.75" customHeight="1">
      <c r="A274" s="286" t="s">
        <v>8942</v>
      </c>
      <c r="B274" s="287" t="s">
        <v>8939</v>
      </c>
      <c r="C274" s="288">
        <v>0.13923324324300002</v>
      </c>
      <c r="D274" s="288">
        <v>0.429959812113</v>
      </c>
    </row>
    <row r="275" spans="1:4" ht="27.75" customHeight="1">
      <c r="A275" s="286" t="s">
        <v>8943</v>
      </c>
      <c r="B275" s="287" t="s">
        <v>8939</v>
      </c>
      <c r="C275" s="288">
        <v>0</v>
      </c>
      <c r="D275" s="288">
        <v>6.3182184688300003E-2</v>
      </c>
    </row>
    <row r="276" spans="1:4" ht="27.75" customHeight="1">
      <c r="A276" s="286" t="s">
        <v>8944</v>
      </c>
      <c r="B276" s="287" t="s">
        <v>8939</v>
      </c>
      <c r="C276" s="288">
        <v>0.57726566456799999</v>
      </c>
      <c r="D276" s="288">
        <v>1.6636828327299999</v>
      </c>
    </row>
    <row r="277" spans="1:4" ht="27.75" customHeight="1">
      <c r="A277" s="286" t="s">
        <v>8945</v>
      </c>
      <c r="B277" s="287" t="s">
        <v>8939</v>
      </c>
      <c r="C277" s="288">
        <v>9.4829554603499996E-2</v>
      </c>
      <c r="D277" s="288">
        <v>0.34762917526799997</v>
      </c>
    </row>
    <row r="278" spans="1:4" ht="27.75" customHeight="1">
      <c r="A278" s="286" t="s">
        <v>8946</v>
      </c>
      <c r="B278" s="287" t="s">
        <v>8939</v>
      </c>
      <c r="C278" s="288">
        <v>0.21041402635599998</v>
      </c>
      <c r="D278" s="288">
        <v>0.51797243115400005</v>
      </c>
    </row>
    <row r="279" spans="1:4" ht="27.75" customHeight="1">
      <c r="A279" s="286" t="s">
        <v>8947</v>
      </c>
      <c r="B279" s="287" t="s">
        <v>8939</v>
      </c>
      <c r="C279" s="288">
        <v>0.50895595504699997</v>
      </c>
      <c r="D279" s="288">
        <v>2.19816318683</v>
      </c>
    </row>
    <row r="280" spans="1:4" ht="27.75" customHeight="1">
      <c r="A280" s="286" t="s">
        <v>8948</v>
      </c>
      <c r="B280" s="287" t="s">
        <v>8939</v>
      </c>
      <c r="C280" s="288">
        <v>0.92945991192199995</v>
      </c>
      <c r="D280" s="288">
        <v>3.2305669855899999</v>
      </c>
    </row>
    <row r="281" spans="1:4" ht="27.75" customHeight="1">
      <c r="A281" s="286" t="s">
        <v>8949</v>
      </c>
      <c r="B281" s="287" t="s">
        <v>8939</v>
      </c>
      <c r="C281" s="288">
        <v>0.18659517250900001</v>
      </c>
      <c r="D281" s="288">
        <v>0.66893936978000001</v>
      </c>
    </row>
    <row r="282" spans="1:4" ht="27.75" customHeight="1">
      <c r="A282" s="286" t="s">
        <v>8950</v>
      </c>
      <c r="B282" s="287" t="s">
        <v>8939</v>
      </c>
      <c r="C282" s="288">
        <v>5.0899530501900006E-2</v>
      </c>
      <c r="D282" s="288">
        <v>0.53847725648599998</v>
      </c>
    </row>
    <row r="283" spans="1:4" ht="27.75" customHeight="1">
      <c r="A283" s="286" t="s">
        <v>8951</v>
      </c>
      <c r="B283" s="287" t="s">
        <v>8939</v>
      </c>
      <c r="C283" s="288">
        <v>1.28562003529</v>
      </c>
      <c r="D283" s="288">
        <v>2.0141597133899999E-2</v>
      </c>
    </row>
    <row r="284" spans="1:4" ht="27.75" customHeight="1">
      <c r="A284" s="286" t="s">
        <v>8952</v>
      </c>
      <c r="B284" s="287" t="s">
        <v>8939</v>
      </c>
      <c r="C284" s="288">
        <v>1.62352479716</v>
      </c>
      <c r="D284" s="288">
        <v>2.3554560987399999</v>
      </c>
    </row>
    <row r="285" spans="1:4" ht="27.75" customHeight="1">
      <c r="A285" s="286" t="s">
        <v>8953</v>
      </c>
      <c r="B285" s="287" t="s">
        <v>8939</v>
      </c>
      <c r="C285" s="288">
        <v>0.35777500963100001</v>
      </c>
      <c r="D285" s="288">
        <v>0.81155686189799991</v>
      </c>
    </row>
    <row r="286" spans="1:4" ht="27.75" customHeight="1">
      <c r="A286" s="286" t="s">
        <v>8954</v>
      </c>
      <c r="B286" s="287" t="s">
        <v>8939</v>
      </c>
      <c r="C286" s="288">
        <v>0.28360872580699997</v>
      </c>
      <c r="D286" s="288">
        <v>9.3306212973500002E-2</v>
      </c>
    </row>
    <row r="287" spans="1:4" ht="27.75" customHeight="1">
      <c r="A287" s="286" t="s">
        <v>8955</v>
      </c>
      <c r="B287" s="287" t="s">
        <v>8939</v>
      </c>
      <c r="C287" s="288">
        <v>0.28032423052700001</v>
      </c>
      <c r="D287" s="288">
        <v>2.1566036606799996</v>
      </c>
    </row>
    <row r="288" spans="1:4" ht="27.75" customHeight="1">
      <c r="A288" s="286" t="s">
        <v>8956</v>
      </c>
      <c r="B288" s="287" t="s">
        <v>8939</v>
      </c>
      <c r="C288" s="288">
        <v>0.65839277899199999</v>
      </c>
      <c r="D288" s="288">
        <v>1.5396965528600002</v>
      </c>
    </row>
    <row r="289" spans="1:4" ht="27.75" customHeight="1">
      <c r="A289" s="286" t="s">
        <v>8957</v>
      </c>
      <c r="B289" s="287" t="s">
        <v>8939</v>
      </c>
      <c r="C289" s="288">
        <v>7.3983976869599996E-2</v>
      </c>
      <c r="D289" s="288">
        <v>0.97031703758799992</v>
      </c>
    </row>
    <row r="290" spans="1:4" ht="27.75" customHeight="1">
      <c r="A290" s="286" t="s">
        <v>8958</v>
      </c>
      <c r="B290" s="287" t="s">
        <v>8939</v>
      </c>
      <c r="C290" s="288">
        <v>0.247094140475</v>
      </c>
      <c r="D290" s="288">
        <v>2.1974577112199998</v>
      </c>
    </row>
    <row r="291" spans="1:4" ht="27.75" customHeight="1">
      <c r="A291" s="286" t="s">
        <v>8959</v>
      </c>
      <c r="B291" s="287" t="s">
        <v>8939</v>
      </c>
      <c r="C291" s="288">
        <v>4.27912984905E-2</v>
      </c>
      <c r="D291" s="288">
        <v>0.43515972655599999</v>
      </c>
    </row>
    <row r="292" spans="1:4" ht="27.75" customHeight="1">
      <c r="A292" s="286" t="s">
        <v>8960</v>
      </c>
      <c r="B292" s="287" t="s">
        <v>8961</v>
      </c>
      <c r="C292" s="288">
        <v>0.25951268641199998</v>
      </c>
      <c r="D292" s="288">
        <v>1.42348359273</v>
      </c>
    </row>
    <row r="293" spans="1:4" ht="27.75" customHeight="1">
      <c r="A293" s="286" t="s">
        <v>8962</v>
      </c>
      <c r="B293" s="287" t="s">
        <v>8961</v>
      </c>
      <c r="C293" s="288">
        <v>0.92166438466199996</v>
      </c>
      <c r="D293" s="288">
        <v>0.942424177744</v>
      </c>
    </row>
    <row r="294" spans="1:4" ht="27.75" customHeight="1">
      <c r="A294" s="286" t="s">
        <v>8963</v>
      </c>
      <c r="B294" s="287" t="s">
        <v>8961</v>
      </c>
      <c r="C294" s="288">
        <v>0.51539574279399991</v>
      </c>
      <c r="D294" s="288">
        <v>1.23917631877</v>
      </c>
    </row>
    <row r="295" spans="1:4" ht="27.75" customHeight="1">
      <c r="A295" s="286" t="s">
        <v>8964</v>
      </c>
      <c r="B295" s="287" t="s">
        <v>8961</v>
      </c>
      <c r="C295" s="288">
        <v>2.7690837919499998E-3</v>
      </c>
      <c r="D295" s="288">
        <v>5.9688298541599998E-3</v>
      </c>
    </row>
    <row r="296" spans="1:4" ht="27.75" customHeight="1">
      <c r="A296" s="286" t="s">
        <v>8965</v>
      </c>
      <c r="B296" s="287" t="s">
        <v>8961</v>
      </c>
      <c r="C296" s="288">
        <v>0.12875940927900001</v>
      </c>
      <c r="D296" s="288">
        <v>0.29056969178800002</v>
      </c>
    </row>
    <row r="297" spans="1:4" ht="27.75" customHeight="1">
      <c r="A297" s="286" t="s">
        <v>8966</v>
      </c>
      <c r="B297" s="287" t="s">
        <v>8961</v>
      </c>
      <c r="C297" s="288">
        <v>0.26530854570899998</v>
      </c>
      <c r="D297" s="288">
        <v>0.23439170194799999</v>
      </c>
    </row>
    <row r="298" spans="1:4" ht="27.75" customHeight="1">
      <c r="A298" s="286" t="s">
        <v>8967</v>
      </c>
      <c r="B298" s="287" t="s">
        <v>8961</v>
      </c>
      <c r="C298" s="288">
        <v>0.32908718690599997</v>
      </c>
      <c r="D298" s="288">
        <v>0.38903702543800001</v>
      </c>
    </row>
    <row r="299" spans="1:4" ht="27.75" customHeight="1">
      <c r="A299" s="286" t="s">
        <v>8968</v>
      </c>
      <c r="B299" s="287" t="s">
        <v>8969</v>
      </c>
      <c r="C299" s="288">
        <v>0.15700368855400001</v>
      </c>
      <c r="D299" s="288">
        <v>0.21547186207900001</v>
      </c>
    </row>
    <row r="300" spans="1:4" ht="27.75" customHeight="1">
      <c r="A300" s="286" t="s">
        <v>8970</v>
      </c>
      <c r="B300" s="287" t="s">
        <v>8969</v>
      </c>
      <c r="C300" s="288">
        <v>0.35692884192300001</v>
      </c>
      <c r="D300" s="288">
        <v>1.4027142023700001</v>
      </c>
    </row>
    <row r="301" spans="1:4" ht="27.75" customHeight="1">
      <c r="A301" s="286" t="s">
        <v>8971</v>
      </c>
      <c r="B301" s="287" t="s">
        <v>8969</v>
      </c>
      <c r="C301" s="288">
        <v>0.16603234893300001</v>
      </c>
      <c r="D301" s="288">
        <v>0.66468940625399997</v>
      </c>
    </row>
    <row r="302" spans="1:4" ht="27.75" customHeight="1">
      <c r="A302" s="286" t="s">
        <v>8972</v>
      </c>
      <c r="B302" s="287" t="s">
        <v>8969</v>
      </c>
      <c r="C302" s="288">
        <v>0.17997373511600001</v>
      </c>
      <c r="D302" s="288">
        <v>0.51821748836100001</v>
      </c>
    </row>
    <row r="303" spans="1:4" ht="27.75" customHeight="1">
      <c r="A303" s="286" t="s">
        <v>8973</v>
      </c>
      <c r="B303" s="287" t="s">
        <v>8969</v>
      </c>
      <c r="C303" s="288">
        <v>0.37411829908400002</v>
      </c>
      <c r="D303" s="288">
        <v>1.5723597324900001</v>
      </c>
    </row>
    <row r="304" spans="1:4" ht="27.75" customHeight="1">
      <c r="A304" s="286" t="s">
        <v>8974</v>
      </c>
      <c r="B304" s="287" t="s">
        <v>8975</v>
      </c>
      <c r="C304" s="288">
        <v>0</v>
      </c>
      <c r="D304" s="288">
        <v>0</v>
      </c>
    </row>
    <row r="305" spans="1:4" ht="27.75" customHeight="1">
      <c r="A305" s="286" t="s">
        <v>8976</v>
      </c>
      <c r="B305" s="287" t="s">
        <v>8975</v>
      </c>
      <c r="C305" s="288">
        <v>2.08896805638E-2</v>
      </c>
      <c r="D305" s="288">
        <v>1.0050758064E-2</v>
      </c>
    </row>
    <row r="306" spans="1:4" ht="27.75" customHeight="1">
      <c r="A306" s="286" t="s">
        <v>8977</v>
      </c>
      <c r="B306" s="287" t="s">
        <v>8975</v>
      </c>
      <c r="C306" s="288">
        <v>0.16891463600000001</v>
      </c>
      <c r="D306" s="288">
        <v>0.16184201992899999</v>
      </c>
    </row>
    <row r="307" spans="1:4" ht="27.75" customHeight="1">
      <c r="A307" s="286" t="s">
        <v>8978</v>
      </c>
      <c r="B307" s="287" t="s">
        <v>8975</v>
      </c>
      <c r="C307" s="288">
        <v>0</v>
      </c>
      <c r="D307" s="288">
        <v>0</v>
      </c>
    </row>
    <row r="308" spans="1:4" ht="27.75" customHeight="1">
      <c r="A308" s="286" t="s">
        <v>8979</v>
      </c>
      <c r="B308" s="287" t="s">
        <v>8975</v>
      </c>
      <c r="C308" s="288">
        <v>0.178662130462</v>
      </c>
      <c r="D308" s="288">
        <v>6.20418579321E-2</v>
      </c>
    </row>
    <row r="309" spans="1:4" ht="27.75" customHeight="1">
      <c r="A309" s="286" t="s">
        <v>8980</v>
      </c>
      <c r="B309" s="287" t="s">
        <v>8975</v>
      </c>
      <c r="C309" s="288">
        <v>0.14125385544499999</v>
      </c>
      <c r="D309" s="288">
        <v>9.9304734234600012E-2</v>
      </c>
    </row>
    <row r="310" spans="1:4" ht="27.75" customHeight="1">
      <c r="A310" s="286" t="s">
        <v>8981</v>
      </c>
      <c r="B310" s="287" t="s">
        <v>8975</v>
      </c>
      <c r="C310" s="288">
        <v>7.9928715602199996E-2</v>
      </c>
      <c r="D310" s="288">
        <v>7.8274812851300002E-2</v>
      </c>
    </row>
    <row r="311" spans="1:4" ht="27.75" customHeight="1">
      <c r="A311" s="286" t="s">
        <v>8982</v>
      </c>
      <c r="B311" s="287" t="s">
        <v>8983</v>
      </c>
      <c r="C311" s="288">
        <v>0.47244792562900001</v>
      </c>
      <c r="D311" s="288">
        <v>1.01182494297E-5</v>
      </c>
    </row>
    <row r="312" spans="1:4" ht="27.75" customHeight="1">
      <c r="A312" s="286" t="s">
        <v>8984</v>
      </c>
      <c r="B312" s="287" t="s">
        <v>8983</v>
      </c>
      <c r="C312" s="288">
        <v>-0.17281377214400001</v>
      </c>
      <c r="D312" s="288">
        <v>0</v>
      </c>
    </row>
    <row r="313" spans="1:4" ht="27.75" customHeight="1">
      <c r="A313" s="286" t="s">
        <v>8985</v>
      </c>
      <c r="B313" s="287" t="s">
        <v>8983</v>
      </c>
      <c r="C313" s="288">
        <v>0</v>
      </c>
      <c r="D313" s="288">
        <v>-0.17932914433799998</v>
      </c>
    </row>
    <row r="314" spans="1:4" ht="27.75" customHeight="1">
      <c r="A314" s="286" t="s">
        <v>8986</v>
      </c>
      <c r="B314" s="287" t="s">
        <v>8983</v>
      </c>
      <c r="C314" s="288">
        <v>0</v>
      </c>
      <c r="D314" s="288">
        <v>0.42266090784300003</v>
      </c>
    </row>
    <row r="315" spans="1:4" ht="27.75" customHeight="1">
      <c r="A315" s="286" t="s">
        <v>8987</v>
      </c>
      <c r="B315" s="287" t="s">
        <v>8983</v>
      </c>
      <c r="C315" s="288">
        <v>0.82377780229200004</v>
      </c>
      <c r="D315" s="288">
        <v>0</v>
      </c>
    </row>
    <row r="316" spans="1:4" ht="27.75" customHeight="1">
      <c r="A316" s="286" t="s">
        <v>8988</v>
      </c>
      <c r="B316" s="287" t="s">
        <v>8983</v>
      </c>
      <c r="C316" s="288">
        <v>0.57326009120699994</v>
      </c>
      <c r="D316" s="288">
        <v>0</v>
      </c>
    </row>
    <row r="317" spans="1:4" ht="27.75" customHeight="1">
      <c r="A317" s="286" t="s">
        <v>8989</v>
      </c>
      <c r="B317" s="287" t="s">
        <v>8983</v>
      </c>
      <c r="C317" s="288">
        <v>1.5392377241600001E-2</v>
      </c>
      <c r="D317" s="288">
        <v>0.13296454792200002</v>
      </c>
    </row>
    <row r="318" spans="1:4" ht="27.75" customHeight="1">
      <c r="A318" s="286" t="s">
        <v>8990</v>
      </c>
      <c r="B318" s="287" t="s">
        <v>8983</v>
      </c>
      <c r="C318" s="288">
        <v>0</v>
      </c>
      <c r="D318" s="288">
        <v>0</v>
      </c>
    </row>
    <row r="319" spans="1:4" ht="27.75" customHeight="1">
      <c r="A319" s="286" t="s">
        <v>8991</v>
      </c>
      <c r="B319" s="287" t="s">
        <v>8983</v>
      </c>
      <c r="C319" s="288">
        <v>3.1860747562400003E-2</v>
      </c>
      <c r="D319" s="288">
        <v>0.50869621390600006</v>
      </c>
    </row>
    <row r="320" spans="1:4" ht="27.75" customHeight="1">
      <c r="A320" s="286" t="s">
        <v>8992</v>
      </c>
      <c r="B320" s="287" t="s">
        <v>8983</v>
      </c>
      <c r="C320" s="288">
        <v>0.10371753841100001</v>
      </c>
      <c r="D320" s="288">
        <v>0.13099485788100002</v>
      </c>
    </row>
    <row r="321" spans="1:4" ht="27.75" customHeight="1">
      <c r="A321" s="286" t="s">
        <v>8993</v>
      </c>
      <c r="B321" s="287" t="s">
        <v>8983</v>
      </c>
      <c r="C321" s="288">
        <v>8.1987303310499998E-2</v>
      </c>
      <c r="D321" s="288">
        <v>0.116194921131</v>
      </c>
    </row>
    <row r="322" spans="1:4" ht="27.75" customHeight="1">
      <c r="A322" s="286" t="s">
        <v>8994</v>
      </c>
      <c r="B322" s="287" t="s">
        <v>8983</v>
      </c>
      <c r="C322" s="288">
        <v>-8.737082774499999E-3</v>
      </c>
      <c r="D322" s="288">
        <v>0.28486987176299999</v>
      </c>
    </row>
    <row r="323" spans="1:4" ht="27.75" customHeight="1">
      <c r="A323" s="286" t="s">
        <v>8995</v>
      </c>
      <c r="B323" s="287" t="s">
        <v>8983</v>
      </c>
      <c r="C323" s="288">
        <v>9.4919823994899996E-2</v>
      </c>
      <c r="D323" s="288">
        <v>0.62491188697799993</v>
      </c>
    </row>
    <row r="324" spans="1:4" ht="27.75" customHeight="1">
      <c r="A324" s="286" t="s">
        <v>8996</v>
      </c>
      <c r="B324" s="287" t="s">
        <v>8983</v>
      </c>
      <c r="C324" s="288">
        <v>3.5770894131900002E-2</v>
      </c>
      <c r="D324" s="288">
        <v>0.47999497836900001</v>
      </c>
    </row>
    <row r="325" spans="1:4" ht="27.75" customHeight="1">
      <c r="A325" s="286" t="s">
        <v>8997</v>
      </c>
      <c r="B325" s="287" t="s">
        <v>8983</v>
      </c>
      <c r="C325" s="288">
        <v>1.32384369964E-2</v>
      </c>
      <c r="D325" s="288">
        <v>-0.41527624139300001</v>
      </c>
    </row>
    <row r="326" spans="1:4" ht="27.75" customHeight="1">
      <c r="A326" s="286" t="s">
        <v>8998</v>
      </c>
      <c r="B326" s="287" t="s">
        <v>8999</v>
      </c>
      <c r="C326" s="288">
        <v>0.12959132812599999</v>
      </c>
      <c r="D326" s="288">
        <v>4.0074603175000001E-2</v>
      </c>
    </row>
    <row r="327" spans="1:4" ht="27.75" customHeight="1">
      <c r="A327" s="286" t="s">
        <v>9000</v>
      </c>
      <c r="B327" s="287" t="s">
        <v>8999</v>
      </c>
      <c r="C327" s="288">
        <v>0</v>
      </c>
      <c r="D327" s="288">
        <v>0</v>
      </c>
    </row>
    <row r="328" spans="1:4" ht="27.75" customHeight="1">
      <c r="A328" s="286" t="s">
        <v>9001</v>
      </c>
      <c r="B328" s="287" t="s">
        <v>8999</v>
      </c>
      <c r="C328" s="288">
        <v>0.10934835232000001</v>
      </c>
      <c r="D328" s="288">
        <v>4.2015120175200003E-2</v>
      </c>
    </row>
    <row r="329" spans="1:4" ht="27.75" customHeight="1">
      <c r="A329" s="286" t="s">
        <v>9002</v>
      </c>
      <c r="B329" s="287" t="s">
        <v>8999</v>
      </c>
      <c r="C329" s="288">
        <v>9.41106789359E-2</v>
      </c>
      <c r="D329" s="288">
        <v>4.8190879312000001E-2</v>
      </c>
    </row>
    <row r="330" spans="1:4" ht="27.75" customHeight="1">
      <c r="A330" s="286" t="s">
        <v>9003</v>
      </c>
      <c r="B330" s="287" t="s">
        <v>8999</v>
      </c>
      <c r="C330" s="288">
        <v>0.56882612609700001</v>
      </c>
      <c r="D330" s="288">
        <v>2.7294734730000001</v>
      </c>
    </row>
    <row r="331" spans="1:4" ht="27.75" customHeight="1">
      <c r="A331" s="286" t="s">
        <v>9004</v>
      </c>
      <c r="B331" s="287" t="s">
        <v>8999</v>
      </c>
      <c r="C331" s="288">
        <v>0.153494922984</v>
      </c>
      <c r="D331" s="288">
        <v>0.106504336746</v>
      </c>
    </row>
    <row r="332" spans="1:4" ht="27.75" customHeight="1">
      <c r="A332" s="286" t="s">
        <v>9005</v>
      </c>
      <c r="B332" s="287" t="s">
        <v>8999</v>
      </c>
      <c r="C332" s="288">
        <v>5.3374374229700004E-2</v>
      </c>
      <c r="D332" s="288">
        <v>0.13457366191799999</v>
      </c>
    </row>
    <row r="333" spans="1:4" ht="27.75" customHeight="1">
      <c r="A333" s="286" t="s">
        <v>9006</v>
      </c>
      <c r="B333" s="287" t="s">
        <v>8999</v>
      </c>
      <c r="C333" s="288">
        <v>0.32291930064699997</v>
      </c>
      <c r="D333" s="288">
        <v>0.160457930705</v>
      </c>
    </row>
    <row r="334" spans="1:4" ht="27.75" customHeight="1">
      <c r="A334" s="286" t="s">
        <v>9007</v>
      </c>
      <c r="B334" s="287" t="s">
        <v>9008</v>
      </c>
      <c r="C334" s="288">
        <v>0.72838904642900004</v>
      </c>
      <c r="D334" s="288">
        <v>9.3682324384099999E-2</v>
      </c>
    </row>
    <row r="335" spans="1:4" ht="27.75" customHeight="1">
      <c r="A335" s="286" t="s">
        <v>9009</v>
      </c>
      <c r="B335" s="287" t="s">
        <v>9008</v>
      </c>
      <c r="C335" s="288">
        <v>0</v>
      </c>
      <c r="D335" s="288">
        <v>4.44277531989</v>
      </c>
    </row>
    <row r="336" spans="1:4" ht="27.75" customHeight="1">
      <c r="A336" s="286" t="s">
        <v>9010</v>
      </c>
      <c r="B336" s="287" t="s">
        <v>9008</v>
      </c>
      <c r="C336" s="288">
        <v>0.12735614157</v>
      </c>
      <c r="D336" s="288">
        <v>2.1901106689100001</v>
      </c>
    </row>
    <row r="337" spans="1:4" ht="27.75" customHeight="1">
      <c r="A337" s="286" t="s">
        <v>9011</v>
      </c>
      <c r="B337" s="287" t="s">
        <v>9008</v>
      </c>
      <c r="C337" s="288">
        <v>0.55769344287</v>
      </c>
      <c r="D337" s="288">
        <v>1.0787150653099999</v>
      </c>
    </row>
    <row r="338" spans="1:4" ht="27.75" customHeight="1">
      <c r="A338" s="286" t="s">
        <v>9012</v>
      </c>
      <c r="B338" s="287" t="s">
        <v>9008</v>
      </c>
      <c r="C338" s="288">
        <v>0.55769344287</v>
      </c>
      <c r="D338" s="288">
        <v>1.0787150653099999</v>
      </c>
    </row>
    <row r="339" spans="1:4" ht="27.75" customHeight="1">
      <c r="A339" s="286" t="s">
        <v>9013</v>
      </c>
      <c r="B339" s="287" t="s">
        <v>9008</v>
      </c>
      <c r="C339" s="288">
        <v>1.11745393397</v>
      </c>
      <c r="D339" s="288">
        <v>1.2729202770300001</v>
      </c>
    </row>
    <row r="340" spans="1:4" ht="27.75" customHeight="1">
      <c r="A340" s="286" t="s">
        <v>9014</v>
      </c>
      <c r="B340" s="287" t="s">
        <v>9008</v>
      </c>
      <c r="C340" s="288">
        <v>3.2056661419600001E-2</v>
      </c>
      <c r="D340" s="288">
        <v>0.12376066594100001</v>
      </c>
    </row>
    <row r="341" spans="1:4" ht="27.75" customHeight="1">
      <c r="A341" s="286" t="s">
        <v>9015</v>
      </c>
      <c r="B341" s="287" t="s">
        <v>9008</v>
      </c>
      <c r="C341" s="288">
        <v>0.29998264074999997</v>
      </c>
      <c r="D341" s="288">
        <v>2.7051403464700003</v>
      </c>
    </row>
    <row r="342" spans="1:4" ht="27.75" customHeight="1">
      <c r="A342" s="286" t="s">
        <v>9016</v>
      </c>
      <c r="B342" s="287" t="s">
        <v>9008</v>
      </c>
      <c r="C342" s="288">
        <v>0.12579470592299999</v>
      </c>
      <c r="D342" s="288">
        <v>0.68375229074799992</v>
      </c>
    </row>
    <row r="343" spans="1:4" ht="27.75" customHeight="1">
      <c r="A343" s="286" t="s">
        <v>9017</v>
      </c>
      <c r="B343" s="287" t="s">
        <v>9008</v>
      </c>
      <c r="C343" s="288">
        <v>0.85506194273699998</v>
      </c>
      <c r="D343" s="288">
        <v>0.89274581872100001</v>
      </c>
    </row>
    <row r="344" spans="1:4" ht="27.75" customHeight="1">
      <c r="A344" s="286" t="s">
        <v>9018</v>
      </c>
      <c r="B344" s="287" t="s">
        <v>9008</v>
      </c>
      <c r="C344" s="288">
        <v>0.79696108774800001</v>
      </c>
      <c r="D344" s="288">
        <v>3.9037213261400003</v>
      </c>
    </row>
    <row r="345" spans="1:4" ht="27.75" customHeight="1">
      <c r="A345" s="286" t="s">
        <v>9019</v>
      </c>
      <c r="B345" s="287" t="s">
        <v>9008</v>
      </c>
      <c r="C345" s="288">
        <v>0.23999339141199999</v>
      </c>
      <c r="D345" s="288">
        <v>0.742933266461</v>
      </c>
    </row>
    <row r="346" spans="1:4" ht="27.75" customHeight="1">
      <c r="A346" s="286" t="s">
        <v>9020</v>
      </c>
      <c r="B346" s="287" t="s">
        <v>9008</v>
      </c>
      <c r="C346" s="288">
        <v>0.94652496224600002</v>
      </c>
      <c r="D346" s="288">
        <v>1.09306649521</v>
      </c>
    </row>
    <row r="347" spans="1:4" ht="27.75" customHeight="1">
      <c r="A347" s="286" t="s">
        <v>9021</v>
      </c>
      <c r="B347" s="287" t="s">
        <v>9008</v>
      </c>
      <c r="C347" s="288">
        <v>0.11368947235599999</v>
      </c>
      <c r="D347" s="288">
        <v>0.413850894538</v>
      </c>
    </row>
    <row r="348" spans="1:4" ht="27.75" customHeight="1">
      <c r="A348" s="286" t="s">
        <v>9022</v>
      </c>
      <c r="B348" s="287" t="s">
        <v>9008</v>
      </c>
      <c r="C348" s="288">
        <v>0.56762572250699994</v>
      </c>
      <c r="D348" s="288">
        <v>2.16343070873</v>
      </c>
    </row>
    <row r="349" spans="1:4" ht="27.75" customHeight="1">
      <c r="A349" s="286" t="s">
        <v>9023</v>
      </c>
      <c r="B349" s="287" t="s">
        <v>9008</v>
      </c>
      <c r="C349" s="288">
        <v>0.414473839761</v>
      </c>
      <c r="D349" s="288">
        <v>3.8944731357900002</v>
      </c>
    </row>
    <row r="350" spans="1:4" ht="27.75" customHeight="1">
      <c r="A350" s="286" t="s">
        <v>9024</v>
      </c>
      <c r="B350" s="287" t="s">
        <v>9008</v>
      </c>
      <c r="C350" s="288">
        <v>0.32337094425200003</v>
      </c>
      <c r="D350" s="288">
        <v>3.2084904895299999</v>
      </c>
    </row>
    <row r="351" spans="1:4" ht="27.75" customHeight="1">
      <c r="A351" s="286" t="s">
        <v>9025</v>
      </c>
      <c r="B351" s="287" t="s">
        <v>9008</v>
      </c>
      <c r="C351" s="288">
        <v>1.63016095229</v>
      </c>
      <c r="D351" s="288">
        <v>1.2358318188299999</v>
      </c>
    </row>
    <row r="352" spans="1:4" ht="27.75" customHeight="1">
      <c r="A352" s="286" t="s">
        <v>9026</v>
      </c>
      <c r="B352" s="287" t="s">
        <v>9008</v>
      </c>
      <c r="C352" s="288">
        <v>0.51226967433799997</v>
      </c>
      <c r="D352" s="288">
        <v>1.1007699093000001</v>
      </c>
    </row>
    <row r="353" spans="1:4" ht="27.75" customHeight="1">
      <c r="A353" s="286" t="s">
        <v>9027</v>
      </c>
      <c r="B353" s="287" t="s">
        <v>9008</v>
      </c>
      <c r="C353" s="288">
        <v>0.99471110442300004</v>
      </c>
      <c r="D353" s="288">
        <v>2.00958152256</v>
      </c>
    </row>
    <row r="354" spans="1:4" ht="27.75" customHeight="1">
      <c r="A354" s="286" t="s">
        <v>9028</v>
      </c>
      <c r="B354" s="287" t="s">
        <v>9008</v>
      </c>
      <c r="C354" s="288">
        <v>1.0836926229799999</v>
      </c>
      <c r="D354" s="288">
        <v>0.94534683056500002</v>
      </c>
    </row>
    <row r="355" spans="1:4" ht="27.75" customHeight="1">
      <c r="A355" s="286" t="s">
        <v>9029</v>
      </c>
      <c r="B355" s="287" t="s">
        <v>9008</v>
      </c>
      <c r="C355" s="288">
        <v>0.14866889757000001</v>
      </c>
      <c r="D355" s="288">
        <v>0.13239142227100001</v>
      </c>
    </row>
    <row r="356" spans="1:4" ht="27.75" customHeight="1">
      <c r="A356" s="286" t="s">
        <v>9030</v>
      </c>
      <c r="B356" s="287" t="s">
        <v>9008</v>
      </c>
      <c r="C356" s="288">
        <v>0.44430580409199999</v>
      </c>
      <c r="D356" s="288">
        <v>0.98907832434600007</v>
      </c>
    </row>
    <row r="357" spans="1:4" ht="27.75" customHeight="1">
      <c r="A357" s="286" t="s">
        <v>9031</v>
      </c>
      <c r="B357" s="287" t="s">
        <v>9008</v>
      </c>
      <c r="C357" s="288">
        <v>0.58749230559999999</v>
      </c>
      <c r="D357" s="288">
        <v>2.4038205333800002</v>
      </c>
    </row>
    <row r="358" spans="1:4" ht="27.75" customHeight="1">
      <c r="A358" s="286" t="s">
        <v>9032</v>
      </c>
      <c r="B358" s="287" t="s">
        <v>9008</v>
      </c>
      <c r="C358" s="288">
        <v>0.98304060841700003</v>
      </c>
      <c r="D358" s="288">
        <v>4.0299252047099996</v>
      </c>
    </row>
    <row r="359" spans="1:4" ht="27.75" customHeight="1">
      <c r="A359" s="286" t="s">
        <v>9033</v>
      </c>
      <c r="B359" s="287" t="s">
        <v>9008</v>
      </c>
      <c r="C359" s="288">
        <v>1.4119564368999999</v>
      </c>
      <c r="D359" s="288">
        <v>2.57217460108</v>
      </c>
    </row>
    <row r="360" spans="1:4" ht="27.75" customHeight="1">
      <c r="A360" s="286" t="s">
        <v>9034</v>
      </c>
      <c r="B360" s="287" t="s">
        <v>9008</v>
      </c>
      <c r="C360" s="288">
        <v>2.3113672532099998</v>
      </c>
      <c r="D360" s="288">
        <v>1.27838064569</v>
      </c>
    </row>
    <row r="361" spans="1:4" ht="27.75" customHeight="1">
      <c r="A361" s="286" t="s">
        <v>9035</v>
      </c>
      <c r="B361" s="287" t="s">
        <v>9008</v>
      </c>
      <c r="C361" s="288">
        <v>0.116701397049</v>
      </c>
      <c r="D361" s="288">
        <v>6.3020873136800004</v>
      </c>
    </row>
    <row r="362" spans="1:4" ht="27.75" customHeight="1">
      <c r="A362" s="286" t="s">
        <v>9036</v>
      </c>
      <c r="B362" s="287" t="s">
        <v>9008</v>
      </c>
      <c r="C362" s="288">
        <v>0.73114966656800007</v>
      </c>
      <c r="D362" s="288">
        <v>3.99969554231</v>
      </c>
    </row>
    <row r="363" spans="1:4" ht="27.75" customHeight="1">
      <c r="A363" s="286" t="s">
        <v>9037</v>
      </c>
      <c r="B363" s="287" t="s">
        <v>9008</v>
      </c>
      <c r="C363" s="288">
        <v>1.3884468518499999</v>
      </c>
      <c r="D363" s="288">
        <v>1.49575545115</v>
      </c>
    </row>
    <row r="364" spans="1:4" ht="27.75" customHeight="1">
      <c r="A364" s="286" t="s">
        <v>9038</v>
      </c>
      <c r="B364" s="287" t="s">
        <v>9008</v>
      </c>
      <c r="C364" s="288">
        <v>0.26675081963500002</v>
      </c>
      <c r="D364" s="288">
        <v>1.05222616199</v>
      </c>
    </row>
    <row r="365" spans="1:4" ht="27.75" customHeight="1">
      <c r="A365" s="286" t="s">
        <v>9039</v>
      </c>
      <c r="B365" s="287" t="s">
        <v>9008</v>
      </c>
      <c r="C365" s="288">
        <v>0.11166943051</v>
      </c>
      <c r="D365" s="288">
        <v>2.6374666295200001E-2</v>
      </c>
    </row>
    <row r="366" spans="1:4" ht="27.75" customHeight="1">
      <c r="A366" s="286" t="s">
        <v>9040</v>
      </c>
      <c r="B366" s="287" t="s">
        <v>9008</v>
      </c>
      <c r="C366" s="288">
        <v>0.84740656305200002</v>
      </c>
      <c r="D366" s="288">
        <v>4.7500665691699995</v>
      </c>
    </row>
    <row r="367" spans="1:4" ht="27.75" customHeight="1">
      <c r="A367" s="286" t="s">
        <v>9041</v>
      </c>
      <c r="B367" s="287" t="s">
        <v>9008</v>
      </c>
      <c r="C367" s="288">
        <v>3.6877619724599997</v>
      </c>
      <c r="D367" s="288">
        <v>2.9486672731899999</v>
      </c>
    </row>
    <row r="368" spans="1:4" ht="27.75" customHeight="1">
      <c r="A368" s="286" t="s">
        <v>9042</v>
      </c>
      <c r="B368" s="287" t="s">
        <v>9008</v>
      </c>
      <c r="C368" s="288">
        <v>0.40087962329599997</v>
      </c>
      <c r="D368" s="288">
        <v>1.6970359879499999</v>
      </c>
    </row>
    <row r="369" spans="1:4" ht="27.75" customHeight="1">
      <c r="A369" s="286" t="s">
        <v>9043</v>
      </c>
      <c r="B369" s="287" t="s">
        <v>9008</v>
      </c>
      <c r="C369" s="288">
        <v>1.5451272928400002</v>
      </c>
      <c r="D369" s="288">
        <v>1.7840441454</v>
      </c>
    </row>
    <row r="370" spans="1:4" ht="27.75" customHeight="1">
      <c r="A370" s="286" t="s">
        <v>9044</v>
      </c>
      <c r="B370" s="287" t="s">
        <v>9008</v>
      </c>
      <c r="C370" s="288">
        <v>0.92516277624400001</v>
      </c>
      <c r="D370" s="288">
        <v>4.2416050499800004</v>
      </c>
    </row>
    <row r="371" spans="1:4" ht="27.75" customHeight="1">
      <c r="A371" s="286" t="s">
        <v>9045</v>
      </c>
      <c r="B371" s="287" t="s">
        <v>9008</v>
      </c>
      <c r="C371" s="288">
        <v>0.29054423120099998</v>
      </c>
      <c r="D371" s="288">
        <v>2.15976450908</v>
      </c>
    </row>
    <row r="372" spans="1:4" ht="27.75" customHeight="1">
      <c r="A372" s="286" t="s">
        <v>9046</v>
      </c>
      <c r="B372" s="287" t="s">
        <v>9008</v>
      </c>
      <c r="C372" s="288">
        <v>0</v>
      </c>
      <c r="D372" s="288">
        <v>1.0497405068700001</v>
      </c>
    </row>
    <row r="373" spans="1:4" ht="27.75" customHeight="1">
      <c r="A373" s="286" t="s">
        <v>9047</v>
      </c>
      <c r="B373" s="287" t="s">
        <v>9008</v>
      </c>
      <c r="C373" s="288">
        <v>0.22436050581</v>
      </c>
      <c r="D373" s="288">
        <v>0.36974107005599999</v>
      </c>
    </row>
    <row r="374" spans="1:4" ht="27.75" customHeight="1">
      <c r="A374" s="286" t="s">
        <v>9048</v>
      </c>
      <c r="B374" s="287" t="s">
        <v>9008</v>
      </c>
      <c r="C374" s="288">
        <v>7.60908631664E-2</v>
      </c>
      <c r="D374" s="288">
        <v>9.5852896034899993E-2</v>
      </c>
    </row>
    <row r="375" spans="1:4" ht="27.75" customHeight="1">
      <c r="A375" s="286" t="s">
        <v>9049</v>
      </c>
      <c r="B375" s="287" t="s">
        <v>9008</v>
      </c>
      <c r="C375" s="288">
        <v>2.5285288360500001E-2</v>
      </c>
      <c r="D375" s="288">
        <v>0.12799389900899999</v>
      </c>
    </row>
    <row r="376" spans="1:4" ht="27.75" customHeight="1">
      <c r="A376" s="286" t="s">
        <v>9050</v>
      </c>
      <c r="B376" s="287" t="s">
        <v>9008</v>
      </c>
      <c r="C376" s="288">
        <v>1.3597416089900001</v>
      </c>
      <c r="D376" s="288">
        <v>2.8223648774600001</v>
      </c>
    </row>
    <row r="377" spans="1:4" ht="27.75" customHeight="1">
      <c r="A377" s="286" t="s">
        <v>9051</v>
      </c>
      <c r="B377" s="287" t="s">
        <v>9008</v>
      </c>
      <c r="C377" s="288">
        <v>1.5044475992800002</v>
      </c>
      <c r="D377" s="288">
        <v>6.1665312735300004</v>
      </c>
    </row>
    <row r="378" spans="1:4" ht="27.75" customHeight="1">
      <c r="A378" s="286" t="s">
        <v>9052</v>
      </c>
      <c r="B378" s="287" t="s">
        <v>9008</v>
      </c>
      <c r="C378" s="288">
        <v>0.98974181864499999</v>
      </c>
      <c r="D378" s="288">
        <v>4.9212217730000001</v>
      </c>
    </row>
    <row r="379" spans="1:4" ht="27.75" customHeight="1">
      <c r="A379" s="286" t="s">
        <v>9053</v>
      </c>
      <c r="B379" s="287" t="s">
        <v>9008</v>
      </c>
      <c r="C379" s="288">
        <v>1.3871119329200001</v>
      </c>
      <c r="D379" s="288">
        <v>3.2682360808799999</v>
      </c>
    </row>
    <row r="380" spans="1:4" ht="27.75" customHeight="1">
      <c r="A380" s="286" t="s">
        <v>9054</v>
      </c>
      <c r="B380" s="287" t="s">
        <v>9008</v>
      </c>
      <c r="C380" s="288">
        <v>0.37781292903199998</v>
      </c>
      <c r="D380" s="288">
        <v>2.3861125403800001</v>
      </c>
    </row>
    <row r="381" spans="1:4" ht="27.75" customHeight="1">
      <c r="A381" s="286" t="s">
        <v>9055</v>
      </c>
      <c r="B381" s="287" t="s">
        <v>9008</v>
      </c>
      <c r="C381" s="288">
        <v>1.0335048221399998E-2</v>
      </c>
      <c r="D381" s="288">
        <v>0.13369550166900002</v>
      </c>
    </row>
    <row r="382" spans="1:4" ht="27.75" customHeight="1">
      <c r="A382" s="286" t="s">
        <v>9056</v>
      </c>
      <c r="B382" s="287" t="s">
        <v>9008</v>
      </c>
      <c r="C382" s="288">
        <v>0.90203370262899996</v>
      </c>
      <c r="D382" s="288">
        <v>4.2213057886599996</v>
      </c>
    </row>
    <row r="383" spans="1:4" ht="27.75" customHeight="1">
      <c r="A383" s="286" t="s">
        <v>9057</v>
      </c>
      <c r="B383" s="287" t="s">
        <v>9008</v>
      </c>
      <c r="C383" s="288">
        <v>0.23669232865500001</v>
      </c>
      <c r="D383" s="288">
        <v>3.38658374745</v>
      </c>
    </row>
    <row r="384" spans="1:4" ht="27.75" customHeight="1">
      <c r="A384" s="286" t="s">
        <v>9058</v>
      </c>
      <c r="B384" s="287" t="s">
        <v>9008</v>
      </c>
      <c r="C384" s="288">
        <v>0.86985516745899993</v>
      </c>
      <c r="D384" s="288">
        <v>1.0589161572499999</v>
      </c>
    </row>
    <row r="385" spans="1:4" ht="27.75" customHeight="1">
      <c r="A385" s="286" t="s">
        <v>9059</v>
      </c>
      <c r="B385" s="287" t="s">
        <v>9060</v>
      </c>
      <c r="C385" s="288">
        <v>1.0324586487E-2</v>
      </c>
      <c r="D385" s="288">
        <v>0</v>
      </c>
    </row>
    <row r="386" spans="1:4" ht="27.75" customHeight="1">
      <c r="A386" s="286" t="s">
        <v>9061</v>
      </c>
      <c r="B386" s="287" t="s">
        <v>9060</v>
      </c>
      <c r="C386" s="288">
        <v>2.48058551982E-2</v>
      </c>
      <c r="D386" s="288">
        <v>0</v>
      </c>
    </row>
    <row r="387" spans="1:4" ht="27.75" customHeight="1">
      <c r="A387" s="286" t="s">
        <v>9062</v>
      </c>
      <c r="B387" s="287" t="s">
        <v>9060</v>
      </c>
      <c r="C387" s="288">
        <v>0</v>
      </c>
      <c r="D387" s="288">
        <v>0</v>
      </c>
    </row>
    <row r="388" spans="1:4" ht="27.75" customHeight="1">
      <c r="A388" s="286" t="s">
        <v>9063</v>
      </c>
      <c r="B388" s="287" t="s">
        <v>9060</v>
      </c>
      <c r="C388" s="288">
        <v>0</v>
      </c>
      <c r="D388" s="288">
        <v>5.2224472517700005E-3</v>
      </c>
    </row>
    <row r="389" spans="1:4" ht="27.75" customHeight="1">
      <c r="A389" s="286" t="s">
        <v>9064</v>
      </c>
      <c r="B389" s="287" t="s">
        <v>9060</v>
      </c>
      <c r="C389" s="288">
        <v>3.7817301768799998E-4</v>
      </c>
      <c r="D389" s="288">
        <v>0</v>
      </c>
    </row>
    <row r="390" spans="1:4" ht="27.75" customHeight="1">
      <c r="A390" s="286" t="s">
        <v>9065</v>
      </c>
      <c r="B390" s="287" t="s">
        <v>9060</v>
      </c>
      <c r="C390" s="288">
        <v>6.243800959419999E-4</v>
      </c>
      <c r="D390" s="288">
        <v>0</v>
      </c>
    </row>
    <row r="391" spans="1:4" ht="27.75" customHeight="1">
      <c r="A391" s="286" t="s">
        <v>9066</v>
      </c>
      <c r="B391" s="287" t="s">
        <v>9060</v>
      </c>
      <c r="C391" s="288">
        <v>0.55571838141499996</v>
      </c>
      <c r="D391" s="288">
        <v>4.0150441875100001E-2</v>
      </c>
    </row>
    <row r="392" spans="1:4" ht="27.75" customHeight="1">
      <c r="A392" s="286" t="s">
        <v>9067</v>
      </c>
      <c r="B392" s="287" t="s">
        <v>9060</v>
      </c>
      <c r="C392" s="288">
        <v>0.34948952457100002</v>
      </c>
      <c r="D392" s="288">
        <v>1.8966574806800002E-2</v>
      </c>
    </row>
    <row r="393" spans="1:4" ht="27.75" customHeight="1">
      <c r="A393" s="286" t="s">
        <v>9068</v>
      </c>
      <c r="B393" s="287" t="s">
        <v>9060</v>
      </c>
      <c r="C393" s="288">
        <v>8.90274186784E-2</v>
      </c>
      <c r="D393" s="288">
        <v>1.5633938477099998E-2</v>
      </c>
    </row>
    <row r="394" spans="1:4" ht="27.75" customHeight="1">
      <c r="A394" s="286" t="s">
        <v>9069</v>
      </c>
      <c r="B394" s="287" t="s">
        <v>9060</v>
      </c>
      <c r="C394" s="288">
        <v>0.75828069119800001</v>
      </c>
      <c r="D394" s="288">
        <v>0.179052844106</v>
      </c>
    </row>
    <row r="395" spans="1:4" ht="27.75" customHeight="1">
      <c r="A395" s="286" t="s">
        <v>9070</v>
      </c>
      <c r="B395" s="287" t="s">
        <v>9060</v>
      </c>
      <c r="C395" s="288">
        <v>0.27761070512700003</v>
      </c>
      <c r="D395" s="288">
        <v>5.0963458467800003E-2</v>
      </c>
    </row>
    <row r="396" spans="1:4" ht="27.75" customHeight="1">
      <c r="A396" s="286" t="s">
        <v>9071</v>
      </c>
      <c r="B396" s="287" t="s">
        <v>9060</v>
      </c>
      <c r="C396" s="288">
        <v>0.60356229223199998</v>
      </c>
      <c r="D396" s="288">
        <v>3.5084970222299998E-2</v>
      </c>
    </row>
    <row r="397" spans="1:4" ht="27.75" customHeight="1">
      <c r="A397" s="286" t="s">
        <v>9072</v>
      </c>
      <c r="B397" s="287" t="s">
        <v>9060</v>
      </c>
      <c r="C397" s="288">
        <v>0.88089802807200002</v>
      </c>
      <c r="D397" s="288">
        <v>0.67399940518300006</v>
      </c>
    </row>
    <row r="398" spans="1:4" ht="27.75" customHeight="1">
      <c r="A398" s="286" t="s">
        <v>9073</v>
      </c>
      <c r="B398" s="287" t="s">
        <v>9060</v>
      </c>
      <c r="C398" s="288">
        <v>5.9626418201799997E-3</v>
      </c>
      <c r="D398" s="288">
        <v>1.0351997212299999</v>
      </c>
    </row>
    <row r="399" spans="1:4" ht="27.75" customHeight="1">
      <c r="A399" s="286" t="s">
        <v>9074</v>
      </c>
      <c r="B399" s="287" t="s">
        <v>9060</v>
      </c>
      <c r="C399" s="288">
        <v>0.39255179130599999</v>
      </c>
      <c r="D399" s="288">
        <v>2.7643647643499996E-3</v>
      </c>
    </row>
    <row r="400" spans="1:4" ht="27.75" customHeight="1">
      <c r="A400" s="286" t="s">
        <v>9075</v>
      </c>
      <c r="B400" s="287" t="s">
        <v>9060</v>
      </c>
      <c r="C400" s="288">
        <v>1.0990359628099999</v>
      </c>
      <c r="D400" s="288">
        <v>0.54797093198500002</v>
      </c>
    </row>
    <row r="401" spans="1:4" ht="27.75" customHeight="1">
      <c r="A401" s="286" t="s">
        <v>9076</v>
      </c>
      <c r="B401" s="287" t="s">
        <v>9060</v>
      </c>
      <c r="C401" s="288">
        <v>5.8485251092399999E-2</v>
      </c>
      <c r="D401" s="288">
        <v>7.4019504692800003E-3</v>
      </c>
    </row>
    <row r="402" spans="1:4" ht="27.75" customHeight="1">
      <c r="A402" s="286" t="s">
        <v>9077</v>
      </c>
      <c r="B402" s="287" t="s">
        <v>9078</v>
      </c>
      <c r="C402" s="288">
        <v>-0.55574185862000003</v>
      </c>
      <c r="D402" s="288">
        <v>3.3118132310599999E-2</v>
      </c>
    </row>
    <row r="403" spans="1:4" ht="27.75" customHeight="1">
      <c r="A403" s="286" t="s">
        <v>9079</v>
      </c>
      <c r="B403" s="287" t="s">
        <v>9078</v>
      </c>
      <c r="C403" s="288">
        <v>-0.55574185862000003</v>
      </c>
      <c r="D403" s="288">
        <v>3.3118132310599999E-2</v>
      </c>
    </row>
    <row r="404" spans="1:4" ht="27.75" customHeight="1">
      <c r="A404" s="286" t="s">
        <v>9080</v>
      </c>
      <c r="B404" s="287" t="s">
        <v>9078</v>
      </c>
      <c r="C404" s="288">
        <v>0.53241452308000004</v>
      </c>
      <c r="D404" s="288">
        <v>6.6811841882399997E-3</v>
      </c>
    </row>
    <row r="405" spans="1:4" ht="27.75" customHeight="1">
      <c r="A405" s="286" t="s">
        <v>9081</v>
      </c>
      <c r="B405" s="287" t="s">
        <v>9078</v>
      </c>
      <c r="C405" s="288">
        <v>0.97567114145799994</v>
      </c>
      <c r="D405" s="288">
        <v>1.33686668901E-2</v>
      </c>
    </row>
    <row r="406" spans="1:4" ht="27.75" customHeight="1">
      <c r="A406" s="286" t="s">
        <v>9082</v>
      </c>
      <c r="B406" s="287" t="s">
        <v>9078</v>
      </c>
      <c r="C406" s="288">
        <v>2.0430158058300001E-2</v>
      </c>
      <c r="D406" s="288">
        <v>0.235442214728</v>
      </c>
    </row>
    <row r="407" spans="1:4" ht="27.75" customHeight="1">
      <c r="A407" s="286" t="s">
        <v>9083</v>
      </c>
      <c r="B407" s="287" t="s">
        <v>9078</v>
      </c>
      <c r="C407" s="288">
        <v>-0.57964164964999998</v>
      </c>
      <c r="D407" s="288">
        <v>3.2931204292700002E-2</v>
      </c>
    </row>
    <row r="408" spans="1:4" ht="27.75" customHeight="1">
      <c r="A408" s="286" t="s">
        <v>9084</v>
      </c>
      <c r="B408" s="287" t="s">
        <v>9078</v>
      </c>
      <c r="C408" s="288">
        <v>0.58901715629200002</v>
      </c>
      <c r="D408" s="288">
        <v>0.26648541707599999</v>
      </c>
    </row>
    <row r="409" spans="1:4" ht="27.75" customHeight="1">
      <c r="A409" s="286" t="s">
        <v>9085</v>
      </c>
      <c r="B409" s="287" t="s">
        <v>9078</v>
      </c>
      <c r="C409" s="288">
        <v>1.44711710825E-2</v>
      </c>
      <c r="D409" s="288">
        <v>0.46431499046500002</v>
      </c>
    </row>
    <row r="410" spans="1:4" ht="27.75" customHeight="1">
      <c r="A410" s="286" t="s">
        <v>9086</v>
      </c>
      <c r="B410" s="287" t="s">
        <v>9078</v>
      </c>
      <c r="C410" s="288">
        <v>0.92040807666399993</v>
      </c>
      <c r="D410" s="288">
        <v>1.2495757347599999E-2</v>
      </c>
    </row>
    <row r="411" spans="1:4" ht="27.75" customHeight="1">
      <c r="A411" s="286" t="s">
        <v>9087</v>
      </c>
      <c r="B411" s="287" t="s">
        <v>9078</v>
      </c>
      <c r="C411" s="288">
        <v>-1.6846433992899999E-2</v>
      </c>
      <c r="D411" s="288">
        <v>0</v>
      </c>
    </row>
    <row r="412" spans="1:4" ht="27.75" customHeight="1">
      <c r="A412" s="286" t="s">
        <v>9088</v>
      </c>
      <c r="B412" s="287" t="s">
        <v>9078</v>
      </c>
      <c r="C412" s="288">
        <v>0</v>
      </c>
      <c r="D412" s="288">
        <v>1.0638969891100001E-2</v>
      </c>
    </row>
    <row r="413" spans="1:4" ht="27.75" customHeight="1">
      <c r="A413" s="286" t="s">
        <v>9089</v>
      </c>
      <c r="B413" s="287" t="s">
        <v>9078</v>
      </c>
      <c r="C413" s="288">
        <v>0</v>
      </c>
      <c r="D413" s="288">
        <v>0</v>
      </c>
    </row>
    <row r="414" spans="1:4" ht="27.75" customHeight="1">
      <c r="A414" s="286" t="s">
        <v>9090</v>
      </c>
      <c r="B414" s="287" t="s">
        <v>9078</v>
      </c>
      <c r="C414" s="288">
        <v>3.6834376471399997E-2</v>
      </c>
      <c r="D414" s="288">
        <v>-2.6982902933999999E-3</v>
      </c>
    </row>
    <row r="415" spans="1:4" ht="27.75" customHeight="1">
      <c r="A415" s="286" t="s">
        <v>9091</v>
      </c>
      <c r="B415" s="287" t="s">
        <v>9078</v>
      </c>
      <c r="C415" s="288">
        <v>-0.51071081266099994</v>
      </c>
      <c r="D415" s="288">
        <v>3.2116006784399999E-2</v>
      </c>
    </row>
    <row r="416" spans="1:4" ht="27.75" customHeight="1">
      <c r="A416" s="286" t="s">
        <v>9092</v>
      </c>
      <c r="B416" s="287" t="s">
        <v>9078</v>
      </c>
      <c r="C416" s="288">
        <v>0.14225270252700001</v>
      </c>
      <c r="D416" s="288">
        <v>0.87295636109600006</v>
      </c>
    </row>
    <row r="417" spans="1:4" ht="27.75" customHeight="1">
      <c r="A417" s="286" t="s">
        <v>9093</v>
      </c>
      <c r="B417" s="287" t="s">
        <v>9078</v>
      </c>
      <c r="C417" s="288">
        <v>0.109175379891</v>
      </c>
      <c r="D417" s="288">
        <v>0.80737607526700006</v>
      </c>
    </row>
    <row r="418" spans="1:4" ht="27.75" customHeight="1">
      <c r="A418" s="286" t="s">
        <v>9094</v>
      </c>
      <c r="B418" s="287" t="s">
        <v>9078</v>
      </c>
      <c r="C418" s="288">
        <v>0.71441354023400006</v>
      </c>
      <c r="D418" s="288">
        <v>0.33773072888600003</v>
      </c>
    </row>
    <row r="419" spans="1:4" ht="27.75" customHeight="1">
      <c r="A419" s="286" t="s">
        <v>9095</v>
      </c>
      <c r="B419" s="287" t="s">
        <v>9078</v>
      </c>
      <c r="C419" s="288">
        <v>0.39308553921100003</v>
      </c>
      <c r="D419" s="288">
        <v>0.45090259347599998</v>
      </c>
    </row>
    <row r="420" spans="1:4" ht="27.75" customHeight="1">
      <c r="A420" s="286" t="s">
        <v>9096</v>
      </c>
      <c r="B420" s="287" t="s">
        <v>9078</v>
      </c>
      <c r="C420" s="288">
        <v>0.18080459815800001</v>
      </c>
      <c r="D420" s="288">
        <v>1.7446619746800001</v>
      </c>
    </row>
    <row r="421" spans="1:4" ht="27.75" customHeight="1">
      <c r="A421" s="286" t="s">
        <v>9097</v>
      </c>
      <c r="B421" s="287" t="s">
        <v>9078</v>
      </c>
      <c r="C421" s="288">
        <v>1.3951673734999999</v>
      </c>
      <c r="D421" s="288">
        <v>1.22906927455</v>
      </c>
    </row>
    <row r="422" spans="1:4" ht="27.75" customHeight="1">
      <c r="A422" s="286" t="s">
        <v>9098</v>
      </c>
      <c r="B422" s="287" t="s">
        <v>9078</v>
      </c>
      <c r="C422" s="288">
        <v>0.16635100788500001</v>
      </c>
      <c r="D422" s="288">
        <v>1.01149626402</v>
      </c>
    </row>
    <row r="423" spans="1:4" ht="27.75" customHeight="1">
      <c r="A423" s="286" t="s">
        <v>9099</v>
      </c>
      <c r="B423" s="287" t="s">
        <v>9078</v>
      </c>
      <c r="C423" s="288">
        <v>0.22034302978</v>
      </c>
      <c r="D423" s="288">
        <v>0.85027079929299998</v>
      </c>
    </row>
    <row r="424" spans="1:4" ht="27.75" customHeight="1">
      <c r="A424" s="286" t="s">
        <v>9100</v>
      </c>
      <c r="B424" s="287" t="s">
        <v>9078</v>
      </c>
      <c r="C424" s="288">
        <v>8.2890366495799991E-2</v>
      </c>
      <c r="D424" s="288">
        <v>0.80873622337399997</v>
      </c>
    </row>
    <row r="425" spans="1:4" ht="27.75" customHeight="1">
      <c r="A425" s="286" t="s">
        <v>9101</v>
      </c>
      <c r="B425" s="287" t="s">
        <v>9078</v>
      </c>
      <c r="C425" s="288">
        <v>0.78845624807900005</v>
      </c>
      <c r="D425" s="288">
        <v>0.25178884127000001</v>
      </c>
    </row>
    <row r="426" spans="1:4" ht="27.75" customHeight="1">
      <c r="A426" s="286" t="s">
        <v>9102</v>
      </c>
      <c r="B426" s="287" t="s">
        <v>9078</v>
      </c>
      <c r="C426" s="288">
        <v>0.16339972382600002</v>
      </c>
      <c r="D426" s="288">
        <v>0.60082155839600004</v>
      </c>
    </row>
    <row r="427" spans="1:4" ht="27.75" customHeight="1">
      <c r="A427" s="286" t="s">
        <v>9103</v>
      </c>
      <c r="B427" s="287" t="s">
        <v>9078</v>
      </c>
      <c r="C427" s="288">
        <v>0.27849445402</v>
      </c>
      <c r="D427" s="288">
        <v>0.54349374749299995</v>
      </c>
    </row>
    <row r="428" spans="1:4" ht="27.75" customHeight="1">
      <c r="A428" s="286" t="s">
        <v>9104</v>
      </c>
      <c r="B428" s="287" t="s">
        <v>9078</v>
      </c>
      <c r="C428" s="288">
        <v>4.9274637134400001E-2</v>
      </c>
      <c r="D428" s="288">
        <v>0.52274840557400004</v>
      </c>
    </row>
    <row r="429" spans="1:4" ht="27.75" customHeight="1">
      <c r="A429" s="286" t="s">
        <v>9105</v>
      </c>
      <c r="B429" s="287" t="s">
        <v>9078</v>
      </c>
      <c r="C429" s="288">
        <v>2.05075729614</v>
      </c>
      <c r="D429" s="288">
        <v>0.81497159147599996</v>
      </c>
    </row>
    <row r="430" spans="1:4" ht="27.75" customHeight="1">
      <c r="A430" s="286" t="s">
        <v>9106</v>
      </c>
      <c r="B430" s="287" t="s">
        <v>9078</v>
      </c>
      <c r="C430" s="288">
        <v>6.6570334008700008E-2</v>
      </c>
      <c r="D430" s="288">
        <v>0.486245713192</v>
      </c>
    </row>
    <row r="431" spans="1:4" ht="27.75" customHeight="1">
      <c r="A431" s="286" t="s">
        <v>9107</v>
      </c>
      <c r="B431" s="287" t="s">
        <v>9078</v>
      </c>
      <c r="C431" s="288">
        <v>1.1592357539400001E-3</v>
      </c>
      <c r="D431" s="288">
        <v>0.58302344210599999</v>
      </c>
    </row>
    <row r="432" spans="1:4" ht="27.75" customHeight="1">
      <c r="A432" s="286" t="s">
        <v>9108</v>
      </c>
      <c r="B432" s="287" t="s">
        <v>9078</v>
      </c>
      <c r="C432" s="288">
        <v>0.37991488114999999</v>
      </c>
      <c r="D432" s="288">
        <v>0.72728666502899997</v>
      </c>
    </row>
    <row r="433" spans="1:4" ht="27.75" customHeight="1">
      <c r="A433" s="286" t="s">
        <v>9109</v>
      </c>
      <c r="B433" s="287" t="s">
        <v>9078</v>
      </c>
      <c r="C433" s="288">
        <v>0.28899079553000001</v>
      </c>
      <c r="D433" s="288">
        <v>0.90700862683399996</v>
      </c>
    </row>
    <row r="434" spans="1:4" ht="27.75" customHeight="1">
      <c r="A434" s="286" t="s">
        <v>9110</v>
      </c>
      <c r="B434" s="287" t="s">
        <v>9078</v>
      </c>
      <c r="C434" s="288">
        <v>3.3064758148499997E-2</v>
      </c>
      <c r="D434" s="288">
        <v>0.24091764745200001</v>
      </c>
    </row>
    <row r="435" spans="1:4" ht="27.75" customHeight="1">
      <c r="A435" s="286" t="s">
        <v>9111</v>
      </c>
      <c r="B435" s="287" t="s">
        <v>9078</v>
      </c>
      <c r="C435" s="288">
        <v>0</v>
      </c>
      <c r="D435" s="288">
        <v>0.156930741688</v>
      </c>
    </row>
    <row r="436" spans="1:4" ht="27.75" customHeight="1">
      <c r="A436" s="286" t="s">
        <v>9112</v>
      </c>
      <c r="B436" s="287" t="s">
        <v>9078</v>
      </c>
      <c r="C436" s="288">
        <v>0.46734906922699998</v>
      </c>
      <c r="D436" s="288">
        <v>0.37929496303799998</v>
      </c>
    </row>
    <row r="437" spans="1:4" ht="27.75" customHeight="1">
      <c r="A437" s="286" t="s">
        <v>9113</v>
      </c>
      <c r="B437" s="287" t="s">
        <v>9078</v>
      </c>
      <c r="C437" s="288">
        <v>0.182252892724</v>
      </c>
      <c r="D437" s="288">
        <v>0.916110087671</v>
      </c>
    </row>
    <row r="438" spans="1:4" ht="27.75" customHeight="1">
      <c r="A438" s="286" t="s">
        <v>9114</v>
      </c>
      <c r="B438" s="287" t="s">
        <v>9078</v>
      </c>
      <c r="C438" s="288">
        <v>9.9561563557999999E-2</v>
      </c>
      <c r="D438" s="288">
        <v>0.70559992065699995</v>
      </c>
    </row>
    <row r="439" spans="1:4" ht="27.75" customHeight="1">
      <c r="A439" s="286" t="s">
        <v>9115</v>
      </c>
      <c r="B439" s="287" t="s">
        <v>9078</v>
      </c>
      <c r="C439" s="288">
        <v>9.956158003740001E-2</v>
      </c>
      <c r="D439" s="288">
        <v>0.70559997161300003</v>
      </c>
    </row>
    <row r="440" spans="1:4" ht="27.75" customHeight="1">
      <c r="A440" s="286" t="s">
        <v>9116</v>
      </c>
      <c r="B440" s="287" t="s">
        <v>9078</v>
      </c>
      <c r="C440" s="288">
        <v>8.0827218450500005E-2</v>
      </c>
      <c r="D440" s="288">
        <v>0.75652462722799996</v>
      </c>
    </row>
    <row r="441" spans="1:4" ht="27.75" customHeight="1">
      <c r="A441" s="286" t="s">
        <v>9117</v>
      </c>
      <c r="B441" s="287" t="s">
        <v>9078</v>
      </c>
      <c r="C441" s="288">
        <v>5.13469549044E-2</v>
      </c>
      <c r="D441" s="288">
        <v>0.345829928914</v>
      </c>
    </row>
    <row r="442" spans="1:4" ht="27.75" customHeight="1">
      <c r="A442" s="286" t="s">
        <v>9118</v>
      </c>
      <c r="B442" s="287" t="s">
        <v>9078</v>
      </c>
      <c r="C442" s="288">
        <v>0.16828636323200002</v>
      </c>
      <c r="D442" s="288">
        <v>0.361633520185</v>
      </c>
    </row>
    <row r="443" spans="1:4" ht="27.75" customHeight="1">
      <c r="A443" s="286" t="s">
        <v>9119</v>
      </c>
      <c r="B443" s="287" t="s">
        <v>9078</v>
      </c>
      <c r="C443" s="288">
        <v>7.0174065721899997E-3</v>
      </c>
      <c r="D443" s="288">
        <v>0.361435039806</v>
      </c>
    </row>
    <row r="444" spans="1:4" ht="27.75" customHeight="1">
      <c r="A444" s="286" t="s">
        <v>9120</v>
      </c>
      <c r="B444" s="287" t="s">
        <v>9078</v>
      </c>
      <c r="C444" s="288">
        <v>0.27606252769100004</v>
      </c>
      <c r="D444" s="288">
        <v>0.94582726346899992</v>
      </c>
    </row>
    <row r="445" spans="1:4" ht="27.75" customHeight="1">
      <c r="A445" s="286" t="s">
        <v>9121</v>
      </c>
      <c r="B445" s="287" t="s">
        <v>9078</v>
      </c>
      <c r="C445" s="288">
        <v>2.9672208023199999E-2</v>
      </c>
      <c r="D445" s="288">
        <v>1.23209781012</v>
      </c>
    </row>
    <row r="446" spans="1:4" ht="27.75" customHeight="1">
      <c r="A446" s="286" t="s">
        <v>9122</v>
      </c>
      <c r="B446" s="287" t="s">
        <v>9078</v>
      </c>
      <c r="C446" s="288">
        <v>0.84000462390399999</v>
      </c>
      <c r="D446" s="288">
        <v>0.38672656775799996</v>
      </c>
    </row>
    <row r="447" spans="1:4" ht="27.75" customHeight="1">
      <c r="A447" s="286" t="s">
        <v>9123</v>
      </c>
      <c r="B447" s="287" t="s">
        <v>9078</v>
      </c>
      <c r="C447" s="288">
        <v>0.17846360919599999</v>
      </c>
      <c r="D447" s="288">
        <v>0.77519016225500004</v>
      </c>
    </row>
    <row r="448" spans="1:4" ht="27.75" customHeight="1">
      <c r="A448" s="286" t="s">
        <v>9124</v>
      </c>
      <c r="B448" s="287" t="s">
        <v>9078</v>
      </c>
      <c r="C448" s="288">
        <v>0.89914065006499999</v>
      </c>
      <c r="D448" s="288">
        <v>0.73298376434500001</v>
      </c>
    </row>
    <row r="449" spans="1:4" ht="27.75" customHeight="1">
      <c r="A449" s="286" t="s">
        <v>9125</v>
      </c>
      <c r="B449" s="287" t="s">
        <v>9078</v>
      </c>
      <c r="C449" s="288">
        <v>0.81077512337099999</v>
      </c>
      <c r="D449" s="288">
        <v>0.34502297819400002</v>
      </c>
    </row>
    <row r="450" spans="1:4" ht="27.75" customHeight="1">
      <c r="A450" s="286" t="s">
        <v>9126</v>
      </c>
      <c r="B450" s="287" t="s">
        <v>9078</v>
      </c>
      <c r="C450" s="288">
        <v>0.103298976584</v>
      </c>
      <c r="D450" s="288">
        <v>0.59234410531900006</v>
      </c>
    </row>
    <row r="451" spans="1:4" ht="27.75" customHeight="1">
      <c r="A451" s="286" t="s">
        <v>9127</v>
      </c>
      <c r="B451" s="287" t="s">
        <v>9078</v>
      </c>
      <c r="C451" s="288">
        <v>2.2477135391000003</v>
      </c>
      <c r="D451" s="288">
        <v>0.317291026202</v>
      </c>
    </row>
    <row r="452" spans="1:4" ht="27.75" customHeight="1">
      <c r="A452" s="286" t="s">
        <v>9128</v>
      </c>
      <c r="B452" s="287" t="s">
        <v>9078</v>
      </c>
      <c r="C452" s="288">
        <v>-0.48803447816200002</v>
      </c>
      <c r="D452" s="288">
        <v>2.9835612958499999E-2</v>
      </c>
    </row>
    <row r="453" spans="1:4" ht="27.75" customHeight="1">
      <c r="A453" s="286" t="s">
        <v>9129</v>
      </c>
      <c r="B453" s="287" t="s">
        <v>9078</v>
      </c>
      <c r="C453" s="288">
        <v>0.104541401681</v>
      </c>
      <c r="D453" s="288">
        <v>1.35432582923</v>
      </c>
    </row>
    <row r="454" spans="1:4" ht="27.75" customHeight="1">
      <c r="A454" s="286" t="s">
        <v>9130</v>
      </c>
      <c r="B454" s="287" t="s">
        <v>9078</v>
      </c>
      <c r="C454" s="288">
        <v>0.22421932659000002</v>
      </c>
      <c r="D454" s="288">
        <v>0.52320710022000005</v>
      </c>
    </row>
    <row r="455" spans="1:4" ht="27.75" customHeight="1">
      <c r="A455" s="286" t="s">
        <v>9131</v>
      </c>
      <c r="B455" s="287" t="s">
        <v>9078</v>
      </c>
      <c r="C455" s="288">
        <v>5.46903398677E-2</v>
      </c>
      <c r="D455" s="288">
        <v>0.53937208911899992</v>
      </c>
    </row>
    <row r="456" spans="1:4" ht="27.75" customHeight="1">
      <c r="A456" s="286" t="s">
        <v>9132</v>
      </c>
      <c r="B456" s="287" t="s">
        <v>9078</v>
      </c>
      <c r="C456" s="288">
        <v>1.7103789700100001</v>
      </c>
      <c r="D456" s="288">
        <v>0.57652154327000005</v>
      </c>
    </row>
    <row r="457" spans="1:4" ht="27.75" customHeight="1">
      <c r="A457" s="286" t="s">
        <v>9133</v>
      </c>
      <c r="B457" s="287" t="s">
        <v>9078</v>
      </c>
      <c r="C457" s="288">
        <v>2.4811307331200001</v>
      </c>
      <c r="D457" s="288">
        <v>0.58299812687800001</v>
      </c>
    </row>
    <row r="458" spans="1:4" ht="27.75" customHeight="1">
      <c r="A458" s="286" t="s">
        <v>9134</v>
      </c>
      <c r="B458" s="287" t="s">
        <v>9078</v>
      </c>
      <c r="C458" s="288">
        <v>8.6113899463799992E-2</v>
      </c>
      <c r="D458" s="288">
        <v>1.3418966456299999</v>
      </c>
    </row>
    <row r="459" spans="1:4" ht="27.75" customHeight="1">
      <c r="A459" s="286" t="s">
        <v>9135</v>
      </c>
      <c r="B459" s="287" t="s">
        <v>9078</v>
      </c>
      <c r="C459" s="288">
        <v>2.7910267173599999</v>
      </c>
      <c r="D459" s="288">
        <v>0.6349937748029999</v>
      </c>
    </row>
    <row r="460" spans="1:4" ht="27.75" customHeight="1">
      <c r="A460" s="286" t="s">
        <v>9136</v>
      </c>
      <c r="B460" s="287" t="s">
        <v>9078</v>
      </c>
      <c r="C460" s="288">
        <v>0.93005211002199994</v>
      </c>
      <c r="D460" s="288">
        <v>0.94185191703500004</v>
      </c>
    </row>
    <row r="461" spans="1:4" ht="27.75" customHeight="1">
      <c r="A461" s="286" t="s">
        <v>9137</v>
      </c>
      <c r="B461" s="287" t="s">
        <v>9078</v>
      </c>
      <c r="C461" s="288">
        <v>7.1709253995900002E-2</v>
      </c>
      <c r="D461" s="288">
        <v>0.52975650023799992</v>
      </c>
    </row>
    <row r="462" spans="1:4" ht="27.75" customHeight="1">
      <c r="A462" s="286" t="s">
        <v>9138</v>
      </c>
      <c r="B462" s="287" t="s">
        <v>9078</v>
      </c>
      <c r="C462" s="288">
        <v>0.36175456618099999</v>
      </c>
      <c r="D462" s="288">
        <v>0.80634130272500004</v>
      </c>
    </row>
    <row r="463" spans="1:4" ht="27.75" customHeight="1">
      <c r="A463" s="286" t="s">
        <v>9139</v>
      </c>
      <c r="B463" s="287" t="s">
        <v>9078</v>
      </c>
      <c r="C463" s="288">
        <v>0.39788544050199998</v>
      </c>
      <c r="D463" s="288">
        <v>0.111306992045</v>
      </c>
    </row>
    <row r="464" spans="1:4" ht="27.75" customHeight="1">
      <c r="A464" s="286" t="s">
        <v>9140</v>
      </c>
      <c r="B464" s="287" t="s">
        <v>9078</v>
      </c>
      <c r="C464" s="288">
        <v>7.0375111130600007E-2</v>
      </c>
      <c r="D464" s="288">
        <v>0.143837963786</v>
      </c>
    </row>
    <row r="465" spans="1:4" ht="27.75" customHeight="1">
      <c r="A465" s="286" t="s">
        <v>9141</v>
      </c>
      <c r="B465" s="287" t="s">
        <v>9078</v>
      </c>
      <c r="C465" s="288">
        <v>0.22612474854300002</v>
      </c>
      <c r="D465" s="288">
        <v>0.64699581130499995</v>
      </c>
    </row>
    <row r="466" spans="1:4" ht="27.75" customHeight="1">
      <c r="A466" s="286" t="s">
        <v>9142</v>
      </c>
      <c r="B466" s="287" t="s">
        <v>9078</v>
      </c>
      <c r="C466" s="288">
        <v>0.66712490841700001</v>
      </c>
      <c r="D466" s="288">
        <v>0.94322235157199996</v>
      </c>
    </row>
    <row r="467" spans="1:4" ht="27.75" customHeight="1">
      <c r="A467" s="286" t="s">
        <v>9143</v>
      </c>
      <c r="B467" s="287" t="s">
        <v>9078</v>
      </c>
      <c r="C467" s="288">
        <v>0.53772000203500003</v>
      </c>
      <c r="D467" s="288">
        <v>0.63899208904299998</v>
      </c>
    </row>
    <row r="468" spans="1:4" ht="27.75" customHeight="1">
      <c r="A468" s="286" t="s">
        <v>9144</v>
      </c>
      <c r="B468" s="287" t="s">
        <v>9078</v>
      </c>
      <c r="C468" s="288">
        <v>2.99448302921</v>
      </c>
      <c r="D468" s="288">
        <v>0.22679647183399998</v>
      </c>
    </row>
    <row r="469" spans="1:4" ht="27.75" customHeight="1">
      <c r="A469" s="286" t="s">
        <v>9145</v>
      </c>
      <c r="B469" s="287" t="s">
        <v>9078</v>
      </c>
      <c r="C469" s="288">
        <v>1.3267832399499999E-2</v>
      </c>
      <c r="D469" s="288">
        <v>0.52179777075799993</v>
      </c>
    </row>
    <row r="470" spans="1:4" ht="27.75" customHeight="1">
      <c r="A470" s="286" t="s">
        <v>9146</v>
      </c>
      <c r="B470" s="287" t="s">
        <v>9078</v>
      </c>
      <c r="C470" s="288">
        <v>0.15584632320200001</v>
      </c>
      <c r="D470" s="288">
        <v>0.37757171974499998</v>
      </c>
    </row>
    <row r="471" spans="1:4" ht="27.75" customHeight="1">
      <c r="A471" s="286" t="s">
        <v>9147</v>
      </c>
      <c r="B471" s="287" t="s">
        <v>9078</v>
      </c>
      <c r="C471" s="288">
        <v>1.9088192144800002E-2</v>
      </c>
      <c r="D471" s="288">
        <v>0.20374574062199999</v>
      </c>
    </row>
    <row r="472" spans="1:4" ht="27.75" customHeight="1">
      <c r="A472" s="286" t="s">
        <v>9148</v>
      </c>
      <c r="B472" s="287" t="s">
        <v>9078</v>
      </c>
      <c r="C472" s="288">
        <v>0.26973971909699995</v>
      </c>
      <c r="D472" s="288">
        <v>0.91344103633999996</v>
      </c>
    </row>
    <row r="473" spans="1:4" ht="27.75" customHeight="1">
      <c r="A473" s="286" t="s">
        <v>9149</v>
      </c>
      <c r="B473" s="287" t="s">
        <v>9078</v>
      </c>
      <c r="C473" s="288">
        <v>1.2444550301399999</v>
      </c>
      <c r="D473" s="288">
        <v>1.7375353621899998</v>
      </c>
    </row>
    <row r="474" spans="1:4" ht="27.75" customHeight="1">
      <c r="A474" s="286" t="s">
        <v>9150</v>
      </c>
      <c r="B474" s="287" t="s">
        <v>9078</v>
      </c>
      <c r="C474" s="288">
        <v>0.32419997401400003</v>
      </c>
      <c r="D474" s="288">
        <v>0.82084513589200003</v>
      </c>
    </row>
    <row r="475" spans="1:4" ht="27.75" customHeight="1">
      <c r="A475" s="286" t="s">
        <v>9151</v>
      </c>
      <c r="B475" s="287" t="s">
        <v>9078</v>
      </c>
      <c r="C475" s="288">
        <v>0.25266765605000002</v>
      </c>
      <c r="D475" s="288">
        <v>0.55091308385499993</v>
      </c>
    </row>
    <row r="476" spans="1:4" ht="27.75" customHeight="1">
      <c r="A476" s="286" t="s">
        <v>9152</v>
      </c>
      <c r="B476" s="287" t="s">
        <v>9078</v>
      </c>
      <c r="C476" s="288">
        <v>0.34947835053100001</v>
      </c>
      <c r="D476" s="288">
        <v>0.50525956778900005</v>
      </c>
    </row>
    <row r="477" spans="1:4" ht="27.75" customHeight="1">
      <c r="A477" s="286" t="s">
        <v>9153</v>
      </c>
      <c r="B477" s="287" t="s">
        <v>9078</v>
      </c>
      <c r="C477" s="288">
        <v>9.5588313924600002E-2</v>
      </c>
      <c r="D477" s="288">
        <v>0.363347916238</v>
      </c>
    </row>
    <row r="478" spans="1:4" ht="27.75" customHeight="1">
      <c r="A478" s="286" t="s">
        <v>9154</v>
      </c>
      <c r="B478" s="287" t="s">
        <v>9078</v>
      </c>
      <c r="C478" s="288">
        <v>0.24267659703300001</v>
      </c>
      <c r="D478" s="288">
        <v>0.85011593634999993</v>
      </c>
    </row>
    <row r="479" spans="1:4" ht="27.75" customHeight="1">
      <c r="A479" s="286" t="s">
        <v>9155</v>
      </c>
      <c r="B479" s="287" t="s">
        <v>9078</v>
      </c>
      <c r="C479" s="288">
        <v>0.41477408765500001</v>
      </c>
      <c r="D479" s="288">
        <v>0.90385529196799996</v>
      </c>
    </row>
    <row r="480" spans="1:4" ht="27.75" customHeight="1">
      <c r="A480" s="286" t="s">
        <v>9156</v>
      </c>
      <c r="B480" s="287" t="s">
        <v>9078</v>
      </c>
      <c r="C480" s="288">
        <v>0.154286354657</v>
      </c>
      <c r="D480" s="288">
        <v>0.49492182543000002</v>
      </c>
    </row>
    <row r="481" spans="1:4" ht="27.75" customHeight="1">
      <c r="A481" s="286" t="s">
        <v>9157</v>
      </c>
      <c r="B481" s="287" t="s">
        <v>9158</v>
      </c>
      <c r="C481" s="288">
        <v>0</v>
      </c>
      <c r="D481" s="288">
        <v>0</v>
      </c>
    </row>
    <row r="482" spans="1:4" ht="27.75" customHeight="1">
      <c r="A482" s="286" t="s">
        <v>9159</v>
      </c>
      <c r="B482" s="287" t="s">
        <v>9158</v>
      </c>
      <c r="C482" s="288">
        <v>2.8450717903500001E-2</v>
      </c>
      <c r="D482" s="288">
        <v>5.6979071918299998E-2</v>
      </c>
    </row>
    <row r="483" spans="1:4" ht="27.75" customHeight="1">
      <c r="A483" s="286" t="s">
        <v>9160</v>
      </c>
      <c r="B483" s="287" t="s">
        <v>9158</v>
      </c>
      <c r="C483" s="288">
        <v>2.39108742612E-3</v>
      </c>
      <c r="D483" s="288">
        <v>3.2639665400799996E-2</v>
      </c>
    </row>
    <row r="484" spans="1:4" ht="27.75" customHeight="1">
      <c r="A484" s="286" t="s">
        <v>9161</v>
      </c>
      <c r="B484" s="287" t="s">
        <v>9158</v>
      </c>
      <c r="C484" s="288">
        <v>0.171920001297</v>
      </c>
      <c r="D484" s="288">
        <v>5.6627066966100002E-2</v>
      </c>
    </row>
    <row r="485" spans="1:4" ht="27.75" customHeight="1">
      <c r="A485" s="286" t="s">
        <v>9162</v>
      </c>
      <c r="B485" s="287" t="s">
        <v>9158</v>
      </c>
      <c r="C485" s="288">
        <v>6.4334585815600002E-3</v>
      </c>
      <c r="D485" s="288">
        <v>1.9762239924300002E-2</v>
      </c>
    </row>
  </sheetData>
  <sheetProtection selectLockedCells="1" selectUnlockedCells="1"/>
  <mergeCells count="1">
    <mergeCell ref="A2:D2"/>
  </mergeCells>
  <hyperlinks>
    <hyperlink ref="A1" location="Overview!A1" display="Back to Overview" xr:uid="{00000000-0004-0000-3D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Header>&amp;C&amp;G</oddHeader>
    <oddFooter>&amp;C&amp;P of &amp;N</oddFooter>
    <firstHeader>&amp;LUn-scaled [nodal /network group] costs&amp;C&amp;G</firstHeader>
    <firstFooter>&amp;C&amp;P of &amp;N</firstFooter>
  </headerFooter>
  <legacyDrawingHF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11">
    <pageSetUpPr fitToPage="1"/>
  </sheetPr>
  <dimension ref="A1:H764"/>
  <sheetViews>
    <sheetView zoomScale="90" zoomScaleNormal="90" zoomScaleSheetLayoutView="100" workbookViewId="0"/>
  </sheetViews>
  <sheetFormatPr defaultColWidth="11.54296875" defaultRowHeight="12.5"/>
  <cols>
    <col min="1" max="1" width="13.81640625" style="148" customWidth="1"/>
    <col min="2" max="2" width="37.453125" style="148" bestFit="1" customWidth="1"/>
    <col min="3" max="3" width="19" style="149" customWidth="1"/>
    <col min="4" max="4" width="5.26953125" style="148" bestFit="1" customWidth="1"/>
    <col min="5" max="5" width="4.7265625" style="148" customWidth="1"/>
    <col min="6" max="6" width="29.1796875" style="148" bestFit="1" customWidth="1"/>
    <col min="7" max="7" width="11.54296875" style="148"/>
    <col min="8" max="8" width="64.54296875" style="148" bestFit="1" customWidth="1"/>
    <col min="9" max="16384" width="11.54296875" style="148"/>
  </cols>
  <sheetData>
    <row r="1" spans="1:8" ht="26.25" customHeight="1">
      <c r="A1" s="151" t="s">
        <v>37</v>
      </c>
      <c r="H1" s="150"/>
    </row>
    <row r="2" spans="1:8" ht="12.75" customHeight="1">
      <c r="A2" s="151"/>
    </row>
    <row r="3" spans="1:8" ht="12.75" customHeight="1">
      <c r="A3" s="151"/>
    </row>
    <row r="4" spans="1:8" ht="12.75" customHeight="1">
      <c r="A4" s="151"/>
    </row>
    <row r="5" spans="1:8" ht="12.75" customHeight="1">
      <c r="A5" s="151"/>
    </row>
    <row r="6" spans="1:8" ht="12.75" customHeight="1">
      <c r="A6" s="151"/>
    </row>
    <row r="7" spans="1:8" ht="12.75" customHeight="1">
      <c r="A7" s="151"/>
    </row>
    <row r="8" spans="1:8" ht="12.75" customHeight="1">
      <c r="A8" s="151"/>
    </row>
    <row r="9" spans="1:8" ht="12.75" customHeight="1">
      <c r="A9" s="151"/>
    </row>
    <row r="10" spans="1:8" ht="12.75" customHeight="1">
      <c r="A10" s="151"/>
    </row>
    <row r="11" spans="1:8" ht="12.75" customHeight="1">
      <c r="A11" s="151"/>
    </row>
    <row r="12" spans="1:8" ht="12.75" customHeight="1">
      <c r="A12" s="151"/>
    </row>
    <row r="13" spans="1:8" ht="12.75" customHeight="1">
      <c r="A13" s="151"/>
    </row>
    <row r="14" spans="1:8" ht="12.75" customHeight="1">
      <c r="A14" s="151"/>
    </row>
    <row r="15" spans="1:8" ht="12.75" customHeight="1">
      <c r="A15" s="151"/>
    </row>
    <row r="16" spans="1:8" ht="12.75" customHeight="1">
      <c r="A16" s="151"/>
    </row>
    <row r="17" spans="1:8" ht="12.75" customHeight="1">
      <c r="A17" s="151"/>
    </row>
    <row r="18" spans="1:8" ht="12.75" customHeight="1">
      <c r="A18" s="151"/>
    </row>
    <row r="19" spans="1:8" ht="12.75" customHeight="1">
      <c r="A19" s="151"/>
    </row>
    <row r="20" spans="1:8" ht="12.75" customHeight="1">
      <c r="A20" s="151"/>
    </row>
    <row r="21" spans="1:8" ht="12.75" customHeight="1">
      <c r="A21" s="151"/>
    </row>
    <row r="22" spans="1:8" ht="12.75" customHeight="1">
      <c r="A22" s="151"/>
    </row>
    <row r="23" spans="1:8" ht="12.75" customHeight="1">
      <c r="A23" s="151"/>
    </row>
    <row r="24" spans="1:8" ht="12.75" customHeight="1">
      <c r="A24" s="151"/>
    </row>
    <row r="25" spans="1:8" ht="12.75" customHeight="1">
      <c r="A25" s="151"/>
    </row>
    <row r="26" spans="1:8" ht="12.75" customHeight="1">
      <c r="A26" s="151"/>
    </row>
    <row r="27" spans="1:8" ht="12.75" customHeight="1">
      <c r="A27" s="151"/>
    </row>
    <row r="28" spans="1:8" s="153" customFormat="1" ht="52">
      <c r="A28" s="55" t="s">
        <v>9163</v>
      </c>
      <c r="B28" s="55" t="s">
        <v>9164</v>
      </c>
      <c r="C28" s="55" t="s">
        <v>9165</v>
      </c>
      <c r="D28" s="152"/>
      <c r="E28" s="152"/>
      <c r="F28" s="55" t="s">
        <v>9166</v>
      </c>
      <c r="G28" s="55" t="s">
        <v>9167</v>
      </c>
      <c r="H28" s="55" t="s">
        <v>9168</v>
      </c>
    </row>
    <row r="29" spans="1:8">
      <c r="A29" s="158">
        <v>3</v>
      </c>
      <c r="B29" s="154" t="s">
        <v>9169</v>
      </c>
      <c r="C29" s="157" t="s">
        <v>9170</v>
      </c>
      <c r="F29" s="148" t="s">
        <v>9171</v>
      </c>
      <c r="G29" s="155">
        <v>43626</v>
      </c>
      <c r="H29" s="148" t="s">
        <v>9172</v>
      </c>
    </row>
    <row r="30" spans="1:8">
      <c r="A30" s="158">
        <v>4</v>
      </c>
      <c r="B30" s="154" t="s">
        <v>9169</v>
      </c>
      <c r="C30" s="157" t="s">
        <v>9170</v>
      </c>
      <c r="F30" s="148" t="s">
        <v>9173</v>
      </c>
      <c r="G30" s="155">
        <v>43626</v>
      </c>
      <c r="H30" s="148" t="s">
        <v>9172</v>
      </c>
    </row>
    <row r="31" spans="1:8">
      <c r="A31" s="158">
        <v>5</v>
      </c>
      <c r="B31" s="154" t="s">
        <v>9174</v>
      </c>
      <c r="C31" s="157" t="s">
        <v>9170</v>
      </c>
      <c r="F31" s="148" t="s">
        <v>9175</v>
      </c>
      <c r="G31" s="155">
        <v>43626</v>
      </c>
      <c r="H31" s="148" t="s">
        <v>9172</v>
      </c>
    </row>
    <row r="32" spans="1:8">
      <c r="A32" s="158">
        <v>6</v>
      </c>
      <c r="B32" s="154" t="s">
        <v>9176</v>
      </c>
      <c r="C32" s="157" t="s">
        <v>9170</v>
      </c>
      <c r="F32" s="148" t="s">
        <v>9177</v>
      </c>
      <c r="G32" s="155">
        <v>43626</v>
      </c>
      <c r="H32" s="148" t="s">
        <v>9178</v>
      </c>
    </row>
    <row r="33" spans="1:8">
      <c r="A33" s="158">
        <v>7</v>
      </c>
      <c r="B33" s="154" t="s">
        <v>9176</v>
      </c>
      <c r="C33" s="157" t="s">
        <v>9170</v>
      </c>
      <c r="G33" s="155"/>
      <c r="H33" s="156"/>
    </row>
    <row r="34" spans="1:8">
      <c r="A34" s="158">
        <v>8</v>
      </c>
      <c r="B34" s="154" t="s">
        <v>9176</v>
      </c>
      <c r="C34" s="157" t="s">
        <v>9170</v>
      </c>
      <c r="F34" s="156"/>
      <c r="G34" s="155"/>
    </row>
    <row r="35" spans="1:8">
      <c r="A35" s="158">
        <v>9</v>
      </c>
      <c r="B35" s="154" t="s">
        <v>9176</v>
      </c>
      <c r="C35" s="157" t="s">
        <v>9170</v>
      </c>
      <c r="G35" s="155"/>
      <c r="H35" s="156"/>
    </row>
    <row r="36" spans="1:8">
      <c r="A36" s="158">
        <v>10</v>
      </c>
      <c r="B36" s="154" t="s">
        <v>9176</v>
      </c>
      <c r="C36" s="157" t="s">
        <v>9170</v>
      </c>
      <c r="G36" s="155"/>
      <c r="H36" s="156"/>
    </row>
    <row r="37" spans="1:8">
      <c r="A37" s="158">
        <v>11</v>
      </c>
      <c r="B37" s="154" t="s">
        <v>9176</v>
      </c>
      <c r="C37" s="157" t="s">
        <v>9170</v>
      </c>
      <c r="G37" s="155"/>
    </row>
    <row r="38" spans="1:8">
      <c r="A38" s="158">
        <v>12</v>
      </c>
      <c r="B38" s="154" t="s">
        <v>9176</v>
      </c>
      <c r="C38" s="157" t="s">
        <v>9170</v>
      </c>
      <c r="G38" s="155"/>
    </row>
    <row r="39" spans="1:8">
      <c r="A39" s="158">
        <v>13</v>
      </c>
      <c r="B39" s="154" t="s">
        <v>9179</v>
      </c>
      <c r="C39" s="157" t="s">
        <v>9170</v>
      </c>
      <c r="G39" s="155"/>
    </row>
    <row r="40" spans="1:8">
      <c r="A40" s="158">
        <v>15</v>
      </c>
      <c r="B40" s="154" t="s">
        <v>9179</v>
      </c>
      <c r="C40" s="157" t="s">
        <v>9170</v>
      </c>
      <c r="F40" s="156"/>
      <c r="G40" s="155"/>
      <c r="H40" s="156"/>
    </row>
    <row r="41" spans="1:8">
      <c r="A41" s="158">
        <v>16</v>
      </c>
      <c r="B41" s="154" t="s">
        <v>9180</v>
      </c>
      <c r="C41" s="157" t="s">
        <v>9170</v>
      </c>
      <c r="G41" s="155"/>
      <c r="H41" s="156"/>
    </row>
    <row r="42" spans="1:8">
      <c r="A42" s="158">
        <v>17</v>
      </c>
      <c r="B42" s="154" t="s">
        <v>9180</v>
      </c>
      <c r="C42" s="157" t="s">
        <v>9170</v>
      </c>
      <c r="G42" s="155"/>
    </row>
    <row r="43" spans="1:8">
      <c r="A43" s="158">
        <v>18</v>
      </c>
      <c r="B43" s="154" t="s">
        <v>9180</v>
      </c>
      <c r="C43" s="157" t="s">
        <v>9170</v>
      </c>
      <c r="G43" s="155"/>
    </row>
    <row r="44" spans="1:8">
      <c r="A44" s="158">
        <v>19</v>
      </c>
      <c r="B44" s="154" t="s">
        <v>9180</v>
      </c>
      <c r="C44" s="157" t="s">
        <v>9170</v>
      </c>
      <c r="G44" s="155"/>
    </row>
    <row r="45" spans="1:8">
      <c r="A45" s="158">
        <v>20</v>
      </c>
      <c r="B45" s="154" t="s">
        <v>9180</v>
      </c>
      <c r="C45" s="157" t="s">
        <v>9170</v>
      </c>
      <c r="G45" s="155"/>
    </row>
    <row r="46" spans="1:8">
      <c r="A46" s="158">
        <v>21</v>
      </c>
      <c r="B46" s="154" t="s">
        <v>9180</v>
      </c>
      <c r="C46" s="157" t="s">
        <v>9170</v>
      </c>
      <c r="G46" s="155"/>
    </row>
    <row r="47" spans="1:8">
      <c r="A47" s="158">
        <v>22</v>
      </c>
      <c r="B47" s="154" t="s">
        <v>9180</v>
      </c>
      <c r="C47" s="157" t="s">
        <v>9170</v>
      </c>
      <c r="G47" s="155"/>
    </row>
    <row r="48" spans="1:8">
      <c r="A48" s="158">
        <v>23</v>
      </c>
      <c r="B48" s="154" t="s">
        <v>9181</v>
      </c>
      <c r="C48" s="157" t="s">
        <v>9170</v>
      </c>
      <c r="G48" s="155"/>
    </row>
    <row r="49" spans="1:8">
      <c r="A49" s="158">
        <v>24</v>
      </c>
      <c r="B49" s="154" t="s">
        <v>9181</v>
      </c>
      <c r="C49" s="157" t="s">
        <v>9170</v>
      </c>
      <c r="G49" s="155"/>
    </row>
    <row r="50" spans="1:8">
      <c r="A50" s="158">
        <v>25</v>
      </c>
      <c r="B50" s="154" t="s">
        <v>9181</v>
      </c>
      <c r="C50" s="157" t="s">
        <v>9170</v>
      </c>
      <c r="G50" s="155"/>
    </row>
    <row r="51" spans="1:8">
      <c r="A51" s="158">
        <v>26</v>
      </c>
      <c r="B51" s="154" t="s">
        <v>9181</v>
      </c>
      <c r="C51" s="157" t="s">
        <v>9170</v>
      </c>
      <c r="G51" s="155"/>
    </row>
    <row r="52" spans="1:8">
      <c r="A52" s="158">
        <v>28</v>
      </c>
      <c r="B52" s="154" t="s">
        <v>9181</v>
      </c>
      <c r="C52" s="157" t="s">
        <v>9170</v>
      </c>
      <c r="G52" s="155"/>
    </row>
    <row r="53" spans="1:8">
      <c r="A53" s="158">
        <v>29</v>
      </c>
      <c r="B53" s="154" t="s">
        <v>9181</v>
      </c>
      <c r="C53" s="157" t="s">
        <v>9170</v>
      </c>
      <c r="G53" s="155"/>
    </row>
    <row r="54" spans="1:8">
      <c r="A54" s="158">
        <v>30</v>
      </c>
      <c r="B54" s="154" t="s">
        <v>9181</v>
      </c>
      <c r="C54" s="157" t="s">
        <v>9170</v>
      </c>
      <c r="G54" s="155"/>
    </row>
    <row r="55" spans="1:8">
      <c r="A55" s="158">
        <v>31</v>
      </c>
      <c r="B55" s="154" t="s">
        <v>9181</v>
      </c>
      <c r="C55" s="157" t="s">
        <v>9170</v>
      </c>
      <c r="G55" s="155"/>
    </row>
    <row r="56" spans="1:8">
      <c r="A56" s="158">
        <v>32</v>
      </c>
      <c r="B56" s="154" t="s">
        <v>9181</v>
      </c>
      <c r="C56" s="157" t="s">
        <v>9170</v>
      </c>
      <c r="F56" s="156"/>
      <c r="G56" s="155"/>
      <c r="H56" s="156"/>
    </row>
    <row r="57" spans="1:8">
      <c r="A57" s="158">
        <v>33</v>
      </c>
      <c r="B57" s="154" t="s">
        <v>9181</v>
      </c>
      <c r="C57" s="157" t="s">
        <v>9170</v>
      </c>
      <c r="F57" s="156"/>
      <c r="G57" s="155"/>
      <c r="H57" s="156"/>
    </row>
    <row r="58" spans="1:8">
      <c r="A58" s="158">
        <v>34</v>
      </c>
      <c r="B58" s="154" t="s">
        <v>9181</v>
      </c>
      <c r="C58" s="157" t="s">
        <v>9170</v>
      </c>
      <c r="F58" s="156"/>
      <c r="G58" s="155"/>
      <c r="H58" s="156"/>
    </row>
    <row r="59" spans="1:8">
      <c r="A59" s="158">
        <v>35</v>
      </c>
      <c r="B59" s="154" t="s">
        <v>9181</v>
      </c>
      <c r="C59" s="157" t="s">
        <v>9170</v>
      </c>
      <c r="F59" s="156"/>
      <c r="G59" s="155"/>
      <c r="H59" s="156"/>
    </row>
    <row r="60" spans="1:8">
      <c r="A60" s="158">
        <v>36</v>
      </c>
      <c r="B60" s="154" t="s">
        <v>9181</v>
      </c>
      <c r="C60" s="157" t="s">
        <v>9170</v>
      </c>
      <c r="F60" s="156"/>
      <c r="G60" s="155"/>
      <c r="H60" s="156"/>
    </row>
    <row r="61" spans="1:8">
      <c r="A61" s="158">
        <v>37</v>
      </c>
      <c r="B61" s="154" t="s">
        <v>9181</v>
      </c>
      <c r="C61" s="157" t="s">
        <v>9170</v>
      </c>
      <c r="F61" s="156"/>
      <c r="G61" s="155"/>
      <c r="H61" s="156"/>
    </row>
    <row r="62" spans="1:8">
      <c r="A62" s="158">
        <v>38</v>
      </c>
      <c r="B62" s="154" t="s">
        <v>9181</v>
      </c>
      <c r="C62" s="157" t="s">
        <v>9170</v>
      </c>
      <c r="F62" s="156"/>
      <c r="G62" s="155"/>
      <c r="H62" s="156"/>
    </row>
    <row r="63" spans="1:8">
      <c r="A63" s="158">
        <v>39</v>
      </c>
      <c r="B63" s="154" t="s">
        <v>9181</v>
      </c>
      <c r="C63" s="157" t="s">
        <v>9170</v>
      </c>
      <c r="F63" s="156"/>
      <c r="G63" s="155"/>
      <c r="H63" s="156"/>
    </row>
    <row r="64" spans="1:8">
      <c r="A64" s="158">
        <v>40</v>
      </c>
      <c r="B64" s="154" t="s">
        <v>9180</v>
      </c>
      <c r="C64" s="157" t="s">
        <v>9170</v>
      </c>
      <c r="F64" s="156"/>
      <c r="G64" s="155"/>
      <c r="H64" s="156"/>
    </row>
    <row r="65" spans="1:8">
      <c r="A65" s="158">
        <v>41</v>
      </c>
      <c r="B65" s="154" t="s">
        <v>9182</v>
      </c>
      <c r="C65" s="157" t="s">
        <v>9170</v>
      </c>
      <c r="F65" s="156"/>
      <c r="G65" s="155"/>
      <c r="H65" s="156"/>
    </row>
    <row r="66" spans="1:8">
      <c r="A66" s="158">
        <v>42</v>
      </c>
      <c r="B66" s="154" t="s">
        <v>9183</v>
      </c>
      <c r="C66" s="157" t="s">
        <v>9170</v>
      </c>
      <c r="F66" s="156"/>
      <c r="G66" s="155"/>
      <c r="H66" s="156"/>
    </row>
    <row r="67" spans="1:8">
      <c r="A67" s="158">
        <v>43</v>
      </c>
      <c r="B67" s="154" t="s">
        <v>9183</v>
      </c>
      <c r="C67" s="157" t="s">
        <v>9170</v>
      </c>
      <c r="F67" s="156"/>
      <c r="G67" s="155"/>
      <c r="H67" s="156"/>
    </row>
    <row r="68" spans="1:8">
      <c r="A68" s="158">
        <v>44</v>
      </c>
      <c r="B68" s="154" t="s">
        <v>9182</v>
      </c>
      <c r="C68" s="157" t="s">
        <v>9170</v>
      </c>
      <c r="F68" s="156"/>
      <c r="G68" s="155"/>
      <c r="H68" s="156"/>
    </row>
    <row r="69" spans="1:8">
      <c r="A69" s="158">
        <v>45</v>
      </c>
      <c r="B69" s="154" t="s">
        <v>9184</v>
      </c>
      <c r="C69" s="157" t="s">
        <v>9170</v>
      </c>
      <c r="F69" s="156"/>
      <c r="G69" s="155"/>
      <c r="H69" s="156"/>
    </row>
    <row r="70" spans="1:8">
      <c r="A70" s="158">
        <v>46</v>
      </c>
      <c r="B70" s="154" t="s">
        <v>9185</v>
      </c>
      <c r="C70" s="157" t="s">
        <v>9170</v>
      </c>
      <c r="F70" s="156"/>
      <c r="G70" s="155"/>
      <c r="H70" s="156"/>
    </row>
    <row r="71" spans="1:8">
      <c r="A71" s="158">
        <v>47</v>
      </c>
      <c r="B71" s="154" t="s">
        <v>9186</v>
      </c>
      <c r="C71" s="157" t="s">
        <v>9170</v>
      </c>
      <c r="F71" s="156"/>
      <c r="G71" s="155"/>
      <c r="H71" s="156"/>
    </row>
    <row r="72" spans="1:8">
      <c r="A72" s="158">
        <v>48</v>
      </c>
      <c r="B72" s="154" t="s">
        <v>9187</v>
      </c>
      <c r="C72" s="157" t="s">
        <v>9170</v>
      </c>
      <c r="F72" s="156"/>
      <c r="G72" s="155"/>
      <c r="H72" s="156"/>
    </row>
    <row r="73" spans="1:8">
      <c r="A73" s="158">
        <v>49</v>
      </c>
      <c r="B73" s="154" t="s">
        <v>9180</v>
      </c>
      <c r="C73" s="157" t="s">
        <v>9170</v>
      </c>
      <c r="F73" s="156"/>
      <c r="G73" s="155"/>
      <c r="H73" s="156"/>
    </row>
    <row r="74" spans="1:8">
      <c r="A74" s="158">
        <v>50</v>
      </c>
      <c r="B74" s="154" t="s">
        <v>9188</v>
      </c>
      <c r="C74" s="157" t="s">
        <v>9170</v>
      </c>
      <c r="F74" s="156"/>
      <c r="G74" s="155"/>
      <c r="H74" s="156"/>
    </row>
    <row r="75" spans="1:8">
      <c r="A75" s="158">
        <v>51</v>
      </c>
      <c r="B75" s="154" t="s">
        <v>9189</v>
      </c>
      <c r="C75" s="157" t="s">
        <v>9190</v>
      </c>
      <c r="F75" s="156"/>
      <c r="G75" s="155"/>
      <c r="H75" s="156"/>
    </row>
    <row r="76" spans="1:8">
      <c r="A76" s="158">
        <v>52</v>
      </c>
      <c r="B76" s="154" t="s">
        <v>9191</v>
      </c>
      <c r="C76" s="157" t="s">
        <v>9170</v>
      </c>
      <c r="F76" s="156"/>
      <c r="G76" s="155"/>
      <c r="H76" s="156"/>
    </row>
    <row r="77" spans="1:8">
      <c r="A77" s="158">
        <v>53</v>
      </c>
      <c r="B77" s="154" t="s">
        <v>9191</v>
      </c>
      <c r="C77" s="157" t="s">
        <v>9170</v>
      </c>
      <c r="F77" s="156"/>
      <c r="G77" s="155"/>
      <c r="H77" s="156"/>
    </row>
    <row r="78" spans="1:8">
      <c r="A78" s="158">
        <v>55</v>
      </c>
      <c r="B78" s="154" t="s">
        <v>9191</v>
      </c>
      <c r="C78" s="157" t="s">
        <v>9170</v>
      </c>
      <c r="F78" s="156"/>
      <c r="G78" s="155"/>
      <c r="H78" s="156"/>
    </row>
    <row r="79" spans="1:8">
      <c r="A79" s="158">
        <v>56</v>
      </c>
      <c r="B79" s="154" t="s">
        <v>9191</v>
      </c>
      <c r="C79" s="157" t="s">
        <v>9170</v>
      </c>
      <c r="F79" s="156"/>
      <c r="G79" s="155"/>
      <c r="H79" s="156"/>
    </row>
    <row r="80" spans="1:8">
      <c r="A80" s="158">
        <v>57</v>
      </c>
      <c r="B80" s="154" t="s">
        <v>9191</v>
      </c>
      <c r="C80" s="157" t="s">
        <v>9170</v>
      </c>
      <c r="F80" s="156"/>
      <c r="G80" s="155"/>
      <c r="H80" s="156"/>
    </row>
    <row r="81" spans="1:8">
      <c r="A81" s="158">
        <v>58</v>
      </c>
      <c r="B81" s="154" t="s">
        <v>9192</v>
      </c>
      <c r="C81" s="157" t="s">
        <v>9190</v>
      </c>
      <c r="F81" s="156"/>
      <c r="G81" s="155"/>
      <c r="H81" s="156"/>
    </row>
    <row r="82" spans="1:8">
      <c r="A82" s="158">
        <v>59</v>
      </c>
      <c r="B82" s="154" t="s">
        <v>9191</v>
      </c>
      <c r="C82" s="157" t="s">
        <v>9170</v>
      </c>
      <c r="F82" s="156"/>
      <c r="G82" s="155"/>
      <c r="H82" s="156"/>
    </row>
    <row r="83" spans="1:8">
      <c r="A83" s="158">
        <v>60</v>
      </c>
      <c r="B83" s="154" t="s">
        <v>9191</v>
      </c>
      <c r="C83" s="157" t="s">
        <v>9170</v>
      </c>
      <c r="F83" s="156"/>
      <c r="G83" s="155"/>
      <c r="H83" s="156"/>
    </row>
    <row r="84" spans="1:8">
      <c r="A84" s="158">
        <v>62</v>
      </c>
      <c r="B84" s="154" t="s">
        <v>9193</v>
      </c>
      <c r="C84" s="157" t="s">
        <v>9190</v>
      </c>
    </row>
    <row r="85" spans="1:8">
      <c r="A85" s="158">
        <v>63</v>
      </c>
      <c r="B85" s="154" t="s">
        <v>9183</v>
      </c>
      <c r="C85" s="157" t="s">
        <v>9170</v>
      </c>
    </row>
    <row r="86" spans="1:8">
      <c r="A86" s="158">
        <v>64</v>
      </c>
      <c r="B86" s="154" t="s">
        <v>9191</v>
      </c>
      <c r="C86" s="157" t="s">
        <v>9170</v>
      </c>
    </row>
    <row r="87" spans="1:8">
      <c r="A87" s="158">
        <v>65</v>
      </c>
      <c r="B87" s="154" t="s">
        <v>9194</v>
      </c>
      <c r="C87" s="157" t="s">
        <v>9170</v>
      </c>
    </row>
    <row r="88" spans="1:8">
      <c r="A88" s="158">
        <v>66</v>
      </c>
      <c r="B88" s="154" t="s">
        <v>9194</v>
      </c>
      <c r="C88" s="157" t="s">
        <v>9170</v>
      </c>
    </row>
    <row r="89" spans="1:8">
      <c r="A89" s="158">
        <v>67</v>
      </c>
      <c r="B89" s="154" t="s">
        <v>9195</v>
      </c>
      <c r="C89" s="157" t="s">
        <v>9170</v>
      </c>
    </row>
    <row r="90" spans="1:8">
      <c r="A90" s="158">
        <v>71</v>
      </c>
      <c r="B90" s="154" t="s">
        <v>9195</v>
      </c>
      <c r="C90" s="157" t="s">
        <v>9170</v>
      </c>
    </row>
    <row r="91" spans="1:8">
      <c r="A91" s="158">
        <v>72</v>
      </c>
      <c r="B91" s="154" t="s">
        <v>9195</v>
      </c>
      <c r="C91" s="157" t="s">
        <v>9170</v>
      </c>
    </row>
    <row r="92" spans="1:8">
      <c r="A92" s="158">
        <v>73</v>
      </c>
      <c r="B92" s="154" t="s">
        <v>9195</v>
      </c>
      <c r="C92" s="157" t="s">
        <v>9170</v>
      </c>
    </row>
    <row r="93" spans="1:8">
      <c r="A93" s="158">
        <v>74</v>
      </c>
      <c r="B93" s="154" t="s">
        <v>9196</v>
      </c>
      <c r="C93" s="157" t="s">
        <v>9170</v>
      </c>
    </row>
    <row r="94" spans="1:8">
      <c r="A94" s="158">
        <v>75</v>
      </c>
      <c r="B94" s="154" t="s">
        <v>9197</v>
      </c>
      <c r="C94" s="157" t="s">
        <v>9170</v>
      </c>
    </row>
    <row r="95" spans="1:8">
      <c r="A95" s="158">
        <v>76</v>
      </c>
      <c r="B95" s="154" t="s">
        <v>9197</v>
      </c>
      <c r="C95" s="157" t="s">
        <v>9170</v>
      </c>
    </row>
    <row r="96" spans="1:8">
      <c r="A96" s="158">
        <v>77</v>
      </c>
      <c r="B96" s="154" t="s">
        <v>9197</v>
      </c>
      <c r="C96" s="157" t="s">
        <v>9170</v>
      </c>
    </row>
    <row r="97" spans="1:3">
      <c r="A97" s="158">
        <v>78</v>
      </c>
      <c r="B97" s="154" t="s">
        <v>9198</v>
      </c>
      <c r="C97" s="157" t="s">
        <v>9170</v>
      </c>
    </row>
    <row r="98" spans="1:3">
      <c r="A98" s="158">
        <v>79</v>
      </c>
      <c r="B98" s="154" t="s">
        <v>9199</v>
      </c>
      <c r="C98" s="157" t="s">
        <v>9190</v>
      </c>
    </row>
    <row r="99" spans="1:3">
      <c r="A99" s="158">
        <v>80</v>
      </c>
      <c r="B99" s="154" t="s">
        <v>9200</v>
      </c>
      <c r="C99" s="157" t="s">
        <v>9170</v>
      </c>
    </row>
    <row r="100" spans="1:3">
      <c r="A100" s="158">
        <v>81</v>
      </c>
      <c r="B100" s="154" t="s">
        <v>9201</v>
      </c>
      <c r="C100" s="157" t="s">
        <v>9170</v>
      </c>
    </row>
    <row r="101" spans="1:3">
      <c r="A101" s="158">
        <v>82</v>
      </c>
      <c r="B101" s="154" t="s">
        <v>9202</v>
      </c>
      <c r="C101" s="157" t="s">
        <v>9170</v>
      </c>
    </row>
    <row r="102" spans="1:3">
      <c r="A102" s="158">
        <v>83</v>
      </c>
      <c r="B102" s="154" t="s">
        <v>9202</v>
      </c>
      <c r="C102" s="157" t="s">
        <v>9170</v>
      </c>
    </row>
    <row r="103" spans="1:3">
      <c r="A103" s="158">
        <v>84</v>
      </c>
      <c r="B103" s="154" t="s">
        <v>9202</v>
      </c>
      <c r="C103" s="157" t="s">
        <v>9170</v>
      </c>
    </row>
    <row r="104" spans="1:3">
      <c r="A104" s="158">
        <v>85</v>
      </c>
      <c r="B104" s="154" t="s">
        <v>9202</v>
      </c>
      <c r="C104" s="157" t="s">
        <v>9170</v>
      </c>
    </row>
    <row r="105" spans="1:3">
      <c r="A105" s="158">
        <v>86</v>
      </c>
      <c r="B105" s="154" t="s">
        <v>9202</v>
      </c>
      <c r="C105" s="157" t="s">
        <v>9170</v>
      </c>
    </row>
    <row r="106" spans="1:3">
      <c r="A106" s="158">
        <v>87</v>
      </c>
      <c r="B106" s="154" t="s">
        <v>9202</v>
      </c>
      <c r="C106" s="157" t="s">
        <v>9170</v>
      </c>
    </row>
    <row r="107" spans="1:3">
      <c r="A107" s="158">
        <v>88</v>
      </c>
      <c r="B107" s="154" t="s">
        <v>9202</v>
      </c>
      <c r="C107" s="157" t="s">
        <v>9170</v>
      </c>
    </row>
    <row r="108" spans="1:3">
      <c r="A108" s="158">
        <v>91</v>
      </c>
      <c r="B108" s="154" t="s">
        <v>9203</v>
      </c>
      <c r="C108" s="157" t="s">
        <v>9170</v>
      </c>
    </row>
    <row r="109" spans="1:3">
      <c r="A109" s="158">
        <v>92</v>
      </c>
      <c r="B109" s="154" t="s">
        <v>9203</v>
      </c>
      <c r="C109" s="157" t="s">
        <v>9170</v>
      </c>
    </row>
    <row r="110" spans="1:3">
      <c r="A110" s="158">
        <v>93</v>
      </c>
      <c r="B110" s="154" t="s">
        <v>9204</v>
      </c>
      <c r="C110" s="157" t="s">
        <v>9190</v>
      </c>
    </row>
    <row r="111" spans="1:3">
      <c r="A111" s="158">
        <v>94</v>
      </c>
      <c r="B111" s="154" t="s">
        <v>9203</v>
      </c>
      <c r="C111" s="157" t="s">
        <v>9170</v>
      </c>
    </row>
    <row r="112" spans="1:3">
      <c r="A112" s="158">
        <v>95</v>
      </c>
      <c r="B112" s="154" t="s">
        <v>9203</v>
      </c>
      <c r="C112" s="157" t="s">
        <v>9170</v>
      </c>
    </row>
    <row r="113" spans="1:3">
      <c r="A113" s="158">
        <v>96</v>
      </c>
      <c r="B113" s="154" t="s">
        <v>9203</v>
      </c>
      <c r="C113" s="157" t="s">
        <v>9170</v>
      </c>
    </row>
    <row r="114" spans="1:3">
      <c r="A114" s="158">
        <v>97</v>
      </c>
      <c r="B114" s="154" t="s">
        <v>9205</v>
      </c>
      <c r="C114" s="157" t="s">
        <v>9170</v>
      </c>
    </row>
    <row r="115" spans="1:3">
      <c r="A115" s="158">
        <v>98</v>
      </c>
      <c r="B115" s="154" t="s">
        <v>9206</v>
      </c>
      <c r="C115" s="157" t="s">
        <v>9170</v>
      </c>
    </row>
    <row r="116" spans="1:3">
      <c r="A116" s="158">
        <v>99</v>
      </c>
      <c r="B116" s="154" t="s">
        <v>9207</v>
      </c>
      <c r="C116" s="157" t="s">
        <v>9170</v>
      </c>
    </row>
    <row r="117" spans="1:3">
      <c r="A117" s="158">
        <v>100</v>
      </c>
      <c r="B117" s="154" t="s">
        <v>9207</v>
      </c>
      <c r="C117" s="157" t="s">
        <v>9170</v>
      </c>
    </row>
    <row r="118" spans="1:3">
      <c r="A118" s="158">
        <v>101</v>
      </c>
      <c r="B118" s="154" t="s">
        <v>9208</v>
      </c>
      <c r="C118" s="157" t="s">
        <v>9170</v>
      </c>
    </row>
    <row r="119" spans="1:3">
      <c r="A119" s="158">
        <v>102</v>
      </c>
      <c r="B119" s="154" t="s">
        <v>9208</v>
      </c>
      <c r="C119" s="157" t="s">
        <v>9170</v>
      </c>
    </row>
    <row r="120" spans="1:3">
      <c r="A120" s="158">
        <v>103</v>
      </c>
      <c r="B120" s="154" t="s">
        <v>9208</v>
      </c>
      <c r="C120" s="157" t="s">
        <v>9170</v>
      </c>
    </row>
    <row r="121" spans="1:3">
      <c r="A121" s="158">
        <v>104</v>
      </c>
      <c r="B121" s="154" t="s">
        <v>9209</v>
      </c>
      <c r="C121" s="157" t="s">
        <v>9170</v>
      </c>
    </row>
    <row r="122" spans="1:3">
      <c r="A122" s="158">
        <v>105</v>
      </c>
      <c r="B122" s="154" t="s">
        <v>9209</v>
      </c>
      <c r="C122" s="157" t="s">
        <v>9170</v>
      </c>
    </row>
    <row r="123" spans="1:3">
      <c r="A123" s="158">
        <v>106</v>
      </c>
      <c r="B123" s="154" t="s">
        <v>9209</v>
      </c>
      <c r="C123" s="157" t="s">
        <v>9170</v>
      </c>
    </row>
    <row r="124" spans="1:3">
      <c r="A124" s="158">
        <v>107</v>
      </c>
      <c r="B124" s="154" t="s">
        <v>9209</v>
      </c>
      <c r="C124" s="157" t="s">
        <v>9170</v>
      </c>
    </row>
    <row r="125" spans="1:3">
      <c r="A125" s="158">
        <v>108</v>
      </c>
      <c r="B125" s="154" t="s">
        <v>9209</v>
      </c>
      <c r="C125" s="157" t="s">
        <v>9170</v>
      </c>
    </row>
    <row r="126" spans="1:3">
      <c r="A126" s="158">
        <v>109</v>
      </c>
      <c r="B126" s="154" t="s">
        <v>9209</v>
      </c>
      <c r="C126" s="157" t="s">
        <v>9170</v>
      </c>
    </row>
    <row r="127" spans="1:3">
      <c r="A127" s="158">
        <v>110</v>
      </c>
      <c r="B127" s="154" t="s">
        <v>9209</v>
      </c>
      <c r="C127" s="157" t="s">
        <v>9170</v>
      </c>
    </row>
    <row r="128" spans="1:3">
      <c r="A128" s="158">
        <v>111</v>
      </c>
      <c r="B128" s="154" t="s">
        <v>9210</v>
      </c>
      <c r="C128" s="157" t="s">
        <v>9170</v>
      </c>
    </row>
    <row r="129" spans="1:3">
      <c r="A129" s="158">
        <v>112</v>
      </c>
      <c r="B129" s="154" t="s">
        <v>9211</v>
      </c>
      <c r="C129" s="157" t="s">
        <v>9170</v>
      </c>
    </row>
    <row r="130" spans="1:3">
      <c r="A130" s="158">
        <v>113</v>
      </c>
      <c r="B130" s="154" t="s">
        <v>9211</v>
      </c>
      <c r="C130" s="157" t="s">
        <v>9170</v>
      </c>
    </row>
    <row r="131" spans="1:3">
      <c r="A131" s="158">
        <v>115</v>
      </c>
      <c r="B131" s="154" t="s">
        <v>9211</v>
      </c>
      <c r="C131" s="157" t="s">
        <v>9170</v>
      </c>
    </row>
    <row r="132" spans="1:3">
      <c r="A132" s="158">
        <v>116</v>
      </c>
      <c r="B132" s="154" t="s">
        <v>9211</v>
      </c>
      <c r="C132" s="157" t="s">
        <v>9170</v>
      </c>
    </row>
    <row r="133" spans="1:3">
      <c r="A133" s="158">
        <v>117</v>
      </c>
      <c r="B133" s="154" t="s">
        <v>9211</v>
      </c>
      <c r="C133" s="157" t="s">
        <v>9170</v>
      </c>
    </row>
    <row r="134" spans="1:3">
      <c r="A134" s="158">
        <v>118</v>
      </c>
      <c r="B134" s="154" t="s">
        <v>9212</v>
      </c>
      <c r="C134" s="157" t="s">
        <v>9170</v>
      </c>
    </row>
    <row r="135" spans="1:3">
      <c r="A135" s="158">
        <v>119</v>
      </c>
      <c r="B135" s="154" t="s">
        <v>9212</v>
      </c>
      <c r="C135" s="157" t="s">
        <v>9170</v>
      </c>
    </row>
    <row r="136" spans="1:3">
      <c r="A136" s="158">
        <v>120</v>
      </c>
      <c r="B136" s="154" t="s">
        <v>9183</v>
      </c>
      <c r="C136" s="157" t="s">
        <v>9170</v>
      </c>
    </row>
    <row r="137" spans="1:3">
      <c r="A137" s="158">
        <v>121</v>
      </c>
      <c r="B137" s="154" t="s">
        <v>9213</v>
      </c>
      <c r="C137" s="157" t="s">
        <v>9190</v>
      </c>
    </row>
    <row r="138" spans="1:3">
      <c r="A138" s="158">
        <v>122</v>
      </c>
      <c r="B138" s="154" t="s">
        <v>9214</v>
      </c>
      <c r="C138" s="157" t="s">
        <v>9190</v>
      </c>
    </row>
    <row r="139" spans="1:3">
      <c r="A139" s="158">
        <v>123</v>
      </c>
      <c r="B139" s="154" t="s">
        <v>9215</v>
      </c>
      <c r="C139" s="157" t="s">
        <v>9190</v>
      </c>
    </row>
    <row r="140" spans="1:3">
      <c r="A140" s="158">
        <v>124</v>
      </c>
      <c r="B140" s="154" t="s">
        <v>9215</v>
      </c>
      <c r="C140" s="157" t="s">
        <v>9190</v>
      </c>
    </row>
    <row r="141" spans="1:3">
      <c r="A141" s="158">
        <v>125</v>
      </c>
      <c r="B141" s="154" t="s">
        <v>9215</v>
      </c>
      <c r="C141" s="157" t="s">
        <v>9190</v>
      </c>
    </row>
    <row r="142" spans="1:3">
      <c r="A142" s="158">
        <v>126</v>
      </c>
      <c r="B142" s="154" t="s">
        <v>9216</v>
      </c>
      <c r="C142" s="157" t="s">
        <v>9190</v>
      </c>
    </row>
    <row r="143" spans="1:3">
      <c r="A143" s="158">
        <v>127</v>
      </c>
      <c r="B143" s="154" t="s">
        <v>9217</v>
      </c>
      <c r="C143" s="157" t="s">
        <v>9190</v>
      </c>
    </row>
    <row r="144" spans="1:3">
      <c r="A144" s="158">
        <v>128</v>
      </c>
      <c r="B144" s="154" t="s">
        <v>9218</v>
      </c>
      <c r="C144" s="157" t="s">
        <v>9190</v>
      </c>
    </row>
    <row r="145" spans="1:3">
      <c r="A145" s="158">
        <v>129</v>
      </c>
      <c r="B145" s="154" t="s">
        <v>9217</v>
      </c>
      <c r="C145" s="157" t="s">
        <v>9190</v>
      </c>
    </row>
    <row r="146" spans="1:3">
      <c r="A146" s="158">
        <v>130</v>
      </c>
      <c r="B146" s="154" t="s">
        <v>9219</v>
      </c>
      <c r="C146" s="157" t="s">
        <v>9190</v>
      </c>
    </row>
    <row r="147" spans="1:3">
      <c r="A147" s="158">
        <v>131</v>
      </c>
      <c r="B147" s="154" t="s">
        <v>9219</v>
      </c>
      <c r="C147" s="157" t="s">
        <v>9190</v>
      </c>
    </row>
    <row r="148" spans="1:3">
      <c r="A148" s="158">
        <v>132</v>
      </c>
      <c r="B148" s="154" t="s">
        <v>9220</v>
      </c>
      <c r="C148" s="157" t="s">
        <v>9190</v>
      </c>
    </row>
    <row r="149" spans="1:3">
      <c r="A149" s="158">
        <v>133</v>
      </c>
      <c r="B149" s="154" t="s">
        <v>9220</v>
      </c>
      <c r="C149" s="157" t="s">
        <v>9190</v>
      </c>
    </row>
    <row r="150" spans="1:3">
      <c r="A150" s="158">
        <v>134</v>
      </c>
      <c r="B150" s="154" t="s">
        <v>9220</v>
      </c>
      <c r="C150" s="157" t="s">
        <v>9190</v>
      </c>
    </row>
    <row r="151" spans="1:3">
      <c r="A151" s="158">
        <v>135</v>
      </c>
      <c r="B151" s="154" t="s">
        <v>9220</v>
      </c>
      <c r="C151" s="157" t="s">
        <v>9190</v>
      </c>
    </row>
    <row r="152" spans="1:3">
      <c r="A152" s="158">
        <v>136</v>
      </c>
      <c r="B152" s="154" t="s">
        <v>9220</v>
      </c>
      <c r="C152" s="157" t="s">
        <v>9190</v>
      </c>
    </row>
    <row r="153" spans="1:3">
      <c r="A153" s="158">
        <v>137</v>
      </c>
      <c r="B153" s="154" t="s">
        <v>9220</v>
      </c>
      <c r="C153" s="157" t="s">
        <v>9190</v>
      </c>
    </row>
    <row r="154" spans="1:3">
      <c r="A154" s="158">
        <v>138</v>
      </c>
      <c r="B154" s="154" t="s">
        <v>9220</v>
      </c>
      <c r="C154" s="157" t="s">
        <v>9190</v>
      </c>
    </row>
    <row r="155" spans="1:3">
      <c r="A155" s="158">
        <v>140</v>
      </c>
      <c r="B155" s="154" t="s">
        <v>9204</v>
      </c>
      <c r="C155" s="157" t="s">
        <v>9190</v>
      </c>
    </row>
    <row r="156" spans="1:3">
      <c r="A156" s="158">
        <v>141</v>
      </c>
      <c r="B156" s="154" t="s">
        <v>9221</v>
      </c>
      <c r="C156" s="157" t="s">
        <v>9190</v>
      </c>
    </row>
    <row r="157" spans="1:3">
      <c r="A157" s="158">
        <v>142</v>
      </c>
      <c r="B157" s="154" t="s">
        <v>9221</v>
      </c>
      <c r="C157" s="157" t="s">
        <v>9190</v>
      </c>
    </row>
    <row r="158" spans="1:3">
      <c r="A158" s="158">
        <v>143</v>
      </c>
      <c r="B158" s="154" t="s">
        <v>9207</v>
      </c>
      <c r="C158" s="157" t="s">
        <v>9170</v>
      </c>
    </row>
    <row r="159" spans="1:3">
      <c r="A159" s="158">
        <v>144</v>
      </c>
      <c r="B159" s="154" t="s">
        <v>9222</v>
      </c>
      <c r="C159" s="157" t="s">
        <v>9190</v>
      </c>
    </row>
    <row r="160" spans="1:3">
      <c r="A160" s="158">
        <v>145</v>
      </c>
      <c r="B160" s="154" t="s">
        <v>9222</v>
      </c>
      <c r="C160" s="157" t="s">
        <v>9190</v>
      </c>
    </row>
    <row r="161" spans="1:3">
      <c r="A161" s="158">
        <v>146</v>
      </c>
      <c r="B161" s="154" t="s">
        <v>9222</v>
      </c>
      <c r="C161" s="157" t="s">
        <v>9190</v>
      </c>
    </row>
    <row r="162" spans="1:3">
      <c r="A162" s="158">
        <v>147</v>
      </c>
      <c r="B162" s="154" t="s">
        <v>9222</v>
      </c>
      <c r="C162" s="157" t="s">
        <v>9190</v>
      </c>
    </row>
    <row r="163" spans="1:3">
      <c r="A163" s="158">
        <v>148</v>
      </c>
      <c r="B163" s="154" t="s">
        <v>9223</v>
      </c>
      <c r="C163" s="157" t="s">
        <v>9190</v>
      </c>
    </row>
    <row r="164" spans="1:3">
      <c r="A164" s="158">
        <v>149</v>
      </c>
      <c r="B164" s="154" t="s">
        <v>9224</v>
      </c>
      <c r="C164" s="157" t="s">
        <v>9190</v>
      </c>
    </row>
    <row r="165" spans="1:3">
      <c r="A165" s="158">
        <v>150</v>
      </c>
      <c r="B165" s="154" t="s">
        <v>9216</v>
      </c>
      <c r="C165" s="157" t="s">
        <v>9190</v>
      </c>
    </row>
    <row r="166" spans="1:3">
      <c r="A166" s="158">
        <v>151</v>
      </c>
      <c r="B166" s="154" t="s">
        <v>9216</v>
      </c>
      <c r="C166" s="157" t="s">
        <v>9190</v>
      </c>
    </row>
    <row r="167" spans="1:3">
      <c r="A167" s="158">
        <v>152</v>
      </c>
      <c r="B167" s="154" t="s">
        <v>9216</v>
      </c>
      <c r="C167" s="157" t="s">
        <v>9190</v>
      </c>
    </row>
    <row r="168" spans="1:3">
      <c r="A168" s="158">
        <v>153</v>
      </c>
      <c r="B168" s="154" t="s">
        <v>9216</v>
      </c>
      <c r="C168" s="157" t="s">
        <v>9190</v>
      </c>
    </row>
    <row r="169" spans="1:3">
      <c r="A169" s="158">
        <v>154</v>
      </c>
      <c r="B169" s="154" t="s">
        <v>9216</v>
      </c>
      <c r="C169" s="157" t="s">
        <v>9190</v>
      </c>
    </row>
    <row r="170" spans="1:3">
      <c r="A170" s="158">
        <v>155</v>
      </c>
      <c r="B170" s="154" t="s">
        <v>9204</v>
      </c>
      <c r="C170" s="157" t="s">
        <v>9170</v>
      </c>
    </row>
    <row r="171" spans="1:3">
      <c r="A171" s="158">
        <v>156</v>
      </c>
      <c r="B171" s="154" t="s">
        <v>9216</v>
      </c>
      <c r="C171" s="157" t="s">
        <v>9190</v>
      </c>
    </row>
    <row r="172" spans="1:3">
      <c r="A172" s="158">
        <v>157</v>
      </c>
      <c r="B172" s="154" t="s">
        <v>9216</v>
      </c>
      <c r="C172" s="157" t="s">
        <v>9190</v>
      </c>
    </row>
    <row r="173" spans="1:3">
      <c r="A173" s="158">
        <v>158</v>
      </c>
      <c r="B173" s="154" t="s">
        <v>9216</v>
      </c>
      <c r="C173" s="157" t="s">
        <v>9190</v>
      </c>
    </row>
    <row r="174" spans="1:3">
      <c r="A174" s="158">
        <v>159</v>
      </c>
      <c r="B174" s="154" t="s">
        <v>9191</v>
      </c>
      <c r="C174" s="157" t="s">
        <v>9170</v>
      </c>
    </row>
    <row r="175" spans="1:3">
      <c r="A175" s="158">
        <v>160</v>
      </c>
      <c r="B175" s="154" t="s">
        <v>9216</v>
      </c>
      <c r="C175" s="157" t="s">
        <v>9190</v>
      </c>
    </row>
    <row r="176" spans="1:3">
      <c r="A176" s="158">
        <v>161</v>
      </c>
      <c r="B176" s="154" t="s">
        <v>9216</v>
      </c>
      <c r="C176" s="157" t="s">
        <v>9190</v>
      </c>
    </row>
    <row r="177" spans="1:3">
      <c r="A177" s="158">
        <v>162</v>
      </c>
      <c r="B177" s="154" t="s">
        <v>9216</v>
      </c>
      <c r="C177" s="157" t="s">
        <v>9190</v>
      </c>
    </row>
    <row r="178" spans="1:3">
      <c r="A178" s="158">
        <v>163</v>
      </c>
      <c r="B178" s="154" t="s">
        <v>9216</v>
      </c>
      <c r="C178" s="157" t="s">
        <v>9190</v>
      </c>
    </row>
    <row r="179" spans="1:3">
      <c r="A179" s="158">
        <v>164</v>
      </c>
      <c r="B179" s="154" t="s">
        <v>9216</v>
      </c>
      <c r="C179" s="157" t="s">
        <v>9190</v>
      </c>
    </row>
    <row r="180" spans="1:3">
      <c r="A180" s="158">
        <v>165</v>
      </c>
      <c r="B180" s="154" t="s">
        <v>9216</v>
      </c>
      <c r="C180" s="157" t="s">
        <v>9190</v>
      </c>
    </row>
    <row r="181" spans="1:3">
      <c r="A181" s="158">
        <v>166</v>
      </c>
      <c r="B181" s="154" t="s">
        <v>9216</v>
      </c>
      <c r="C181" s="157" t="s">
        <v>9190</v>
      </c>
    </row>
    <row r="182" spans="1:3">
      <c r="A182" s="158">
        <v>167</v>
      </c>
      <c r="B182" s="154" t="s">
        <v>9216</v>
      </c>
      <c r="C182" s="157" t="s">
        <v>9190</v>
      </c>
    </row>
    <row r="183" spans="1:3">
      <c r="A183" s="158">
        <v>168</v>
      </c>
      <c r="B183" s="154" t="s">
        <v>9216</v>
      </c>
      <c r="C183" s="157" t="s">
        <v>9190</v>
      </c>
    </row>
    <row r="184" spans="1:3">
      <c r="A184" s="158">
        <v>169</v>
      </c>
      <c r="B184" s="154" t="s">
        <v>9216</v>
      </c>
      <c r="C184" s="157" t="s">
        <v>9190</v>
      </c>
    </row>
    <row r="185" spans="1:3">
      <c r="A185" s="158">
        <v>170</v>
      </c>
      <c r="B185" s="154" t="s">
        <v>9216</v>
      </c>
      <c r="C185" s="157" t="s">
        <v>9190</v>
      </c>
    </row>
    <row r="186" spans="1:3">
      <c r="A186" s="158">
        <v>171</v>
      </c>
      <c r="B186" s="154" t="s">
        <v>9216</v>
      </c>
      <c r="C186" s="157" t="s">
        <v>9190</v>
      </c>
    </row>
    <row r="187" spans="1:3">
      <c r="A187" s="158">
        <v>172</v>
      </c>
      <c r="B187" s="154" t="s">
        <v>9216</v>
      </c>
      <c r="C187" s="157" t="s">
        <v>9190</v>
      </c>
    </row>
    <row r="188" spans="1:3">
      <c r="A188" s="158">
        <v>173</v>
      </c>
      <c r="B188" s="154" t="s">
        <v>9216</v>
      </c>
      <c r="C188" s="157" t="s">
        <v>9190</v>
      </c>
    </row>
    <row r="189" spans="1:3">
      <c r="A189" s="158">
        <v>174</v>
      </c>
      <c r="B189" s="154" t="s">
        <v>9216</v>
      </c>
      <c r="C189" s="157" t="s">
        <v>9190</v>
      </c>
    </row>
    <row r="190" spans="1:3">
      <c r="A190" s="158">
        <v>175</v>
      </c>
      <c r="B190" s="154" t="s">
        <v>9216</v>
      </c>
      <c r="C190" s="157" t="s">
        <v>9190</v>
      </c>
    </row>
    <row r="191" spans="1:3">
      <c r="A191" s="158">
        <v>176</v>
      </c>
      <c r="B191" s="154" t="s">
        <v>9216</v>
      </c>
      <c r="C191" s="157" t="s">
        <v>9190</v>
      </c>
    </row>
    <row r="192" spans="1:3">
      <c r="A192" s="158">
        <v>177</v>
      </c>
      <c r="B192" s="154" t="s">
        <v>9216</v>
      </c>
      <c r="C192" s="157" t="s">
        <v>9190</v>
      </c>
    </row>
    <row r="193" spans="1:3">
      <c r="A193" s="158">
        <v>178</v>
      </c>
      <c r="B193" s="154" t="s">
        <v>9225</v>
      </c>
      <c r="C193" s="157" t="s">
        <v>9190</v>
      </c>
    </row>
    <row r="194" spans="1:3">
      <c r="A194" s="158">
        <v>179</v>
      </c>
      <c r="B194" s="154" t="s">
        <v>9216</v>
      </c>
      <c r="C194" s="157" t="s">
        <v>9190</v>
      </c>
    </row>
    <row r="195" spans="1:3">
      <c r="A195" s="158">
        <v>180</v>
      </c>
      <c r="B195" s="154" t="s">
        <v>9216</v>
      </c>
      <c r="C195" s="157" t="s">
        <v>9190</v>
      </c>
    </row>
    <row r="196" spans="1:3">
      <c r="A196" s="158">
        <v>181</v>
      </c>
      <c r="B196" s="154" t="s">
        <v>9216</v>
      </c>
      <c r="C196" s="157" t="s">
        <v>9190</v>
      </c>
    </row>
    <row r="197" spans="1:3">
      <c r="A197" s="158">
        <v>182</v>
      </c>
      <c r="B197" s="154" t="s">
        <v>9216</v>
      </c>
      <c r="C197" s="157" t="s">
        <v>9190</v>
      </c>
    </row>
    <row r="198" spans="1:3">
      <c r="A198" s="158">
        <v>183</v>
      </c>
      <c r="B198" s="154" t="s">
        <v>9216</v>
      </c>
      <c r="C198" s="157" t="s">
        <v>9190</v>
      </c>
    </row>
    <row r="199" spans="1:3">
      <c r="A199" s="158">
        <v>184</v>
      </c>
      <c r="B199" s="154" t="s">
        <v>9216</v>
      </c>
      <c r="C199" s="157" t="s">
        <v>9190</v>
      </c>
    </row>
    <row r="200" spans="1:3">
      <c r="A200" s="158">
        <v>185</v>
      </c>
      <c r="B200" s="154" t="s">
        <v>9216</v>
      </c>
      <c r="C200" s="157" t="s">
        <v>9190</v>
      </c>
    </row>
    <row r="201" spans="1:3">
      <c r="A201" s="158">
        <v>186</v>
      </c>
      <c r="B201" s="154" t="s">
        <v>9216</v>
      </c>
      <c r="C201" s="157" t="s">
        <v>9190</v>
      </c>
    </row>
    <row r="202" spans="1:3">
      <c r="A202" s="158">
        <v>187</v>
      </c>
      <c r="B202" s="154" t="s">
        <v>9216</v>
      </c>
      <c r="C202" s="157" t="s">
        <v>9190</v>
      </c>
    </row>
    <row r="203" spans="1:3">
      <c r="A203" s="158">
        <v>188</v>
      </c>
      <c r="B203" s="154" t="s">
        <v>9216</v>
      </c>
      <c r="C203" s="157" t="s">
        <v>9190</v>
      </c>
    </row>
    <row r="204" spans="1:3">
      <c r="A204" s="158">
        <v>189</v>
      </c>
      <c r="B204" s="154" t="s">
        <v>9216</v>
      </c>
      <c r="C204" s="157" t="s">
        <v>9170</v>
      </c>
    </row>
    <row r="205" spans="1:3">
      <c r="A205" s="158">
        <v>190</v>
      </c>
      <c r="B205" s="154" t="s">
        <v>9216</v>
      </c>
      <c r="C205" s="157" t="s">
        <v>9170</v>
      </c>
    </row>
    <row r="206" spans="1:3">
      <c r="A206" s="158">
        <v>191</v>
      </c>
      <c r="B206" s="154" t="s">
        <v>9216</v>
      </c>
      <c r="C206" s="157" t="s">
        <v>9170</v>
      </c>
    </row>
    <row r="207" spans="1:3">
      <c r="A207" s="158">
        <v>192</v>
      </c>
      <c r="B207" s="154" t="s">
        <v>9216</v>
      </c>
      <c r="C207" s="157" t="s">
        <v>9170</v>
      </c>
    </row>
    <row r="208" spans="1:3">
      <c r="A208" s="158">
        <v>193</v>
      </c>
      <c r="B208" s="154" t="s">
        <v>9216</v>
      </c>
      <c r="C208" s="157" t="s">
        <v>9170</v>
      </c>
    </row>
    <row r="209" spans="1:3">
      <c r="A209" s="158">
        <v>194</v>
      </c>
      <c r="B209" s="154" t="s">
        <v>9216</v>
      </c>
      <c r="C209" s="157" t="s">
        <v>9170</v>
      </c>
    </row>
    <row r="210" spans="1:3">
      <c r="A210" s="158">
        <v>195</v>
      </c>
      <c r="B210" s="154" t="s">
        <v>9216</v>
      </c>
      <c r="C210" s="157" t="s">
        <v>9170</v>
      </c>
    </row>
    <row r="211" spans="1:3">
      <c r="A211" s="158">
        <v>196</v>
      </c>
      <c r="B211" s="154" t="s">
        <v>9216</v>
      </c>
      <c r="C211" s="157" t="s">
        <v>9170</v>
      </c>
    </row>
    <row r="212" spans="1:3">
      <c r="A212" s="158">
        <v>197</v>
      </c>
      <c r="B212" s="154" t="s">
        <v>9216</v>
      </c>
      <c r="C212" s="157" t="s">
        <v>9170</v>
      </c>
    </row>
    <row r="213" spans="1:3">
      <c r="A213" s="158">
        <v>198</v>
      </c>
      <c r="B213" s="154" t="s">
        <v>9216</v>
      </c>
      <c r="C213" s="157" t="s">
        <v>9170</v>
      </c>
    </row>
    <row r="214" spans="1:3">
      <c r="A214" s="158">
        <v>199</v>
      </c>
      <c r="B214" s="154" t="s">
        <v>9216</v>
      </c>
      <c r="C214" s="157" t="s">
        <v>9170</v>
      </c>
    </row>
    <row r="215" spans="1:3">
      <c r="A215" s="158">
        <v>201</v>
      </c>
      <c r="B215" s="154" t="s">
        <v>9216</v>
      </c>
      <c r="C215" s="157" t="s">
        <v>9170</v>
      </c>
    </row>
    <row r="216" spans="1:3">
      <c r="A216" s="158">
        <v>202</v>
      </c>
      <c r="B216" s="154" t="s">
        <v>9216</v>
      </c>
      <c r="C216" s="157" t="s">
        <v>9170</v>
      </c>
    </row>
    <row r="217" spans="1:3">
      <c r="A217" s="158">
        <v>203</v>
      </c>
      <c r="B217" s="154" t="s">
        <v>9216</v>
      </c>
      <c r="C217" s="157" t="s">
        <v>9170</v>
      </c>
    </row>
    <row r="218" spans="1:3">
      <c r="A218" s="158">
        <v>204</v>
      </c>
      <c r="B218" s="154" t="s">
        <v>9216</v>
      </c>
      <c r="C218" s="157" t="s">
        <v>9170</v>
      </c>
    </row>
    <row r="219" spans="1:3">
      <c r="A219" s="158">
        <v>205</v>
      </c>
      <c r="B219" s="154" t="s">
        <v>9216</v>
      </c>
      <c r="C219" s="157" t="s">
        <v>9170</v>
      </c>
    </row>
    <row r="220" spans="1:3">
      <c r="A220" s="158">
        <v>206</v>
      </c>
      <c r="B220" s="154" t="s">
        <v>9216</v>
      </c>
      <c r="C220" s="157" t="s">
        <v>9170</v>
      </c>
    </row>
    <row r="221" spans="1:3">
      <c r="A221" s="158">
        <v>207</v>
      </c>
      <c r="B221" s="154" t="s">
        <v>9216</v>
      </c>
      <c r="C221" s="157" t="s">
        <v>9170</v>
      </c>
    </row>
    <row r="222" spans="1:3">
      <c r="A222" s="158">
        <v>208</v>
      </c>
      <c r="B222" s="154" t="s">
        <v>9216</v>
      </c>
      <c r="C222" s="157" t="s">
        <v>9170</v>
      </c>
    </row>
    <row r="223" spans="1:3">
      <c r="A223" s="158">
        <v>209</v>
      </c>
      <c r="B223" s="154" t="s">
        <v>9216</v>
      </c>
      <c r="C223" s="157" t="s">
        <v>9190</v>
      </c>
    </row>
    <row r="224" spans="1:3">
      <c r="A224" s="158">
        <v>210</v>
      </c>
      <c r="B224" s="154" t="s">
        <v>9216</v>
      </c>
      <c r="C224" s="157" t="s">
        <v>9190</v>
      </c>
    </row>
    <row r="225" spans="1:3">
      <c r="A225" s="158">
        <v>211</v>
      </c>
      <c r="B225" s="154" t="s">
        <v>9216</v>
      </c>
      <c r="C225" s="157" t="s">
        <v>9190</v>
      </c>
    </row>
    <row r="226" spans="1:3">
      <c r="A226" s="158">
        <v>212</v>
      </c>
      <c r="B226" s="154" t="s">
        <v>9216</v>
      </c>
      <c r="C226" s="157" t="s">
        <v>9190</v>
      </c>
    </row>
    <row r="227" spans="1:3">
      <c r="A227" s="158">
        <v>213</v>
      </c>
      <c r="B227" s="154" t="s">
        <v>9216</v>
      </c>
      <c r="C227" s="157" t="s">
        <v>9190</v>
      </c>
    </row>
    <row r="228" spans="1:3">
      <c r="A228" s="158">
        <v>214</v>
      </c>
      <c r="B228" s="154" t="s">
        <v>9216</v>
      </c>
      <c r="C228" s="157" t="s">
        <v>9190</v>
      </c>
    </row>
    <row r="229" spans="1:3">
      <c r="A229" s="158">
        <v>215</v>
      </c>
      <c r="B229" s="154" t="s">
        <v>9216</v>
      </c>
      <c r="C229" s="157" t="s">
        <v>9190</v>
      </c>
    </row>
    <row r="230" spans="1:3">
      <c r="A230" s="158">
        <v>216</v>
      </c>
      <c r="B230" s="154" t="s">
        <v>9216</v>
      </c>
      <c r="C230" s="157" t="s">
        <v>9190</v>
      </c>
    </row>
    <row r="231" spans="1:3">
      <c r="A231" s="158">
        <v>217</v>
      </c>
      <c r="B231" s="154" t="s">
        <v>9216</v>
      </c>
      <c r="C231" s="157" t="s">
        <v>9190</v>
      </c>
    </row>
    <row r="232" spans="1:3">
      <c r="A232" s="158">
        <v>218</v>
      </c>
      <c r="B232" s="154" t="s">
        <v>9216</v>
      </c>
      <c r="C232" s="157" t="s">
        <v>9190</v>
      </c>
    </row>
    <row r="233" spans="1:3">
      <c r="A233" s="158">
        <v>219</v>
      </c>
      <c r="B233" s="154" t="s">
        <v>9216</v>
      </c>
      <c r="C233" s="157" t="s">
        <v>9190</v>
      </c>
    </row>
    <row r="234" spans="1:3">
      <c r="A234" s="158">
        <v>220</v>
      </c>
      <c r="B234" s="154" t="s">
        <v>9216</v>
      </c>
      <c r="C234" s="157" t="s">
        <v>9190</v>
      </c>
    </row>
    <row r="235" spans="1:3">
      <c r="A235" s="158">
        <v>221</v>
      </c>
      <c r="B235" s="154" t="s">
        <v>9216</v>
      </c>
      <c r="C235" s="157" t="s">
        <v>9190</v>
      </c>
    </row>
    <row r="236" spans="1:3">
      <c r="A236" s="158">
        <v>222</v>
      </c>
      <c r="B236" s="154" t="s">
        <v>9216</v>
      </c>
      <c r="C236" s="157" t="s">
        <v>9190</v>
      </c>
    </row>
    <row r="237" spans="1:3">
      <c r="A237" s="158">
        <v>223</v>
      </c>
      <c r="B237" s="154" t="s">
        <v>9216</v>
      </c>
      <c r="C237" s="157" t="s">
        <v>9190</v>
      </c>
    </row>
    <row r="238" spans="1:3">
      <c r="A238" s="158">
        <v>224</v>
      </c>
      <c r="B238" s="154" t="s">
        <v>9216</v>
      </c>
      <c r="C238" s="157" t="s">
        <v>9190</v>
      </c>
    </row>
    <row r="239" spans="1:3">
      <c r="A239" s="158">
        <v>225</v>
      </c>
      <c r="B239" s="154" t="s">
        <v>9216</v>
      </c>
      <c r="C239" s="157" t="s">
        <v>9190</v>
      </c>
    </row>
    <row r="240" spans="1:3">
      <c r="A240" s="158">
        <v>226</v>
      </c>
      <c r="B240" s="154" t="s">
        <v>9216</v>
      </c>
      <c r="C240" s="157" t="s">
        <v>9190</v>
      </c>
    </row>
    <row r="241" spans="1:3">
      <c r="A241" s="158">
        <v>227</v>
      </c>
      <c r="B241" s="154" t="s">
        <v>9216</v>
      </c>
      <c r="C241" s="157" t="s">
        <v>9190</v>
      </c>
    </row>
    <row r="242" spans="1:3">
      <c r="A242" s="158">
        <v>228</v>
      </c>
      <c r="B242" s="154" t="s">
        <v>9226</v>
      </c>
      <c r="C242" s="157" t="s">
        <v>9170</v>
      </c>
    </row>
    <row r="243" spans="1:3">
      <c r="A243" s="158">
        <v>229</v>
      </c>
      <c r="B243" s="154" t="s">
        <v>9226</v>
      </c>
      <c r="C243" s="157" t="s">
        <v>9170</v>
      </c>
    </row>
    <row r="244" spans="1:3">
      <c r="A244" s="158">
        <v>230</v>
      </c>
      <c r="B244" s="154" t="s">
        <v>9216</v>
      </c>
      <c r="C244" s="157" t="s">
        <v>9170</v>
      </c>
    </row>
    <row r="245" spans="1:3">
      <c r="A245" s="158">
        <v>231</v>
      </c>
      <c r="B245" s="154" t="s">
        <v>9204</v>
      </c>
      <c r="C245" s="157" t="s">
        <v>9190</v>
      </c>
    </row>
    <row r="246" spans="1:3">
      <c r="A246" s="158">
        <v>233</v>
      </c>
      <c r="B246" s="154" t="s">
        <v>9204</v>
      </c>
      <c r="C246" s="157" t="s">
        <v>9190</v>
      </c>
    </row>
    <row r="247" spans="1:3">
      <c r="A247" s="158">
        <v>234</v>
      </c>
      <c r="B247" s="154" t="s">
        <v>9204</v>
      </c>
      <c r="C247" s="157" t="s">
        <v>9190</v>
      </c>
    </row>
    <row r="248" spans="1:3">
      <c r="A248" s="158">
        <v>235</v>
      </c>
      <c r="B248" s="154" t="s">
        <v>9204</v>
      </c>
      <c r="C248" s="157" t="s">
        <v>9190</v>
      </c>
    </row>
    <row r="249" spans="1:3">
      <c r="A249" s="158">
        <v>236</v>
      </c>
      <c r="B249" s="154" t="s">
        <v>9204</v>
      </c>
      <c r="C249" s="157" t="s">
        <v>9190</v>
      </c>
    </row>
    <row r="250" spans="1:3">
      <c r="A250" s="158">
        <v>237</v>
      </c>
      <c r="B250" s="154" t="s">
        <v>9204</v>
      </c>
      <c r="C250" s="157" t="s">
        <v>9190</v>
      </c>
    </row>
    <row r="251" spans="1:3">
      <c r="A251" s="158">
        <v>238</v>
      </c>
      <c r="B251" s="154" t="s">
        <v>9216</v>
      </c>
      <c r="C251" s="157" t="s">
        <v>9190</v>
      </c>
    </row>
    <row r="252" spans="1:3">
      <c r="A252" s="158">
        <v>241</v>
      </c>
      <c r="B252" s="154" t="s">
        <v>9227</v>
      </c>
      <c r="C252" s="157" t="s">
        <v>9190</v>
      </c>
    </row>
    <row r="253" spans="1:3">
      <c r="A253" s="158">
        <v>242</v>
      </c>
      <c r="B253" s="154" t="s">
        <v>9228</v>
      </c>
      <c r="C253" s="157" t="s">
        <v>9190</v>
      </c>
    </row>
    <row r="254" spans="1:3">
      <c r="A254" s="158">
        <v>243</v>
      </c>
      <c r="B254" s="154" t="s">
        <v>9192</v>
      </c>
      <c r="C254" s="157" t="s">
        <v>9190</v>
      </c>
    </row>
    <row r="255" spans="1:3">
      <c r="A255" s="158">
        <v>244</v>
      </c>
      <c r="B255" s="154" t="s">
        <v>9216</v>
      </c>
      <c r="C255" s="157" t="s">
        <v>9190</v>
      </c>
    </row>
    <row r="256" spans="1:3">
      <c r="A256" s="158">
        <v>245</v>
      </c>
      <c r="B256" s="154" t="s">
        <v>9228</v>
      </c>
      <c r="C256" s="157" t="s">
        <v>9190</v>
      </c>
    </row>
    <row r="257" spans="1:3">
      <c r="A257" s="158">
        <v>246</v>
      </c>
      <c r="B257" s="154" t="s">
        <v>9229</v>
      </c>
      <c r="C257" s="157" t="s">
        <v>9190</v>
      </c>
    </row>
    <row r="258" spans="1:3">
      <c r="A258" s="158">
        <v>247</v>
      </c>
      <c r="B258" s="154" t="s">
        <v>9228</v>
      </c>
      <c r="C258" s="157" t="s">
        <v>9190</v>
      </c>
    </row>
    <row r="259" spans="1:3">
      <c r="A259" s="158">
        <v>248</v>
      </c>
      <c r="B259" s="154" t="s">
        <v>9216</v>
      </c>
      <c r="C259" s="157" t="s">
        <v>9190</v>
      </c>
    </row>
    <row r="260" spans="1:3">
      <c r="A260" s="158">
        <v>249</v>
      </c>
      <c r="B260" s="154" t="s">
        <v>9228</v>
      </c>
      <c r="C260" s="157" t="s">
        <v>9190</v>
      </c>
    </row>
    <row r="261" spans="1:3">
      <c r="A261" s="158">
        <v>250</v>
      </c>
      <c r="B261" s="154" t="s">
        <v>9230</v>
      </c>
      <c r="C261" s="157" t="s">
        <v>9170</v>
      </c>
    </row>
    <row r="262" spans="1:3">
      <c r="A262" s="158">
        <v>251</v>
      </c>
      <c r="B262" s="154" t="s">
        <v>9230</v>
      </c>
      <c r="C262" s="157" t="s">
        <v>9170</v>
      </c>
    </row>
    <row r="263" spans="1:3">
      <c r="A263" s="158">
        <v>252</v>
      </c>
      <c r="B263" s="154" t="s">
        <v>9230</v>
      </c>
      <c r="C263" s="157" t="s">
        <v>9170</v>
      </c>
    </row>
    <row r="264" spans="1:3">
      <c r="A264" s="158">
        <v>253</v>
      </c>
      <c r="B264" s="154" t="s">
        <v>9230</v>
      </c>
      <c r="C264" s="157" t="s">
        <v>9170</v>
      </c>
    </row>
    <row r="265" spans="1:3">
      <c r="A265" s="158">
        <v>254</v>
      </c>
      <c r="B265" s="154" t="s">
        <v>9231</v>
      </c>
      <c r="C265" s="157" t="s">
        <v>9190</v>
      </c>
    </row>
    <row r="266" spans="1:3">
      <c r="A266" s="158">
        <v>255</v>
      </c>
      <c r="B266" s="154" t="s">
        <v>9232</v>
      </c>
      <c r="C266" s="157" t="s">
        <v>9190</v>
      </c>
    </row>
    <row r="267" spans="1:3">
      <c r="A267" s="158">
        <v>257</v>
      </c>
      <c r="B267" s="154" t="s">
        <v>9233</v>
      </c>
      <c r="C267" s="157" t="s">
        <v>9190</v>
      </c>
    </row>
    <row r="268" spans="1:3">
      <c r="A268" s="158">
        <v>258</v>
      </c>
      <c r="B268" s="154" t="s">
        <v>9234</v>
      </c>
      <c r="C268" s="157" t="s">
        <v>9190</v>
      </c>
    </row>
    <row r="269" spans="1:3">
      <c r="A269" s="158">
        <v>259</v>
      </c>
      <c r="B269" s="154" t="s">
        <v>9235</v>
      </c>
      <c r="C269" s="157" t="s">
        <v>9190</v>
      </c>
    </row>
    <row r="270" spans="1:3">
      <c r="A270" s="158">
        <v>260</v>
      </c>
      <c r="B270" s="154" t="s">
        <v>9234</v>
      </c>
      <c r="C270" s="157" t="s">
        <v>9170</v>
      </c>
    </row>
    <row r="271" spans="1:3">
      <c r="A271" s="158">
        <v>261</v>
      </c>
      <c r="B271" s="154" t="s">
        <v>9234</v>
      </c>
      <c r="C271" s="157" t="s">
        <v>9190</v>
      </c>
    </row>
    <row r="272" spans="1:3">
      <c r="A272" s="158">
        <v>262</v>
      </c>
      <c r="B272" s="154" t="s">
        <v>9234</v>
      </c>
      <c r="C272" s="157" t="s">
        <v>9190</v>
      </c>
    </row>
    <row r="273" spans="1:3">
      <c r="A273" s="158">
        <v>263</v>
      </c>
      <c r="B273" s="154" t="s">
        <v>9234</v>
      </c>
      <c r="C273" s="157" t="s">
        <v>9190</v>
      </c>
    </row>
    <row r="274" spans="1:3">
      <c r="A274" s="158">
        <v>264</v>
      </c>
      <c r="B274" s="154" t="s">
        <v>9234</v>
      </c>
      <c r="C274" s="157" t="s">
        <v>9190</v>
      </c>
    </row>
    <row r="275" spans="1:3">
      <c r="A275" s="158">
        <v>265</v>
      </c>
      <c r="B275" s="154" t="s">
        <v>9236</v>
      </c>
      <c r="C275" s="157" t="s">
        <v>9170</v>
      </c>
    </row>
    <row r="276" spans="1:3">
      <c r="A276" s="158">
        <v>266</v>
      </c>
      <c r="B276" s="154" t="s">
        <v>9236</v>
      </c>
      <c r="C276" s="157" t="s">
        <v>9170</v>
      </c>
    </row>
    <row r="277" spans="1:3">
      <c r="A277" s="158">
        <v>267</v>
      </c>
      <c r="B277" s="154" t="s">
        <v>9236</v>
      </c>
      <c r="C277" s="157" t="s">
        <v>9170</v>
      </c>
    </row>
    <row r="278" spans="1:3">
      <c r="A278" s="158">
        <v>268</v>
      </c>
      <c r="B278" s="154" t="s">
        <v>9236</v>
      </c>
      <c r="C278" s="157" t="s">
        <v>9170</v>
      </c>
    </row>
    <row r="279" spans="1:3">
      <c r="A279" s="158">
        <v>269</v>
      </c>
      <c r="B279" s="154" t="s">
        <v>9236</v>
      </c>
      <c r="C279" s="157" t="s">
        <v>9170</v>
      </c>
    </row>
    <row r="280" spans="1:3">
      <c r="A280" s="158">
        <v>270</v>
      </c>
      <c r="B280" s="154" t="s">
        <v>9236</v>
      </c>
      <c r="C280" s="157" t="s">
        <v>9170</v>
      </c>
    </row>
    <row r="281" spans="1:3">
      <c r="A281" s="158">
        <v>271</v>
      </c>
      <c r="B281" s="154" t="s">
        <v>9236</v>
      </c>
      <c r="C281" s="157" t="s">
        <v>9170</v>
      </c>
    </row>
    <row r="282" spans="1:3">
      <c r="A282" s="158">
        <v>272</v>
      </c>
      <c r="B282" s="154" t="s">
        <v>9236</v>
      </c>
      <c r="C282" s="157" t="s">
        <v>9170</v>
      </c>
    </row>
    <row r="283" spans="1:3">
      <c r="A283" s="158">
        <v>273</v>
      </c>
      <c r="B283" s="154" t="s">
        <v>9236</v>
      </c>
      <c r="C283" s="157" t="s">
        <v>9170</v>
      </c>
    </row>
    <row r="284" spans="1:3">
      <c r="A284" s="158">
        <v>274</v>
      </c>
      <c r="B284" s="154" t="s">
        <v>9236</v>
      </c>
      <c r="C284" s="157" t="s">
        <v>9170</v>
      </c>
    </row>
    <row r="285" spans="1:3">
      <c r="A285" s="158">
        <v>276</v>
      </c>
      <c r="B285" s="154" t="s">
        <v>9236</v>
      </c>
      <c r="C285" s="157" t="s">
        <v>9170</v>
      </c>
    </row>
    <row r="286" spans="1:3">
      <c r="A286" s="158">
        <v>277</v>
      </c>
      <c r="B286" s="154" t="s">
        <v>9237</v>
      </c>
      <c r="C286" s="157" t="s">
        <v>9170</v>
      </c>
    </row>
    <row r="287" spans="1:3">
      <c r="A287" s="158">
        <v>278</v>
      </c>
      <c r="B287" s="154" t="s">
        <v>9238</v>
      </c>
      <c r="C287" s="157" t="s">
        <v>9170</v>
      </c>
    </row>
    <row r="288" spans="1:3">
      <c r="A288" s="158">
        <v>279</v>
      </c>
      <c r="B288" s="154" t="s">
        <v>9239</v>
      </c>
      <c r="C288" s="157" t="s">
        <v>9170</v>
      </c>
    </row>
    <row r="289" spans="1:3">
      <c r="A289" s="158">
        <v>280</v>
      </c>
      <c r="B289" s="154" t="s">
        <v>9240</v>
      </c>
      <c r="C289" s="157" t="s">
        <v>9170</v>
      </c>
    </row>
    <row r="290" spans="1:3">
      <c r="A290" s="158">
        <v>281</v>
      </c>
      <c r="B290" s="154" t="s">
        <v>9241</v>
      </c>
      <c r="C290" s="157" t="s">
        <v>9190</v>
      </c>
    </row>
    <row r="291" spans="1:3">
      <c r="A291" s="158">
        <v>283</v>
      </c>
      <c r="B291" s="154" t="s">
        <v>9242</v>
      </c>
      <c r="C291" s="157" t="s">
        <v>9190</v>
      </c>
    </row>
    <row r="292" spans="1:3">
      <c r="A292" s="158">
        <v>284</v>
      </c>
      <c r="B292" s="154" t="s">
        <v>9183</v>
      </c>
      <c r="C292" s="157" t="s">
        <v>9170</v>
      </c>
    </row>
    <row r="293" spans="1:3">
      <c r="A293" s="158">
        <v>285</v>
      </c>
      <c r="B293" s="154" t="s">
        <v>9183</v>
      </c>
      <c r="C293" s="157" t="s">
        <v>9170</v>
      </c>
    </row>
    <row r="294" spans="1:3">
      <c r="A294" s="158">
        <v>286</v>
      </c>
      <c r="B294" s="154" t="s">
        <v>9243</v>
      </c>
      <c r="C294" s="157" t="s">
        <v>9170</v>
      </c>
    </row>
    <row r="295" spans="1:3">
      <c r="A295" s="158">
        <v>287</v>
      </c>
      <c r="B295" s="154" t="s">
        <v>9244</v>
      </c>
      <c r="C295" s="157" t="s">
        <v>9170</v>
      </c>
    </row>
    <row r="296" spans="1:3">
      <c r="A296" s="158">
        <v>288</v>
      </c>
      <c r="B296" s="154" t="s">
        <v>9245</v>
      </c>
      <c r="C296" s="157" t="s">
        <v>9170</v>
      </c>
    </row>
    <row r="297" spans="1:3">
      <c r="A297" s="158">
        <v>289</v>
      </c>
      <c r="B297" s="154" t="s">
        <v>9245</v>
      </c>
      <c r="C297" s="157" t="s">
        <v>9170</v>
      </c>
    </row>
    <row r="298" spans="1:3">
      <c r="A298" s="158">
        <v>290</v>
      </c>
      <c r="B298" s="154" t="s">
        <v>9245</v>
      </c>
      <c r="C298" s="157" t="s">
        <v>9170</v>
      </c>
    </row>
    <row r="299" spans="1:3">
      <c r="A299" s="158">
        <v>291</v>
      </c>
      <c r="B299" s="154" t="s">
        <v>9245</v>
      </c>
      <c r="C299" s="157" t="s">
        <v>9170</v>
      </c>
    </row>
    <row r="300" spans="1:3">
      <c r="A300" s="158">
        <v>292</v>
      </c>
      <c r="B300" s="154" t="s">
        <v>9245</v>
      </c>
      <c r="C300" s="157" t="s">
        <v>9170</v>
      </c>
    </row>
    <row r="301" spans="1:3">
      <c r="A301" s="158">
        <v>297</v>
      </c>
      <c r="B301" s="154" t="s">
        <v>9245</v>
      </c>
      <c r="C301" s="157" t="s">
        <v>9170</v>
      </c>
    </row>
    <row r="302" spans="1:3">
      <c r="A302" s="158">
        <v>298</v>
      </c>
      <c r="B302" s="154" t="s">
        <v>9245</v>
      </c>
      <c r="C302" s="157" t="s">
        <v>9170</v>
      </c>
    </row>
    <row r="303" spans="1:3">
      <c r="A303" s="158">
        <v>299</v>
      </c>
      <c r="B303" s="154" t="s">
        <v>9245</v>
      </c>
      <c r="C303" s="157" t="s">
        <v>9170</v>
      </c>
    </row>
    <row r="304" spans="1:3">
      <c r="A304" s="158">
        <v>300</v>
      </c>
      <c r="B304" s="154" t="s">
        <v>9246</v>
      </c>
      <c r="C304" s="157" t="s">
        <v>9190</v>
      </c>
    </row>
    <row r="305" spans="1:3">
      <c r="A305" s="158">
        <v>301</v>
      </c>
      <c r="B305" s="154" t="s">
        <v>9247</v>
      </c>
      <c r="C305" s="157" t="s">
        <v>9190</v>
      </c>
    </row>
    <row r="306" spans="1:3">
      <c r="A306" s="158">
        <v>302</v>
      </c>
      <c r="B306" s="154" t="s">
        <v>9248</v>
      </c>
      <c r="C306" s="157" t="s">
        <v>9190</v>
      </c>
    </row>
    <row r="307" spans="1:3">
      <c r="A307" s="158">
        <v>303</v>
      </c>
      <c r="B307" s="154" t="s">
        <v>9245</v>
      </c>
      <c r="C307" s="157" t="s">
        <v>9170</v>
      </c>
    </row>
    <row r="308" spans="1:3">
      <c r="A308" s="158">
        <v>304</v>
      </c>
      <c r="B308" s="154" t="s">
        <v>9245</v>
      </c>
      <c r="C308" s="157" t="s">
        <v>9170</v>
      </c>
    </row>
    <row r="309" spans="1:3">
      <c r="A309" s="158">
        <v>305</v>
      </c>
      <c r="B309" s="154" t="s">
        <v>9249</v>
      </c>
      <c r="C309" s="157" t="s">
        <v>9190</v>
      </c>
    </row>
    <row r="310" spans="1:3">
      <c r="A310" s="158">
        <v>306</v>
      </c>
      <c r="B310" s="154" t="s">
        <v>9249</v>
      </c>
      <c r="C310" s="157" t="s">
        <v>9190</v>
      </c>
    </row>
    <row r="311" spans="1:3">
      <c r="A311" s="158">
        <v>307</v>
      </c>
      <c r="B311" s="154" t="s">
        <v>9249</v>
      </c>
      <c r="C311" s="157" t="s">
        <v>9190</v>
      </c>
    </row>
    <row r="312" spans="1:3">
      <c r="A312" s="158">
        <v>308</v>
      </c>
      <c r="B312" s="154" t="s">
        <v>9249</v>
      </c>
      <c r="C312" s="157" t="s">
        <v>9190</v>
      </c>
    </row>
    <row r="313" spans="1:3">
      <c r="A313" s="158">
        <v>309</v>
      </c>
      <c r="B313" s="154" t="s">
        <v>9250</v>
      </c>
      <c r="C313" s="157" t="s">
        <v>9190</v>
      </c>
    </row>
    <row r="314" spans="1:3">
      <c r="A314" s="158">
        <v>310</v>
      </c>
      <c r="B314" s="154" t="s">
        <v>9251</v>
      </c>
      <c r="C314" s="157" t="s">
        <v>9190</v>
      </c>
    </row>
    <row r="315" spans="1:3">
      <c r="A315" s="158">
        <v>312</v>
      </c>
      <c r="B315" s="154" t="s">
        <v>9252</v>
      </c>
      <c r="C315" s="157" t="s">
        <v>9190</v>
      </c>
    </row>
    <row r="316" spans="1:3">
      <c r="A316" s="158">
        <v>313</v>
      </c>
      <c r="B316" s="154" t="s">
        <v>9253</v>
      </c>
      <c r="C316" s="157" t="s">
        <v>9170</v>
      </c>
    </row>
    <row r="317" spans="1:3">
      <c r="A317" s="158">
        <v>314</v>
      </c>
      <c r="B317" s="154" t="s">
        <v>9254</v>
      </c>
      <c r="C317" s="157" t="s">
        <v>9170</v>
      </c>
    </row>
    <row r="318" spans="1:3">
      <c r="A318" s="158">
        <v>315</v>
      </c>
      <c r="B318" s="154" t="s">
        <v>9255</v>
      </c>
      <c r="C318" s="157" t="s">
        <v>9170</v>
      </c>
    </row>
    <row r="319" spans="1:3">
      <c r="A319" s="158">
        <v>316</v>
      </c>
      <c r="B319" s="154" t="s">
        <v>9256</v>
      </c>
      <c r="C319" s="157" t="s">
        <v>9190</v>
      </c>
    </row>
    <row r="320" spans="1:3">
      <c r="A320" s="158">
        <v>317</v>
      </c>
      <c r="B320" s="154" t="s">
        <v>9256</v>
      </c>
      <c r="C320" s="157" t="s">
        <v>9190</v>
      </c>
    </row>
    <row r="321" spans="1:3">
      <c r="A321" s="158">
        <v>318</v>
      </c>
      <c r="B321" s="154" t="s">
        <v>9256</v>
      </c>
      <c r="C321" s="157" t="s">
        <v>9190</v>
      </c>
    </row>
    <row r="322" spans="1:3">
      <c r="A322" s="158">
        <v>319</v>
      </c>
      <c r="B322" s="154" t="s">
        <v>9257</v>
      </c>
      <c r="C322" s="157" t="s">
        <v>9190</v>
      </c>
    </row>
    <row r="323" spans="1:3">
      <c r="A323" s="158">
        <v>320</v>
      </c>
      <c r="B323" s="154" t="s">
        <v>9256</v>
      </c>
      <c r="C323" s="157" t="s">
        <v>9190</v>
      </c>
    </row>
    <row r="324" spans="1:3">
      <c r="A324" s="158">
        <v>321</v>
      </c>
      <c r="B324" s="154" t="s">
        <v>9256</v>
      </c>
      <c r="C324" s="157" t="s">
        <v>9190</v>
      </c>
    </row>
    <row r="325" spans="1:3">
      <c r="A325" s="158">
        <v>322</v>
      </c>
      <c r="B325" s="154" t="s">
        <v>9256</v>
      </c>
      <c r="C325" s="157" t="s">
        <v>9190</v>
      </c>
    </row>
    <row r="326" spans="1:3">
      <c r="A326" s="158">
        <v>323</v>
      </c>
      <c r="B326" s="154" t="s">
        <v>9256</v>
      </c>
      <c r="C326" s="157" t="s">
        <v>9190</v>
      </c>
    </row>
    <row r="327" spans="1:3">
      <c r="A327" s="158">
        <v>324</v>
      </c>
      <c r="B327" s="154" t="s">
        <v>9258</v>
      </c>
      <c r="C327" s="157" t="s">
        <v>9190</v>
      </c>
    </row>
    <row r="328" spans="1:3">
      <c r="A328" s="158">
        <v>325</v>
      </c>
      <c r="B328" s="154" t="s">
        <v>9259</v>
      </c>
      <c r="C328" s="157" t="s">
        <v>9190</v>
      </c>
    </row>
    <row r="329" spans="1:3">
      <c r="A329" s="158">
        <v>326</v>
      </c>
      <c r="B329" s="154" t="s">
        <v>9259</v>
      </c>
      <c r="C329" s="157" t="s">
        <v>9190</v>
      </c>
    </row>
    <row r="330" spans="1:3">
      <c r="A330" s="158">
        <v>327</v>
      </c>
      <c r="B330" s="154" t="s">
        <v>9259</v>
      </c>
      <c r="C330" s="157" t="s">
        <v>9190</v>
      </c>
    </row>
    <row r="331" spans="1:3">
      <c r="A331" s="158">
        <v>328</v>
      </c>
      <c r="B331" s="154" t="s">
        <v>9259</v>
      </c>
      <c r="C331" s="157" t="s">
        <v>9190</v>
      </c>
    </row>
    <row r="332" spans="1:3">
      <c r="A332" s="158">
        <v>329</v>
      </c>
      <c r="B332" s="154" t="s">
        <v>9259</v>
      </c>
      <c r="C332" s="157" t="s">
        <v>9190</v>
      </c>
    </row>
    <row r="333" spans="1:3">
      <c r="A333" s="158">
        <v>330</v>
      </c>
      <c r="B333" s="154" t="s">
        <v>9259</v>
      </c>
      <c r="C333" s="157" t="s">
        <v>9190</v>
      </c>
    </row>
    <row r="334" spans="1:3">
      <c r="A334" s="158">
        <v>331</v>
      </c>
      <c r="B334" s="154" t="s">
        <v>9259</v>
      </c>
      <c r="C334" s="157" t="s">
        <v>9190</v>
      </c>
    </row>
    <row r="335" spans="1:3">
      <c r="A335" s="158">
        <v>332</v>
      </c>
      <c r="B335" s="154" t="s">
        <v>9259</v>
      </c>
      <c r="C335" s="157" t="s">
        <v>9170</v>
      </c>
    </row>
    <row r="336" spans="1:3">
      <c r="A336" s="158">
        <v>334</v>
      </c>
      <c r="B336" s="154" t="s">
        <v>9260</v>
      </c>
      <c r="C336" s="157" t="s">
        <v>9190</v>
      </c>
    </row>
    <row r="337" spans="1:3">
      <c r="A337" s="158">
        <v>335</v>
      </c>
      <c r="B337" s="154" t="s">
        <v>9261</v>
      </c>
      <c r="C337" s="157" t="s">
        <v>9190</v>
      </c>
    </row>
    <row r="338" spans="1:3">
      <c r="A338" s="158">
        <v>336</v>
      </c>
      <c r="B338" s="154" t="s">
        <v>9262</v>
      </c>
      <c r="C338" s="157" t="s">
        <v>9170</v>
      </c>
    </row>
    <row r="339" spans="1:3">
      <c r="A339" s="158">
        <v>337</v>
      </c>
      <c r="B339" s="154" t="s">
        <v>9262</v>
      </c>
      <c r="C339" s="157" t="s">
        <v>9170</v>
      </c>
    </row>
    <row r="340" spans="1:3">
      <c r="A340" s="158">
        <v>338</v>
      </c>
      <c r="B340" s="154" t="s">
        <v>9263</v>
      </c>
      <c r="C340" s="157" t="s">
        <v>9190</v>
      </c>
    </row>
    <row r="341" spans="1:3">
      <c r="A341" s="158">
        <v>339</v>
      </c>
      <c r="B341" s="154" t="s">
        <v>9264</v>
      </c>
      <c r="C341" s="157" t="s">
        <v>9170</v>
      </c>
    </row>
    <row r="342" spans="1:3">
      <c r="A342" s="158">
        <v>340</v>
      </c>
      <c r="B342" s="154" t="s">
        <v>9264</v>
      </c>
      <c r="C342" s="157" t="s">
        <v>9170</v>
      </c>
    </row>
    <row r="343" spans="1:3">
      <c r="A343" s="158">
        <v>341</v>
      </c>
      <c r="B343" s="154" t="s">
        <v>9264</v>
      </c>
      <c r="C343" s="157" t="s">
        <v>9170</v>
      </c>
    </row>
    <row r="344" spans="1:3">
      <c r="A344" s="158">
        <v>342</v>
      </c>
      <c r="B344" s="154" t="s">
        <v>9265</v>
      </c>
      <c r="C344" s="157" t="s">
        <v>9190</v>
      </c>
    </row>
    <row r="345" spans="1:3">
      <c r="A345" s="158">
        <v>343</v>
      </c>
      <c r="B345" s="154" t="s">
        <v>9266</v>
      </c>
      <c r="C345" s="157" t="s">
        <v>9190</v>
      </c>
    </row>
    <row r="346" spans="1:3">
      <c r="A346" s="158">
        <v>344</v>
      </c>
      <c r="B346" s="154" t="s">
        <v>9267</v>
      </c>
      <c r="C346" s="157" t="s">
        <v>9190</v>
      </c>
    </row>
    <row r="347" spans="1:3">
      <c r="A347" s="158">
        <v>344</v>
      </c>
      <c r="B347" s="154" t="s">
        <v>9267</v>
      </c>
      <c r="C347" s="157" t="s">
        <v>9170</v>
      </c>
    </row>
    <row r="348" spans="1:3">
      <c r="A348" s="158">
        <v>345</v>
      </c>
      <c r="B348" s="154" t="s">
        <v>9268</v>
      </c>
      <c r="C348" s="157" t="s">
        <v>9190</v>
      </c>
    </row>
    <row r="349" spans="1:3">
      <c r="A349" s="158">
        <v>346</v>
      </c>
      <c r="B349" s="154" t="s">
        <v>9269</v>
      </c>
      <c r="C349" s="157" t="s">
        <v>9170</v>
      </c>
    </row>
    <row r="350" spans="1:3">
      <c r="A350" s="158">
        <v>347</v>
      </c>
      <c r="B350" s="154" t="s">
        <v>9270</v>
      </c>
      <c r="C350" s="157" t="s">
        <v>9170</v>
      </c>
    </row>
    <row r="351" spans="1:3">
      <c r="A351" s="158">
        <v>348</v>
      </c>
      <c r="B351" s="154" t="s">
        <v>9270</v>
      </c>
      <c r="C351" s="157" t="s">
        <v>9170</v>
      </c>
    </row>
    <row r="352" spans="1:3">
      <c r="A352" s="158">
        <v>349</v>
      </c>
      <c r="B352" s="154" t="s">
        <v>9216</v>
      </c>
      <c r="C352" s="157" t="s">
        <v>9190</v>
      </c>
    </row>
    <row r="353" spans="1:3">
      <c r="A353" s="158">
        <v>350</v>
      </c>
      <c r="B353" s="154" t="s">
        <v>9271</v>
      </c>
      <c r="C353" s="157" t="s">
        <v>9170</v>
      </c>
    </row>
    <row r="354" spans="1:3">
      <c r="A354" s="158">
        <v>351</v>
      </c>
      <c r="B354" s="154" t="s">
        <v>9272</v>
      </c>
      <c r="C354" s="157" t="s">
        <v>9190</v>
      </c>
    </row>
    <row r="355" spans="1:3">
      <c r="A355" s="158">
        <v>352</v>
      </c>
      <c r="B355" s="154" t="s">
        <v>9273</v>
      </c>
      <c r="C355" s="157" t="s">
        <v>9190</v>
      </c>
    </row>
    <row r="356" spans="1:3">
      <c r="A356" s="158">
        <v>353</v>
      </c>
      <c r="B356" s="154" t="s">
        <v>9274</v>
      </c>
      <c r="C356" s="157" t="s">
        <v>9190</v>
      </c>
    </row>
    <row r="357" spans="1:3">
      <c r="A357" s="158">
        <v>354</v>
      </c>
      <c r="B357" s="154" t="s">
        <v>9191</v>
      </c>
      <c r="C357" s="157" t="s">
        <v>9170</v>
      </c>
    </row>
    <row r="358" spans="1:3">
      <c r="A358" s="158">
        <v>355</v>
      </c>
      <c r="B358" s="154" t="s">
        <v>9275</v>
      </c>
      <c r="C358" s="157" t="s">
        <v>9190</v>
      </c>
    </row>
    <row r="359" spans="1:3">
      <c r="A359" s="158">
        <v>357</v>
      </c>
      <c r="B359" s="154" t="s">
        <v>9276</v>
      </c>
      <c r="C359" s="157" t="s">
        <v>9170</v>
      </c>
    </row>
    <row r="360" spans="1:3">
      <c r="A360" s="158">
        <v>358</v>
      </c>
      <c r="B360" s="154" t="s">
        <v>9276</v>
      </c>
      <c r="C360" s="157" t="s">
        <v>9170</v>
      </c>
    </row>
    <row r="361" spans="1:3">
      <c r="A361" s="158">
        <v>359</v>
      </c>
      <c r="B361" s="154" t="s">
        <v>9276</v>
      </c>
      <c r="C361" s="157" t="s">
        <v>9170</v>
      </c>
    </row>
    <row r="362" spans="1:3">
      <c r="A362" s="158">
        <v>360</v>
      </c>
      <c r="B362" s="154" t="s">
        <v>9276</v>
      </c>
      <c r="C362" s="157" t="s">
        <v>9170</v>
      </c>
    </row>
    <row r="363" spans="1:3">
      <c r="A363" s="158">
        <v>361</v>
      </c>
      <c r="B363" s="154" t="s">
        <v>9276</v>
      </c>
      <c r="C363" s="157" t="s">
        <v>9170</v>
      </c>
    </row>
    <row r="364" spans="1:3">
      <c r="A364" s="158">
        <v>362</v>
      </c>
      <c r="B364" s="154" t="s">
        <v>9276</v>
      </c>
      <c r="C364" s="157" t="s">
        <v>9170</v>
      </c>
    </row>
    <row r="365" spans="1:3">
      <c r="A365" s="158">
        <v>363</v>
      </c>
      <c r="B365" s="154" t="s">
        <v>9276</v>
      </c>
      <c r="C365" s="157" t="s">
        <v>9170</v>
      </c>
    </row>
    <row r="366" spans="1:3">
      <c r="A366" s="158">
        <v>364</v>
      </c>
      <c r="B366" s="154" t="s">
        <v>9276</v>
      </c>
      <c r="C366" s="157" t="s">
        <v>9170</v>
      </c>
    </row>
    <row r="367" spans="1:3">
      <c r="A367" s="158">
        <v>365</v>
      </c>
      <c r="B367" s="154" t="s">
        <v>9276</v>
      </c>
      <c r="C367" s="157" t="s">
        <v>9170</v>
      </c>
    </row>
    <row r="368" spans="1:3">
      <c r="A368" s="158">
        <v>366</v>
      </c>
      <c r="B368" s="154" t="s">
        <v>9276</v>
      </c>
      <c r="C368" s="157" t="s">
        <v>9170</v>
      </c>
    </row>
    <row r="369" spans="1:3">
      <c r="A369" s="158">
        <v>367</v>
      </c>
      <c r="B369" s="154" t="s">
        <v>9276</v>
      </c>
      <c r="C369" s="157" t="s">
        <v>9170</v>
      </c>
    </row>
    <row r="370" spans="1:3">
      <c r="A370" s="158">
        <v>368</v>
      </c>
      <c r="B370" s="154" t="s">
        <v>9276</v>
      </c>
      <c r="C370" s="157" t="s">
        <v>9170</v>
      </c>
    </row>
    <row r="371" spans="1:3">
      <c r="A371" s="158">
        <v>369</v>
      </c>
      <c r="B371" s="154" t="s">
        <v>9276</v>
      </c>
      <c r="C371" s="157" t="s">
        <v>9170</v>
      </c>
    </row>
    <row r="372" spans="1:3">
      <c r="A372" s="158">
        <v>370</v>
      </c>
      <c r="B372" s="154" t="s">
        <v>9276</v>
      </c>
      <c r="C372" s="157" t="s">
        <v>9170</v>
      </c>
    </row>
    <row r="373" spans="1:3">
      <c r="A373" s="158">
        <v>371</v>
      </c>
      <c r="B373" s="154" t="s">
        <v>9276</v>
      </c>
      <c r="C373" s="157" t="s">
        <v>9170</v>
      </c>
    </row>
    <row r="374" spans="1:3">
      <c r="A374" s="158">
        <v>372</v>
      </c>
      <c r="B374" s="154" t="s">
        <v>9256</v>
      </c>
      <c r="C374" s="157" t="s">
        <v>9190</v>
      </c>
    </row>
    <row r="375" spans="1:3">
      <c r="A375" s="158">
        <v>373</v>
      </c>
      <c r="B375" s="154" t="s">
        <v>9204</v>
      </c>
      <c r="C375" s="157" t="s">
        <v>9190</v>
      </c>
    </row>
    <row r="376" spans="1:3">
      <c r="A376" s="158">
        <v>374</v>
      </c>
      <c r="B376" s="154" t="s">
        <v>9204</v>
      </c>
      <c r="C376" s="157" t="s">
        <v>9190</v>
      </c>
    </row>
    <row r="377" spans="1:3">
      <c r="A377" s="158">
        <v>375</v>
      </c>
      <c r="B377" s="154" t="s">
        <v>9204</v>
      </c>
      <c r="C377" s="157" t="s">
        <v>9190</v>
      </c>
    </row>
    <row r="378" spans="1:3">
      <c r="A378" s="158">
        <v>376</v>
      </c>
      <c r="B378" s="154" t="s">
        <v>9204</v>
      </c>
      <c r="C378" s="157" t="s">
        <v>9190</v>
      </c>
    </row>
    <row r="379" spans="1:3">
      <c r="A379" s="158">
        <v>377</v>
      </c>
      <c r="B379" s="154" t="s">
        <v>9204</v>
      </c>
      <c r="C379" s="157" t="s">
        <v>9190</v>
      </c>
    </row>
    <row r="380" spans="1:3">
      <c r="A380" s="158">
        <v>378</v>
      </c>
      <c r="B380" s="154" t="s">
        <v>9204</v>
      </c>
      <c r="C380" s="157" t="s">
        <v>9190</v>
      </c>
    </row>
    <row r="381" spans="1:3">
      <c r="A381" s="158">
        <v>380</v>
      </c>
      <c r="B381" s="154" t="s">
        <v>9204</v>
      </c>
      <c r="C381" s="157" t="s">
        <v>9190</v>
      </c>
    </row>
    <row r="382" spans="1:3">
      <c r="A382" s="158">
        <v>381</v>
      </c>
      <c r="B382" s="154" t="s">
        <v>9204</v>
      </c>
      <c r="C382" s="157" t="s">
        <v>9190</v>
      </c>
    </row>
    <row r="383" spans="1:3">
      <c r="A383" s="158">
        <v>382</v>
      </c>
      <c r="B383" s="154" t="s">
        <v>9204</v>
      </c>
      <c r="C383" s="157" t="s">
        <v>9190</v>
      </c>
    </row>
    <row r="384" spans="1:3">
      <c r="A384" s="158">
        <v>384</v>
      </c>
      <c r="B384" s="154" t="s">
        <v>9216</v>
      </c>
      <c r="C384" s="157" t="s">
        <v>9190</v>
      </c>
    </row>
    <row r="385" spans="1:3">
      <c r="A385" s="158">
        <v>385</v>
      </c>
      <c r="B385" s="154" t="s">
        <v>9204</v>
      </c>
      <c r="C385" s="157" t="s">
        <v>9170</v>
      </c>
    </row>
    <row r="386" spans="1:3">
      <c r="A386" s="158">
        <v>386</v>
      </c>
      <c r="B386" s="154" t="s">
        <v>9183</v>
      </c>
      <c r="C386" s="157" t="s">
        <v>9170</v>
      </c>
    </row>
    <row r="387" spans="1:3">
      <c r="A387" s="158">
        <v>387</v>
      </c>
      <c r="B387" s="154" t="s">
        <v>9209</v>
      </c>
      <c r="C387" s="157" t="s">
        <v>9170</v>
      </c>
    </row>
    <row r="388" spans="1:3">
      <c r="A388" s="158">
        <v>388</v>
      </c>
      <c r="B388" s="154" t="s">
        <v>9204</v>
      </c>
      <c r="C388" s="157" t="s">
        <v>9170</v>
      </c>
    </row>
    <row r="389" spans="1:3">
      <c r="A389" s="158">
        <v>389</v>
      </c>
      <c r="B389" s="154" t="s">
        <v>9195</v>
      </c>
      <c r="C389" s="157" t="s">
        <v>9170</v>
      </c>
    </row>
    <row r="390" spans="1:3">
      <c r="A390" s="158">
        <v>390</v>
      </c>
      <c r="B390" s="154" t="s">
        <v>9204</v>
      </c>
      <c r="C390" s="157" t="s">
        <v>9190</v>
      </c>
    </row>
    <row r="391" spans="1:3">
      <c r="A391" s="158">
        <v>391</v>
      </c>
      <c r="B391" s="154" t="s">
        <v>9277</v>
      </c>
      <c r="C391" s="157" t="s">
        <v>9170</v>
      </c>
    </row>
    <row r="392" spans="1:3">
      <c r="A392" s="158">
        <v>392</v>
      </c>
      <c r="B392" s="154" t="s">
        <v>9278</v>
      </c>
      <c r="C392" s="157" t="s">
        <v>9190</v>
      </c>
    </row>
    <row r="393" spans="1:3">
      <c r="A393" s="158">
        <v>393</v>
      </c>
      <c r="B393" s="154" t="s">
        <v>9279</v>
      </c>
      <c r="C393" s="157" t="s">
        <v>9190</v>
      </c>
    </row>
    <row r="394" spans="1:3">
      <c r="A394" s="158">
        <v>394</v>
      </c>
      <c r="B394" s="154" t="s">
        <v>9235</v>
      </c>
      <c r="C394" s="157" t="s">
        <v>9190</v>
      </c>
    </row>
    <row r="395" spans="1:3">
      <c r="A395" s="158">
        <v>395</v>
      </c>
      <c r="B395" s="154" t="s">
        <v>9280</v>
      </c>
      <c r="C395" s="157" t="s">
        <v>9190</v>
      </c>
    </row>
    <row r="396" spans="1:3">
      <c r="A396" s="158">
        <v>396</v>
      </c>
      <c r="B396" s="154" t="s">
        <v>9214</v>
      </c>
      <c r="C396" s="157" t="s">
        <v>9190</v>
      </c>
    </row>
    <row r="397" spans="1:3">
      <c r="A397" s="158">
        <v>397</v>
      </c>
      <c r="B397" s="154" t="s">
        <v>9281</v>
      </c>
      <c r="C397" s="157" t="s">
        <v>9190</v>
      </c>
    </row>
    <row r="398" spans="1:3">
      <c r="A398" s="158">
        <v>398</v>
      </c>
      <c r="B398" s="154" t="s">
        <v>9282</v>
      </c>
      <c r="C398" s="157" t="s">
        <v>9190</v>
      </c>
    </row>
    <row r="399" spans="1:3">
      <c r="A399" s="158">
        <v>399</v>
      </c>
      <c r="B399" s="154" t="s">
        <v>9283</v>
      </c>
      <c r="C399" s="157" t="s">
        <v>9170</v>
      </c>
    </row>
    <row r="400" spans="1:3">
      <c r="A400" s="158">
        <v>400</v>
      </c>
      <c r="B400" s="154" t="s">
        <v>9234</v>
      </c>
      <c r="C400" s="157" t="s">
        <v>9190</v>
      </c>
    </row>
    <row r="401" spans="1:3">
      <c r="A401" s="158">
        <v>401</v>
      </c>
      <c r="B401" s="154" t="s">
        <v>9284</v>
      </c>
      <c r="C401" s="157" t="s">
        <v>9170</v>
      </c>
    </row>
    <row r="402" spans="1:3">
      <c r="A402" s="158">
        <v>403</v>
      </c>
      <c r="B402" s="154" t="s">
        <v>9189</v>
      </c>
      <c r="C402" s="157" t="s">
        <v>9190</v>
      </c>
    </row>
    <row r="403" spans="1:3">
      <c r="A403" s="158">
        <v>404</v>
      </c>
      <c r="B403" s="154" t="s">
        <v>9285</v>
      </c>
      <c r="C403" s="157" t="s">
        <v>9190</v>
      </c>
    </row>
    <row r="404" spans="1:3">
      <c r="A404" s="158">
        <v>405</v>
      </c>
      <c r="B404" s="154" t="s">
        <v>9286</v>
      </c>
      <c r="C404" s="157" t="s">
        <v>9170</v>
      </c>
    </row>
    <row r="405" spans="1:3">
      <c r="A405" s="158">
        <v>406</v>
      </c>
      <c r="B405" s="154" t="s">
        <v>9287</v>
      </c>
      <c r="C405" s="157" t="s">
        <v>9170</v>
      </c>
    </row>
    <row r="406" spans="1:3">
      <c r="A406" s="158">
        <v>407</v>
      </c>
      <c r="B406" s="154" t="s">
        <v>9288</v>
      </c>
      <c r="C406" s="157" t="s">
        <v>9170</v>
      </c>
    </row>
    <row r="407" spans="1:3">
      <c r="A407" s="158">
        <v>408</v>
      </c>
      <c r="B407" s="154" t="s">
        <v>9289</v>
      </c>
      <c r="C407" s="157" t="s">
        <v>9170</v>
      </c>
    </row>
    <row r="408" spans="1:3">
      <c r="A408" s="158">
        <v>409</v>
      </c>
      <c r="B408" s="154" t="s">
        <v>9290</v>
      </c>
      <c r="C408" s="157" t="s">
        <v>9170</v>
      </c>
    </row>
    <row r="409" spans="1:3">
      <c r="A409" s="158">
        <v>410</v>
      </c>
      <c r="B409" s="154" t="s">
        <v>9291</v>
      </c>
      <c r="C409" s="157" t="s">
        <v>9170</v>
      </c>
    </row>
    <row r="410" spans="1:3">
      <c r="A410" s="158">
        <v>411</v>
      </c>
      <c r="B410" s="154" t="s">
        <v>9292</v>
      </c>
      <c r="C410" s="157" t="s">
        <v>9170</v>
      </c>
    </row>
    <row r="411" spans="1:3">
      <c r="A411" s="158">
        <v>412</v>
      </c>
      <c r="B411" s="154" t="s">
        <v>9293</v>
      </c>
      <c r="C411" s="157" t="s">
        <v>9170</v>
      </c>
    </row>
    <row r="412" spans="1:3">
      <c r="A412" s="158">
        <v>413</v>
      </c>
      <c r="B412" s="154" t="s">
        <v>9294</v>
      </c>
      <c r="C412" s="157" t="s">
        <v>9170</v>
      </c>
    </row>
    <row r="413" spans="1:3">
      <c r="A413" s="158">
        <v>414</v>
      </c>
      <c r="B413" s="154" t="s">
        <v>9295</v>
      </c>
      <c r="C413" s="157" t="s">
        <v>9170</v>
      </c>
    </row>
    <row r="414" spans="1:3">
      <c r="A414" s="158">
        <v>415</v>
      </c>
      <c r="B414" s="154" t="s">
        <v>9296</v>
      </c>
      <c r="C414" s="157" t="s">
        <v>9170</v>
      </c>
    </row>
    <row r="415" spans="1:3">
      <c r="A415" s="158">
        <v>416</v>
      </c>
      <c r="B415" s="154" t="s">
        <v>9297</v>
      </c>
      <c r="C415" s="157" t="s">
        <v>9170</v>
      </c>
    </row>
    <row r="416" spans="1:3">
      <c r="A416" s="158">
        <v>417</v>
      </c>
      <c r="B416" s="154" t="s">
        <v>9298</v>
      </c>
      <c r="C416" s="157" t="s">
        <v>9170</v>
      </c>
    </row>
    <row r="417" spans="1:3">
      <c r="A417" s="158">
        <v>418</v>
      </c>
      <c r="B417" s="154" t="s">
        <v>9299</v>
      </c>
      <c r="C417" s="157" t="s">
        <v>9170</v>
      </c>
    </row>
    <row r="418" spans="1:3">
      <c r="A418" s="158">
        <v>419</v>
      </c>
      <c r="B418" s="154" t="s">
        <v>9300</v>
      </c>
      <c r="C418" s="157" t="s">
        <v>9170</v>
      </c>
    </row>
    <row r="419" spans="1:3">
      <c r="A419" s="158">
        <v>420</v>
      </c>
      <c r="B419" s="154" t="s">
        <v>9301</v>
      </c>
      <c r="C419" s="157" t="s">
        <v>9170</v>
      </c>
    </row>
    <row r="420" spans="1:3">
      <c r="A420" s="158">
        <v>421</v>
      </c>
      <c r="B420" s="154" t="s">
        <v>9302</v>
      </c>
      <c r="C420" s="157" t="s">
        <v>9170</v>
      </c>
    </row>
    <row r="421" spans="1:3">
      <c r="A421" s="158">
        <v>422</v>
      </c>
      <c r="B421" s="154" t="s">
        <v>9303</v>
      </c>
      <c r="C421" s="157" t="s">
        <v>9170</v>
      </c>
    </row>
    <row r="422" spans="1:3">
      <c r="A422" s="158">
        <v>423</v>
      </c>
      <c r="B422" s="154" t="s">
        <v>9304</v>
      </c>
      <c r="C422" s="157" t="s">
        <v>9170</v>
      </c>
    </row>
    <row r="423" spans="1:3">
      <c r="A423" s="158">
        <v>424</v>
      </c>
      <c r="B423" s="154" t="s">
        <v>9305</v>
      </c>
      <c r="C423" s="157" t="s">
        <v>9170</v>
      </c>
    </row>
    <row r="424" spans="1:3">
      <c r="A424" s="158">
        <v>425</v>
      </c>
      <c r="B424" s="154" t="s">
        <v>9306</v>
      </c>
      <c r="C424" s="157" t="s">
        <v>9190</v>
      </c>
    </row>
    <row r="425" spans="1:3">
      <c r="A425" s="158">
        <v>426</v>
      </c>
      <c r="B425" s="154" t="s">
        <v>9216</v>
      </c>
      <c r="C425" s="157" t="s">
        <v>9190</v>
      </c>
    </row>
    <row r="426" spans="1:3">
      <c r="A426" s="158">
        <v>427</v>
      </c>
      <c r="B426" s="154" t="s">
        <v>9307</v>
      </c>
      <c r="C426" s="157" t="s">
        <v>9190</v>
      </c>
    </row>
    <row r="427" spans="1:3">
      <c r="A427" s="158">
        <v>428</v>
      </c>
      <c r="B427" s="154" t="s">
        <v>9308</v>
      </c>
      <c r="C427" s="157" t="s">
        <v>9309</v>
      </c>
    </row>
    <row r="428" spans="1:3">
      <c r="A428" s="158">
        <v>429</v>
      </c>
      <c r="B428" s="154" t="s">
        <v>9310</v>
      </c>
      <c r="C428" s="157" t="s">
        <v>9309</v>
      </c>
    </row>
    <row r="429" spans="1:3">
      <c r="A429" s="158">
        <v>430</v>
      </c>
      <c r="B429" s="154" t="s">
        <v>9311</v>
      </c>
      <c r="C429" s="157" t="s">
        <v>9309</v>
      </c>
    </row>
    <row r="430" spans="1:3">
      <c r="A430" s="158">
        <v>431</v>
      </c>
      <c r="B430" s="154" t="s">
        <v>9312</v>
      </c>
      <c r="C430" s="157" t="s">
        <v>9309</v>
      </c>
    </row>
    <row r="431" spans="1:3">
      <c r="A431" s="158">
        <v>432</v>
      </c>
      <c r="B431" s="154" t="s">
        <v>9216</v>
      </c>
      <c r="C431" s="157" t="s">
        <v>9190</v>
      </c>
    </row>
    <row r="432" spans="1:3">
      <c r="A432" s="158">
        <v>434</v>
      </c>
      <c r="B432" s="154" t="s">
        <v>9313</v>
      </c>
      <c r="C432" s="157" t="s">
        <v>9170</v>
      </c>
    </row>
    <row r="433" spans="1:3">
      <c r="A433" s="158">
        <v>435</v>
      </c>
      <c r="B433" s="154" t="s">
        <v>9314</v>
      </c>
      <c r="C433" s="157" t="s">
        <v>9190</v>
      </c>
    </row>
    <row r="434" spans="1:3">
      <c r="A434" s="158">
        <v>436</v>
      </c>
      <c r="B434" s="154" t="s">
        <v>9315</v>
      </c>
      <c r="C434" s="157" t="s">
        <v>9190</v>
      </c>
    </row>
    <row r="435" spans="1:3">
      <c r="A435" s="158">
        <v>437</v>
      </c>
      <c r="B435" s="154" t="s">
        <v>9316</v>
      </c>
      <c r="C435" s="157" t="s">
        <v>9190</v>
      </c>
    </row>
    <row r="436" spans="1:3">
      <c r="A436" s="158">
        <v>439</v>
      </c>
      <c r="B436" s="154" t="s">
        <v>9317</v>
      </c>
      <c r="C436" s="157" t="s">
        <v>9190</v>
      </c>
    </row>
    <row r="437" spans="1:3">
      <c r="A437" s="158">
        <v>440</v>
      </c>
      <c r="B437" s="154" t="s">
        <v>9318</v>
      </c>
      <c r="C437" s="157" t="s">
        <v>9190</v>
      </c>
    </row>
    <row r="438" spans="1:3">
      <c r="A438" s="158">
        <v>441</v>
      </c>
      <c r="B438" s="154" t="s">
        <v>9220</v>
      </c>
      <c r="C438" s="157" t="s">
        <v>9190</v>
      </c>
    </row>
    <row r="439" spans="1:3">
      <c r="A439" s="158">
        <v>442</v>
      </c>
      <c r="B439" s="154" t="s">
        <v>9216</v>
      </c>
      <c r="C439" s="157" t="s">
        <v>9170</v>
      </c>
    </row>
    <row r="440" spans="1:3">
      <c r="A440" s="158">
        <v>443</v>
      </c>
      <c r="B440" s="154" t="s">
        <v>9256</v>
      </c>
      <c r="C440" s="157" t="s">
        <v>9190</v>
      </c>
    </row>
    <row r="441" spans="1:3">
      <c r="A441" s="158">
        <v>444</v>
      </c>
      <c r="B441" s="154" t="s">
        <v>9259</v>
      </c>
      <c r="C441" s="157" t="s">
        <v>9190</v>
      </c>
    </row>
    <row r="442" spans="1:3">
      <c r="A442" s="158">
        <v>444</v>
      </c>
      <c r="B442" s="154" t="s">
        <v>9259</v>
      </c>
      <c r="C442" s="157" t="s">
        <v>9170</v>
      </c>
    </row>
    <row r="443" spans="1:3">
      <c r="A443" s="158">
        <v>445</v>
      </c>
      <c r="B443" s="154" t="s">
        <v>9319</v>
      </c>
      <c r="C443" s="157" t="s">
        <v>9190</v>
      </c>
    </row>
    <row r="444" spans="1:3">
      <c r="A444" s="158">
        <v>446</v>
      </c>
      <c r="B444" s="154" t="s">
        <v>9319</v>
      </c>
      <c r="C444" s="157" t="s">
        <v>9190</v>
      </c>
    </row>
    <row r="445" spans="1:3">
      <c r="A445" s="158">
        <v>447</v>
      </c>
      <c r="B445" s="154" t="s">
        <v>9230</v>
      </c>
      <c r="C445" s="157" t="s">
        <v>9190</v>
      </c>
    </row>
    <row r="446" spans="1:3">
      <c r="A446" s="158">
        <v>448</v>
      </c>
      <c r="B446" s="154" t="s">
        <v>9230</v>
      </c>
      <c r="C446" s="157" t="s">
        <v>9190</v>
      </c>
    </row>
    <row r="447" spans="1:3">
      <c r="A447" s="158">
        <v>449</v>
      </c>
      <c r="B447" s="154" t="s">
        <v>9230</v>
      </c>
      <c r="C447" s="157" t="s">
        <v>9190</v>
      </c>
    </row>
    <row r="448" spans="1:3">
      <c r="A448" s="158">
        <v>450</v>
      </c>
      <c r="B448" s="154" t="s">
        <v>9230</v>
      </c>
      <c r="C448" s="157" t="s">
        <v>9190</v>
      </c>
    </row>
    <row r="449" spans="1:3">
      <c r="A449" s="158">
        <v>451</v>
      </c>
      <c r="B449" s="154" t="s">
        <v>9230</v>
      </c>
      <c r="C449" s="157" t="s">
        <v>9190</v>
      </c>
    </row>
    <row r="450" spans="1:3">
      <c r="A450" s="158">
        <v>452</v>
      </c>
      <c r="B450" s="154" t="s">
        <v>9230</v>
      </c>
      <c r="C450" s="157" t="s">
        <v>9190</v>
      </c>
    </row>
    <row r="451" spans="1:3">
      <c r="A451" s="158">
        <v>453</v>
      </c>
      <c r="B451" s="154" t="s">
        <v>9230</v>
      </c>
      <c r="C451" s="157" t="s">
        <v>9190</v>
      </c>
    </row>
    <row r="452" spans="1:3">
      <c r="A452" s="158">
        <v>454</v>
      </c>
      <c r="B452" s="154" t="s">
        <v>9230</v>
      </c>
      <c r="C452" s="157" t="s">
        <v>9190</v>
      </c>
    </row>
    <row r="453" spans="1:3">
      <c r="A453" s="158">
        <v>455</v>
      </c>
      <c r="B453" s="154" t="s">
        <v>9230</v>
      </c>
      <c r="C453" s="157" t="s">
        <v>9190</v>
      </c>
    </row>
    <row r="454" spans="1:3">
      <c r="A454" s="158">
        <v>456</v>
      </c>
      <c r="B454" s="154" t="s">
        <v>9230</v>
      </c>
      <c r="C454" s="157" t="s">
        <v>9190</v>
      </c>
    </row>
    <row r="455" spans="1:3">
      <c r="A455" s="158">
        <v>459</v>
      </c>
      <c r="B455" s="154" t="s">
        <v>9230</v>
      </c>
      <c r="C455" s="157" t="s">
        <v>9190</v>
      </c>
    </row>
    <row r="456" spans="1:3">
      <c r="A456" s="158">
        <v>460</v>
      </c>
      <c r="B456" s="154" t="s">
        <v>9320</v>
      </c>
      <c r="C456" s="157" t="s">
        <v>9170</v>
      </c>
    </row>
    <row r="457" spans="1:3">
      <c r="A457" s="158">
        <v>461</v>
      </c>
      <c r="B457" s="154" t="s">
        <v>9320</v>
      </c>
      <c r="C457" s="157" t="s">
        <v>9170</v>
      </c>
    </row>
    <row r="458" spans="1:3">
      <c r="A458" s="158">
        <v>462</v>
      </c>
      <c r="B458" s="154" t="s">
        <v>9321</v>
      </c>
      <c r="C458" s="157" t="s">
        <v>9170</v>
      </c>
    </row>
    <row r="459" spans="1:3">
      <c r="A459" s="158">
        <v>463</v>
      </c>
      <c r="B459" s="154" t="s">
        <v>9322</v>
      </c>
      <c r="C459" s="157" t="s">
        <v>9170</v>
      </c>
    </row>
    <row r="460" spans="1:3">
      <c r="A460" s="158">
        <v>464</v>
      </c>
      <c r="B460" s="154" t="s">
        <v>9323</v>
      </c>
      <c r="C460" s="157" t="s">
        <v>9190</v>
      </c>
    </row>
    <row r="461" spans="1:3">
      <c r="A461" s="158">
        <v>465</v>
      </c>
      <c r="B461" s="154" t="s">
        <v>9324</v>
      </c>
      <c r="C461" s="157" t="s">
        <v>9190</v>
      </c>
    </row>
    <row r="462" spans="1:3">
      <c r="A462" s="158">
        <v>466</v>
      </c>
      <c r="B462" s="154" t="s">
        <v>9325</v>
      </c>
      <c r="C462" s="157" t="s">
        <v>9190</v>
      </c>
    </row>
    <row r="463" spans="1:3">
      <c r="A463" s="158">
        <v>467</v>
      </c>
      <c r="B463" s="154" t="s">
        <v>9325</v>
      </c>
      <c r="C463" s="157" t="s">
        <v>9190</v>
      </c>
    </row>
    <row r="464" spans="1:3">
      <c r="A464" s="158">
        <v>468</v>
      </c>
      <c r="B464" s="154" t="s">
        <v>9325</v>
      </c>
      <c r="C464" s="157" t="s">
        <v>9190</v>
      </c>
    </row>
    <row r="465" spans="1:3">
      <c r="A465" s="158">
        <v>469</v>
      </c>
      <c r="B465" s="154" t="s">
        <v>9325</v>
      </c>
      <c r="C465" s="157" t="s">
        <v>9190</v>
      </c>
    </row>
    <row r="466" spans="1:3">
      <c r="A466" s="158">
        <v>470</v>
      </c>
      <c r="B466" s="154" t="s">
        <v>9325</v>
      </c>
      <c r="C466" s="157" t="s">
        <v>9190</v>
      </c>
    </row>
    <row r="467" spans="1:3">
      <c r="A467" s="158">
        <v>473</v>
      </c>
      <c r="B467" s="154" t="s">
        <v>9326</v>
      </c>
      <c r="C467" s="157" t="s">
        <v>9190</v>
      </c>
    </row>
    <row r="468" spans="1:3">
      <c r="A468" s="158">
        <v>474</v>
      </c>
      <c r="B468" s="154" t="s">
        <v>9327</v>
      </c>
      <c r="C468" s="157" t="s">
        <v>9170</v>
      </c>
    </row>
    <row r="469" spans="1:3">
      <c r="A469" s="158">
        <v>475</v>
      </c>
      <c r="B469" s="154" t="s">
        <v>9328</v>
      </c>
      <c r="C469" s="157" t="s">
        <v>9190</v>
      </c>
    </row>
    <row r="470" spans="1:3">
      <c r="A470" s="158">
        <v>476</v>
      </c>
      <c r="B470" s="154" t="s">
        <v>9329</v>
      </c>
      <c r="C470" s="157" t="s">
        <v>9170</v>
      </c>
    </row>
    <row r="471" spans="1:3">
      <c r="A471" s="158">
        <v>477</v>
      </c>
      <c r="B471" s="154" t="s">
        <v>9329</v>
      </c>
      <c r="C471" s="157" t="s">
        <v>9170</v>
      </c>
    </row>
    <row r="472" spans="1:3">
      <c r="A472" s="158">
        <v>478</v>
      </c>
      <c r="B472" s="154" t="s">
        <v>9259</v>
      </c>
      <c r="C472" s="157" t="s">
        <v>9190</v>
      </c>
    </row>
    <row r="473" spans="1:3">
      <c r="A473" s="158">
        <v>479</v>
      </c>
      <c r="B473" s="154" t="s">
        <v>9317</v>
      </c>
      <c r="C473" s="157" t="s">
        <v>9190</v>
      </c>
    </row>
    <row r="474" spans="1:3">
      <c r="A474" s="158">
        <v>480</v>
      </c>
      <c r="B474" s="154" t="s">
        <v>9317</v>
      </c>
      <c r="C474" s="157" t="s">
        <v>9190</v>
      </c>
    </row>
    <row r="475" spans="1:3">
      <c r="A475" s="158">
        <v>481</v>
      </c>
      <c r="B475" s="154" t="s">
        <v>9317</v>
      </c>
      <c r="C475" s="157" t="s">
        <v>9190</v>
      </c>
    </row>
    <row r="476" spans="1:3">
      <c r="A476" s="158">
        <v>482</v>
      </c>
      <c r="B476" s="154" t="s">
        <v>9330</v>
      </c>
      <c r="C476" s="157" t="s">
        <v>9331</v>
      </c>
    </row>
    <row r="477" spans="1:3">
      <c r="A477" s="158">
        <v>483</v>
      </c>
      <c r="B477" s="154" t="s">
        <v>9332</v>
      </c>
      <c r="C477" s="157" t="s">
        <v>9331</v>
      </c>
    </row>
    <row r="478" spans="1:3">
      <c r="A478" s="158">
        <v>484</v>
      </c>
      <c r="B478" s="154" t="s">
        <v>9333</v>
      </c>
      <c r="C478" s="157" t="s">
        <v>9331</v>
      </c>
    </row>
    <row r="479" spans="1:3">
      <c r="A479" s="158">
        <v>485</v>
      </c>
      <c r="B479" s="154" t="s">
        <v>9334</v>
      </c>
      <c r="C479" s="157" t="s">
        <v>9331</v>
      </c>
    </row>
    <row r="480" spans="1:3">
      <c r="A480" s="158">
        <v>486</v>
      </c>
      <c r="B480" s="154" t="s">
        <v>9335</v>
      </c>
      <c r="C480" s="157" t="s">
        <v>9331</v>
      </c>
    </row>
    <row r="481" spans="1:3">
      <c r="A481" s="158">
        <v>487</v>
      </c>
      <c r="B481" s="154" t="s">
        <v>9336</v>
      </c>
      <c r="C481" s="157" t="s">
        <v>9331</v>
      </c>
    </row>
    <row r="482" spans="1:3">
      <c r="A482" s="158">
        <v>488</v>
      </c>
      <c r="B482" s="154" t="s">
        <v>9337</v>
      </c>
      <c r="C482" s="157" t="s">
        <v>9331</v>
      </c>
    </row>
    <row r="483" spans="1:3">
      <c r="A483" s="158">
        <v>489</v>
      </c>
      <c r="B483" s="154" t="s">
        <v>9338</v>
      </c>
      <c r="C483" s="157" t="s">
        <v>9331</v>
      </c>
    </row>
    <row r="484" spans="1:3">
      <c r="A484" s="158">
        <v>490</v>
      </c>
      <c r="B484" s="154" t="s">
        <v>9339</v>
      </c>
      <c r="C484" s="157" t="s">
        <v>9331</v>
      </c>
    </row>
    <row r="485" spans="1:3">
      <c r="A485" s="158">
        <v>491</v>
      </c>
      <c r="B485" s="154" t="s">
        <v>9340</v>
      </c>
      <c r="C485" s="157" t="s">
        <v>9331</v>
      </c>
    </row>
    <row r="486" spans="1:3">
      <c r="A486" s="158">
        <v>492</v>
      </c>
      <c r="B486" s="154" t="s">
        <v>9341</v>
      </c>
      <c r="C486" s="157" t="s">
        <v>9331</v>
      </c>
    </row>
    <row r="487" spans="1:3">
      <c r="A487" s="158">
        <v>493</v>
      </c>
      <c r="B487" s="154" t="s">
        <v>9342</v>
      </c>
      <c r="C487" s="157" t="s">
        <v>9331</v>
      </c>
    </row>
    <row r="488" spans="1:3">
      <c r="A488" s="158">
        <v>494</v>
      </c>
      <c r="B488" s="154" t="s">
        <v>9343</v>
      </c>
      <c r="C488" s="157" t="s">
        <v>9331</v>
      </c>
    </row>
    <row r="489" spans="1:3">
      <c r="A489" s="158">
        <v>495</v>
      </c>
      <c r="B489" s="154" t="s">
        <v>9344</v>
      </c>
      <c r="C489" s="157" t="s">
        <v>9331</v>
      </c>
    </row>
    <row r="490" spans="1:3">
      <c r="A490" s="158">
        <v>496</v>
      </c>
      <c r="B490" s="154" t="s">
        <v>9345</v>
      </c>
      <c r="C490" s="157" t="s">
        <v>9331</v>
      </c>
    </row>
    <row r="491" spans="1:3">
      <c r="A491" s="158">
        <v>497</v>
      </c>
      <c r="B491" s="154" t="s">
        <v>9346</v>
      </c>
      <c r="C491" s="157" t="s">
        <v>9331</v>
      </c>
    </row>
    <row r="492" spans="1:3">
      <c r="A492" s="158">
        <v>498</v>
      </c>
      <c r="B492" s="154" t="s">
        <v>9347</v>
      </c>
      <c r="C492" s="157" t="s">
        <v>9331</v>
      </c>
    </row>
    <row r="493" spans="1:3">
      <c r="A493" s="158">
        <v>701</v>
      </c>
      <c r="B493" s="154" t="s">
        <v>9348</v>
      </c>
      <c r="C493" s="157" t="s">
        <v>9170</v>
      </c>
    </row>
    <row r="494" spans="1:3">
      <c r="A494" s="158">
        <v>702</v>
      </c>
      <c r="B494" s="154" t="s">
        <v>9348</v>
      </c>
      <c r="C494" s="157" t="s">
        <v>9170</v>
      </c>
    </row>
    <row r="495" spans="1:3">
      <c r="A495" s="158">
        <v>703</v>
      </c>
      <c r="B495" s="154" t="s">
        <v>9282</v>
      </c>
      <c r="C495" s="157" t="s">
        <v>9170</v>
      </c>
    </row>
    <row r="496" spans="1:3">
      <c r="A496" s="158">
        <v>704</v>
      </c>
      <c r="B496" s="154" t="s">
        <v>9282</v>
      </c>
      <c r="C496" s="157" t="s">
        <v>9170</v>
      </c>
    </row>
    <row r="497" spans="1:3">
      <c r="A497" s="158">
        <v>705</v>
      </c>
      <c r="B497" s="154" t="s">
        <v>9282</v>
      </c>
      <c r="C497" s="157" t="s">
        <v>9170</v>
      </c>
    </row>
    <row r="498" spans="1:3">
      <c r="A498" s="158">
        <v>706</v>
      </c>
      <c r="B498" s="154" t="s">
        <v>9282</v>
      </c>
      <c r="C498" s="157" t="s">
        <v>9170</v>
      </c>
    </row>
    <row r="499" spans="1:3">
      <c r="A499" s="158">
        <v>707</v>
      </c>
      <c r="B499" s="154" t="s">
        <v>9282</v>
      </c>
      <c r="C499" s="157" t="s">
        <v>9170</v>
      </c>
    </row>
    <row r="500" spans="1:3">
      <c r="A500" s="158">
        <v>708</v>
      </c>
      <c r="B500" s="154" t="s">
        <v>9282</v>
      </c>
      <c r="C500" s="157" t="s">
        <v>9170</v>
      </c>
    </row>
    <row r="501" spans="1:3">
      <c r="A501" s="158">
        <v>709</v>
      </c>
      <c r="B501" s="154" t="s">
        <v>9282</v>
      </c>
      <c r="C501" s="157" t="s">
        <v>9170</v>
      </c>
    </row>
    <row r="502" spans="1:3">
      <c r="A502" s="158">
        <v>710</v>
      </c>
      <c r="B502" s="154" t="s">
        <v>9282</v>
      </c>
      <c r="C502" s="157" t="s">
        <v>9170</v>
      </c>
    </row>
    <row r="503" spans="1:3">
      <c r="A503" s="158">
        <v>711</v>
      </c>
      <c r="B503" s="154" t="s">
        <v>9282</v>
      </c>
      <c r="C503" s="157" t="s">
        <v>9170</v>
      </c>
    </row>
    <row r="504" spans="1:3">
      <c r="A504" s="158">
        <v>712</v>
      </c>
      <c r="B504" s="154" t="s">
        <v>9349</v>
      </c>
      <c r="C504" s="157" t="s">
        <v>9170</v>
      </c>
    </row>
    <row r="505" spans="1:3">
      <c r="A505" s="158">
        <v>713</v>
      </c>
      <c r="B505" s="154" t="s">
        <v>9349</v>
      </c>
      <c r="C505" s="157" t="s">
        <v>9170</v>
      </c>
    </row>
    <row r="506" spans="1:3">
      <c r="A506" s="158">
        <v>714</v>
      </c>
      <c r="B506" s="154" t="s">
        <v>9349</v>
      </c>
      <c r="C506" s="157" t="s">
        <v>9170</v>
      </c>
    </row>
    <row r="507" spans="1:3">
      <c r="A507" s="158">
        <v>715</v>
      </c>
      <c r="B507" s="154" t="s">
        <v>9349</v>
      </c>
      <c r="C507" s="157" t="s">
        <v>9170</v>
      </c>
    </row>
    <row r="508" spans="1:3">
      <c r="A508" s="158">
        <v>716</v>
      </c>
      <c r="B508" s="154" t="s">
        <v>9350</v>
      </c>
      <c r="C508" s="157" t="s">
        <v>9170</v>
      </c>
    </row>
    <row r="509" spans="1:3">
      <c r="A509" s="158">
        <v>717</v>
      </c>
      <c r="B509" s="154" t="s">
        <v>9350</v>
      </c>
      <c r="C509" s="157" t="s">
        <v>9170</v>
      </c>
    </row>
    <row r="510" spans="1:3">
      <c r="A510" s="158">
        <v>718</v>
      </c>
      <c r="B510" s="154" t="s">
        <v>9351</v>
      </c>
      <c r="C510" s="157" t="s">
        <v>9170</v>
      </c>
    </row>
    <row r="511" spans="1:3">
      <c r="A511" s="158">
        <v>719</v>
      </c>
      <c r="B511" s="154" t="s">
        <v>9351</v>
      </c>
      <c r="C511" s="157" t="s">
        <v>9170</v>
      </c>
    </row>
    <row r="512" spans="1:3">
      <c r="A512" s="158">
        <v>720</v>
      </c>
      <c r="B512" s="154" t="s">
        <v>9217</v>
      </c>
      <c r="C512" s="157" t="s">
        <v>9190</v>
      </c>
    </row>
    <row r="513" spans="1:3">
      <c r="A513" s="158">
        <v>721</v>
      </c>
      <c r="B513" s="154" t="s">
        <v>9352</v>
      </c>
      <c r="C513" s="157" t="s">
        <v>9190</v>
      </c>
    </row>
    <row r="514" spans="1:3">
      <c r="A514" s="158">
        <v>722</v>
      </c>
      <c r="B514" s="154" t="s">
        <v>9352</v>
      </c>
      <c r="C514" s="157" t="s">
        <v>9190</v>
      </c>
    </row>
    <row r="515" spans="1:3">
      <c r="A515" s="158">
        <v>723</v>
      </c>
      <c r="B515" s="154" t="s">
        <v>9352</v>
      </c>
      <c r="C515" s="157" t="s">
        <v>9190</v>
      </c>
    </row>
    <row r="516" spans="1:3">
      <c r="A516" s="158">
        <v>724</v>
      </c>
      <c r="B516" s="154" t="s">
        <v>9352</v>
      </c>
      <c r="C516" s="157" t="s">
        <v>9190</v>
      </c>
    </row>
    <row r="517" spans="1:3">
      <c r="A517" s="158">
        <v>725</v>
      </c>
      <c r="B517" s="154" t="s">
        <v>9352</v>
      </c>
      <c r="C517" s="157" t="s">
        <v>9190</v>
      </c>
    </row>
    <row r="518" spans="1:3">
      <c r="A518" s="158">
        <v>726</v>
      </c>
      <c r="B518" s="154" t="s">
        <v>9352</v>
      </c>
      <c r="C518" s="157" t="s">
        <v>9190</v>
      </c>
    </row>
    <row r="519" spans="1:3">
      <c r="A519" s="158">
        <v>727</v>
      </c>
      <c r="B519" s="154" t="s">
        <v>9352</v>
      </c>
      <c r="C519" s="157" t="s">
        <v>9190</v>
      </c>
    </row>
    <row r="520" spans="1:3">
      <c r="A520" s="158">
        <v>728</v>
      </c>
      <c r="B520" s="154" t="s">
        <v>9353</v>
      </c>
      <c r="C520" s="157" t="s">
        <v>9190</v>
      </c>
    </row>
    <row r="521" spans="1:3">
      <c r="A521" s="158">
        <v>729</v>
      </c>
      <c r="B521" s="154" t="s">
        <v>9352</v>
      </c>
      <c r="C521" s="157" t="s">
        <v>9190</v>
      </c>
    </row>
    <row r="522" spans="1:3">
      <c r="A522" s="158">
        <v>730</v>
      </c>
      <c r="B522" s="154" t="s">
        <v>9353</v>
      </c>
      <c r="C522" s="157" t="s">
        <v>9190</v>
      </c>
    </row>
    <row r="523" spans="1:3">
      <c r="A523" s="158">
        <v>731</v>
      </c>
      <c r="B523" s="154" t="s">
        <v>9352</v>
      </c>
      <c r="C523" s="157" t="s">
        <v>9190</v>
      </c>
    </row>
    <row r="524" spans="1:3">
      <c r="A524" s="158">
        <v>732</v>
      </c>
      <c r="B524" s="154" t="s">
        <v>9353</v>
      </c>
      <c r="C524" s="157" t="s">
        <v>9190</v>
      </c>
    </row>
    <row r="525" spans="1:3">
      <c r="A525" s="158">
        <v>733</v>
      </c>
      <c r="B525" s="154" t="s">
        <v>9352</v>
      </c>
      <c r="C525" s="157" t="s">
        <v>9190</v>
      </c>
    </row>
    <row r="526" spans="1:3">
      <c r="A526" s="158">
        <v>734</v>
      </c>
      <c r="B526" s="154" t="s">
        <v>9353</v>
      </c>
      <c r="C526" s="157" t="s">
        <v>9190</v>
      </c>
    </row>
    <row r="527" spans="1:3">
      <c r="A527" s="158">
        <v>735</v>
      </c>
      <c r="B527" s="154" t="s">
        <v>9352</v>
      </c>
      <c r="C527" s="157" t="s">
        <v>9190</v>
      </c>
    </row>
    <row r="528" spans="1:3">
      <c r="A528" s="158">
        <v>736</v>
      </c>
      <c r="B528" s="154" t="s">
        <v>9353</v>
      </c>
      <c r="C528" s="157" t="s">
        <v>9190</v>
      </c>
    </row>
    <row r="529" spans="1:3">
      <c r="A529" s="158">
        <v>737</v>
      </c>
      <c r="B529" s="154" t="s">
        <v>9352</v>
      </c>
      <c r="C529" s="157" t="s">
        <v>9190</v>
      </c>
    </row>
    <row r="530" spans="1:3">
      <c r="A530" s="158">
        <v>738</v>
      </c>
      <c r="B530" s="154" t="s">
        <v>9353</v>
      </c>
      <c r="C530" s="157" t="s">
        <v>9190</v>
      </c>
    </row>
    <row r="531" spans="1:3">
      <c r="A531" s="158">
        <v>739</v>
      </c>
      <c r="B531" s="154" t="s">
        <v>9352</v>
      </c>
      <c r="C531" s="157" t="s">
        <v>9190</v>
      </c>
    </row>
    <row r="532" spans="1:3">
      <c r="A532" s="158">
        <v>740</v>
      </c>
      <c r="B532" s="154" t="s">
        <v>9353</v>
      </c>
      <c r="C532" s="157" t="s">
        <v>9190</v>
      </c>
    </row>
    <row r="533" spans="1:3">
      <c r="A533" s="158">
        <v>741</v>
      </c>
      <c r="B533" s="154" t="s">
        <v>9352</v>
      </c>
      <c r="C533" s="157" t="s">
        <v>9190</v>
      </c>
    </row>
    <row r="534" spans="1:3">
      <c r="A534" s="158">
        <v>742</v>
      </c>
      <c r="B534" s="154" t="s">
        <v>9353</v>
      </c>
      <c r="C534" s="157" t="s">
        <v>9190</v>
      </c>
    </row>
    <row r="535" spans="1:3">
      <c r="A535" s="158">
        <v>743</v>
      </c>
      <c r="B535" s="154" t="s">
        <v>9352</v>
      </c>
      <c r="C535" s="157" t="s">
        <v>9190</v>
      </c>
    </row>
    <row r="536" spans="1:3">
      <c r="A536" s="158">
        <v>744</v>
      </c>
      <c r="B536" s="154" t="s">
        <v>9353</v>
      </c>
      <c r="C536" s="157" t="s">
        <v>9190</v>
      </c>
    </row>
    <row r="537" spans="1:3">
      <c r="A537" s="158">
        <v>745</v>
      </c>
      <c r="B537" s="154" t="s">
        <v>9352</v>
      </c>
      <c r="C537" s="157" t="s">
        <v>9190</v>
      </c>
    </row>
    <row r="538" spans="1:3">
      <c r="A538" s="158">
        <v>746</v>
      </c>
      <c r="B538" s="154" t="s">
        <v>9353</v>
      </c>
      <c r="C538" s="157" t="s">
        <v>9190</v>
      </c>
    </row>
    <row r="539" spans="1:3">
      <c r="A539" s="158">
        <v>747</v>
      </c>
      <c r="B539" s="154" t="s">
        <v>9352</v>
      </c>
      <c r="C539" s="157" t="s">
        <v>9190</v>
      </c>
    </row>
    <row r="540" spans="1:3">
      <c r="A540" s="158">
        <v>748</v>
      </c>
      <c r="B540" s="154" t="s">
        <v>9352</v>
      </c>
      <c r="C540" s="157" t="s">
        <v>9190</v>
      </c>
    </row>
    <row r="541" spans="1:3">
      <c r="A541" s="158">
        <v>749</v>
      </c>
      <c r="B541" s="154" t="s">
        <v>9353</v>
      </c>
      <c r="C541" s="157" t="s">
        <v>9190</v>
      </c>
    </row>
    <row r="542" spans="1:3">
      <c r="A542" s="158">
        <v>752</v>
      </c>
      <c r="B542" s="154" t="s">
        <v>9352</v>
      </c>
      <c r="C542" s="157" t="s">
        <v>9190</v>
      </c>
    </row>
    <row r="543" spans="1:3">
      <c r="A543" s="158">
        <v>753</v>
      </c>
      <c r="B543" s="154" t="s">
        <v>9354</v>
      </c>
      <c r="C543" s="157" t="s">
        <v>9190</v>
      </c>
    </row>
    <row r="544" spans="1:3">
      <c r="A544" s="158">
        <v>754</v>
      </c>
      <c r="B544" s="154" t="s">
        <v>9352</v>
      </c>
      <c r="C544" s="157" t="s">
        <v>9190</v>
      </c>
    </row>
    <row r="545" spans="1:3">
      <c r="A545" s="158">
        <v>755</v>
      </c>
      <c r="B545" s="154" t="s">
        <v>9354</v>
      </c>
      <c r="C545" s="157" t="s">
        <v>9190</v>
      </c>
    </row>
    <row r="546" spans="1:3">
      <c r="A546" s="158">
        <v>756</v>
      </c>
      <c r="B546" s="154" t="s">
        <v>9352</v>
      </c>
      <c r="C546" s="157" t="s">
        <v>9190</v>
      </c>
    </row>
    <row r="547" spans="1:3">
      <c r="A547" s="158">
        <v>757</v>
      </c>
      <c r="B547" s="154" t="s">
        <v>9354</v>
      </c>
      <c r="C547" s="157" t="s">
        <v>9190</v>
      </c>
    </row>
    <row r="548" spans="1:3">
      <c r="A548" s="158">
        <v>758</v>
      </c>
      <c r="B548" s="154" t="s">
        <v>9352</v>
      </c>
      <c r="C548" s="157" t="s">
        <v>9190</v>
      </c>
    </row>
    <row r="549" spans="1:3">
      <c r="A549" s="158">
        <v>759</v>
      </c>
      <c r="B549" s="154" t="s">
        <v>9354</v>
      </c>
      <c r="C549" s="157" t="s">
        <v>9190</v>
      </c>
    </row>
    <row r="550" spans="1:3">
      <c r="A550" s="158">
        <v>760</v>
      </c>
      <c r="B550" s="154" t="s">
        <v>9352</v>
      </c>
      <c r="C550" s="157" t="s">
        <v>9190</v>
      </c>
    </row>
    <row r="551" spans="1:3">
      <c r="A551" s="158">
        <v>761</v>
      </c>
      <c r="B551" s="154" t="s">
        <v>9354</v>
      </c>
      <c r="C551" s="157" t="s">
        <v>9190</v>
      </c>
    </row>
    <row r="552" spans="1:3">
      <c r="A552" s="158">
        <v>762</v>
      </c>
      <c r="B552" s="154" t="s">
        <v>9352</v>
      </c>
      <c r="C552" s="157" t="s">
        <v>9190</v>
      </c>
    </row>
    <row r="553" spans="1:3">
      <c r="A553" s="158">
        <v>763</v>
      </c>
      <c r="B553" s="154" t="s">
        <v>9354</v>
      </c>
      <c r="C553" s="157" t="s">
        <v>9190</v>
      </c>
    </row>
    <row r="554" spans="1:3">
      <c r="A554" s="158">
        <v>764</v>
      </c>
      <c r="B554" s="154" t="s">
        <v>9352</v>
      </c>
      <c r="C554" s="157" t="s">
        <v>9190</v>
      </c>
    </row>
    <row r="555" spans="1:3">
      <c r="A555" s="158">
        <v>765</v>
      </c>
      <c r="B555" s="154" t="s">
        <v>9354</v>
      </c>
      <c r="C555" s="157" t="s">
        <v>9190</v>
      </c>
    </row>
    <row r="556" spans="1:3">
      <c r="A556" s="158">
        <v>766</v>
      </c>
      <c r="B556" s="154" t="s">
        <v>9352</v>
      </c>
      <c r="C556" s="157" t="s">
        <v>9190</v>
      </c>
    </row>
    <row r="557" spans="1:3">
      <c r="A557" s="158">
        <v>767</v>
      </c>
      <c r="B557" s="154" t="s">
        <v>9354</v>
      </c>
      <c r="C557" s="157" t="s">
        <v>9190</v>
      </c>
    </row>
    <row r="558" spans="1:3">
      <c r="A558" s="158">
        <v>768</v>
      </c>
      <c r="B558" s="154" t="s">
        <v>9352</v>
      </c>
      <c r="C558" s="157" t="s">
        <v>9190</v>
      </c>
    </row>
    <row r="559" spans="1:3">
      <c r="A559" s="158">
        <v>769</v>
      </c>
      <c r="B559" s="154" t="s">
        <v>9354</v>
      </c>
      <c r="C559" s="157" t="s">
        <v>9190</v>
      </c>
    </row>
    <row r="560" spans="1:3">
      <c r="A560" s="158">
        <v>770</v>
      </c>
      <c r="B560" s="154" t="s">
        <v>9355</v>
      </c>
      <c r="C560" s="157" t="s">
        <v>9190</v>
      </c>
    </row>
    <row r="561" spans="1:3">
      <c r="A561" s="158">
        <v>775</v>
      </c>
      <c r="B561" s="154" t="s">
        <v>9356</v>
      </c>
      <c r="C561" s="157" t="s">
        <v>9190</v>
      </c>
    </row>
    <row r="562" spans="1:3">
      <c r="A562" s="158">
        <v>776</v>
      </c>
      <c r="B562" s="154" t="s">
        <v>9356</v>
      </c>
      <c r="C562" s="157" t="s">
        <v>9190</v>
      </c>
    </row>
    <row r="563" spans="1:3">
      <c r="A563" s="158">
        <v>781</v>
      </c>
      <c r="B563" s="154" t="s">
        <v>9352</v>
      </c>
      <c r="C563" s="157" t="s">
        <v>9170</v>
      </c>
    </row>
    <row r="564" spans="1:3">
      <c r="A564" s="158">
        <v>782</v>
      </c>
      <c r="B564" s="154" t="s">
        <v>9352</v>
      </c>
      <c r="C564" s="157" t="s">
        <v>9190</v>
      </c>
    </row>
    <row r="565" spans="1:3">
      <c r="A565" s="158">
        <v>783</v>
      </c>
      <c r="B565" s="154" t="s">
        <v>9352</v>
      </c>
      <c r="C565" s="157" t="s">
        <v>9190</v>
      </c>
    </row>
    <row r="566" spans="1:3">
      <c r="A566" s="158">
        <v>784</v>
      </c>
      <c r="B566" s="154" t="s">
        <v>9352</v>
      </c>
      <c r="C566" s="157" t="s">
        <v>9190</v>
      </c>
    </row>
    <row r="567" spans="1:3">
      <c r="A567" s="158">
        <v>785</v>
      </c>
      <c r="B567" s="154" t="s">
        <v>9352</v>
      </c>
      <c r="C567" s="157" t="s">
        <v>9190</v>
      </c>
    </row>
    <row r="568" spans="1:3">
      <c r="A568" s="158">
        <v>786</v>
      </c>
      <c r="B568" s="154" t="s">
        <v>9352</v>
      </c>
      <c r="C568" s="157" t="s">
        <v>9190</v>
      </c>
    </row>
    <row r="569" spans="1:3">
      <c r="A569" s="158">
        <v>787</v>
      </c>
      <c r="B569" s="154" t="s">
        <v>9357</v>
      </c>
      <c r="C569" s="157" t="s">
        <v>9190</v>
      </c>
    </row>
    <row r="570" spans="1:3">
      <c r="A570" s="158">
        <v>788</v>
      </c>
      <c r="B570" s="154" t="s">
        <v>9358</v>
      </c>
      <c r="C570" s="157" t="s">
        <v>9190</v>
      </c>
    </row>
    <row r="571" spans="1:3">
      <c r="A571" s="158">
        <v>789</v>
      </c>
      <c r="B571" s="154" t="s">
        <v>9359</v>
      </c>
      <c r="C571" s="157" t="s">
        <v>9190</v>
      </c>
    </row>
    <row r="572" spans="1:3">
      <c r="A572" s="158">
        <v>790</v>
      </c>
      <c r="B572" s="154" t="s">
        <v>9360</v>
      </c>
      <c r="C572" s="157" t="s">
        <v>9190</v>
      </c>
    </row>
    <row r="573" spans="1:3">
      <c r="A573" s="158">
        <v>791</v>
      </c>
      <c r="B573" s="154" t="s">
        <v>9361</v>
      </c>
      <c r="C573" s="157" t="s">
        <v>9190</v>
      </c>
    </row>
    <row r="574" spans="1:3">
      <c r="A574" s="158">
        <v>792</v>
      </c>
      <c r="B574" s="154" t="s">
        <v>9362</v>
      </c>
      <c r="C574" s="157" t="s">
        <v>9190</v>
      </c>
    </row>
    <row r="575" spans="1:3">
      <c r="A575" s="158">
        <v>793</v>
      </c>
      <c r="B575" s="154" t="s">
        <v>9352</v>
      </c>
      <c r="C575" s="157" t="s">
        <v>9190</v>
      </c>
    </row>
    <row r="576" spans="1:3">
      <c r="A576" s="158">
        <v>794</v>
      </c>
      <c r="B576" s="154" t="s">
        <v>9353</v>
      </c>
      <c r="C576" s="157" t="s">
        <v>9190</v>
      </c>
    </row>
    <row r="577" spans="1:3">
      <c r="A577" s="158">
        <v>801</v>
      </c>
      <c r="B577" s="154" t="s">
        <v>9279</v>
      </c>
      <c r="C577" s="157" t="s">
        <v>9190</v>
      </c>
    </row>
    <row r="578" spans="1:3">
      <c r="A578" s="158">
        <v>802</v>
      </c>
      <c r="B578" s="154" t="s">
        <v>9363</v>
      </c>
      <c r="C578" s="157" t="s">
        <v>9190</v>
      </c>
    </row>
    <row r="579" spans="1:3">
      <c r="A579" s="158">
        <v>803</v>
      </c>
      <c r="B579" s="154" t="s">
        <v>9364</v>
      </c>
      <c r="C579" s="157" t="s">
        <v>9170</v>
      </c>
    </row>
    <row r="580" spans="1:3">
      <c r="A580" s="158">
        <v>804</v>
      </c>
      <c r="B580" s="154" t="s">
        <v>9363</v>
      </c>
      <c r="C580" s="157" t="s">
        <v>9190</v>
      </c>
    </row>
    <row r="581" spans="1:3">
      <c r="A581" s="158">
        <v>805</v>
      </c>
      <c r="B581" s="154" t="s">
        <v>9364</v>
      </c>
      <c r="C581" s="157" t="s">
        <v>9170</v>
      </c>
    </row>
    <row r="582" spans="1:3">
      <c r="A582" s="158">
        <v>806</v>
      </c>
      <c r="B582" s="154" t="s">
        <v>9363</v>
      </c>
      <c r="C582" s="157" t="s">
        <v>9190</v>
      </c>
    </row>
    <row r="583" spans="1:3">
      <c r="A583" s="158">
        <v>807</v>
      </c>
      <c r="B583" s="154" t="s">
        <v>9364</v>
      </c>
      <c r="C583" s="157" t="s">
        <v>9170</v>
      </c>
    </row>
    <row r="584" spans="1:3">
      <c r="A584" s="158">
        <v>808</v>
      </c>
      <c r="B584" s="154" t="s">
        <v>9363</v>
      </c>
      <c r="C584" s="157" t="s">
        <v>9190</v>
      </c>
    </row>
    <row r="585" spans="1:3">
      <c r="A585" s="158">
        <v>809</v>
      </c>
      <c r="B585" s="154" t="s">
        <v>9364</v>
      </c>
      <c r="C585" s="157" t="s">
        <v>9170</v>
      </c>
    </row>
    <row r="586" spans="1:3">
      <c r="A586" s="158">
        <v>810</v>
      </c>
      <c r="B586" s="154" t="s">
        <v>9363</v>
      </c>
      <c r="C586" s="157" t="s">
        <v>9190</v>
      </c>
    </row>
    <row r="587" spans="1:3">
      <c r="A587" s="158">
        <v>811</v>
      </c>
      <c r="B587" s="154" t="s">
        <v>9364</v>
      </c>
      <c r="C587" s="157" t="s">
        <v>9170</v>
      </c>
    </row>
    <row r="588" spans="1:3">
      <c r="A588" s="158">
        <v>812</v>
      </c>
      <c r="B588" s="154" t="s">
        <v>9363</v>
      </c>
      <c r="C588" s="157" t="s">
        <v>9190</v>
      </c>
    </row>
    <row r="589" spans="1:3">
      <c r="A589" s="158">
        <v>813</v>
      </c>
      <c r="B589" s="154" t="s">
        <v>9364</v>
      </c>
      <c r="C589" s="157" t="s">
        <v>9170</v>
      </c>
    </row>
    <row r="590" spans="1:3">
      <c r="A590" s="158">
        <v>814</v>
      </c>
      <c r="B590" s="154" t="s">
        <v>9363</v>
      </c>
      <c r="C590" s="157" t="s">
        <v>9190</v>
      </c>
    </row>
    <row r="591" spans="1:3">
      <c r="A591" s="158">
        <v>815</v>
      </c>
      <c r="B591" s="154" t="s">
        <v>9364</v>
      </c>
      <c r="C591" s="157" t="s">
        <v>9170</v>
      </c>
    </row>
    <row r="592" spans="1:3">
      <c r="A592" s="158">
        <v>816</v>
      </c>
      <c r="B592" s="154" t="s">
        <v>9363</v>
      </c>
      <c r="C592" s="157" t="s">
        <v>9190</v>
      </c>
    </row>
    <row r="593" spans="1:3">
      <c r="A593" s="158">
        <v>817</v>
      </c>
      <c r="B593" s="154" t="s">
        <v>9364</v>
      </c>
      <c r="C593" s="157" t="s">
        <v>9170</v>
      </c>
    </row>
    <row r="594" spans="1:3">
      <c r="A594" s="158">
        <v>818</v>
      </c>
      <c r="B594" s="154" t="s">
        <v>9363</v>
      </c>
      <c r="C594" s="157" t="s">
        <v>9190</v>
      </c>
    </row>
    <row r="595" spans="1:3">
      <c r="A595" s="158">
        <v>819</v>
      </c>
      <c r="B595" s="154" t="s">
        <v>9364</v>
      </c>
      <c r="C595" s="157" t="s">
        <v>9170</v>
      </c>
    </row>
    <row r="596" spans="1:3">
      <c r="A596" s="158">
        <v>820</v>
      </c>
      <c r="B596" s="154" t="s">
        <v>9363</v>
      </c>
      <c r="C596" s="157" t="s">
        <v>9190</v>
      </c>
    </row>
    <row r="597" spans="1:3">
      <c r="A597" s="158">
        <v>821</v>
      </c>
      <c r="B597" s="154" t="s">
        <v>9364</v>
      </c>
      <c r="C597" s="157" t="s">
        <v>9170</v>
      </c>
    </row>
    <row r="598" spans="1:3">
      <c r="A598" s="158">
        <v>822</v>
      </c>
      <c r="B598" s="154" t="s">
        <v>9363</v>
      </c>
      <c r="C598" s="157" t="s">
        <v>9190</v>
      </c>
    </row>
    <row r="599" spans="1:3">
      <c r="A599" s="158">
        <v>823</v>
      </c>
      <c r="B599" s="154" t="s">
        <v>9364</v>
      </c>
      <c r="C599" s="157" t="s">
        <v>9170</v>
      </c>
    </row>
    <row r="600" spans="1:3">
      <c r="A600" s="158">
        <v>824</v>
      </c>
      <c r="B600" s="154" t="s">
        <v>9363</v>
      </c>
      <c r="C600" s="157" t="s">
        <v>9190</v>
      </c>
    </row>
    <row r="601" spans="1:3">
      <c r="A601" s="158">
        <v>825</v>
      </c>
      <c r="B601" s="154" t="s">
        <v>9364</v>
      </c>
      <c r="C601" s="157" t="s">
        <v>9170</v>
      </c>
    </row>
    <row r="602" spans="1:3">
      <c r="A602" s="158">
        <v>826</v>
      </c>
      <c r="B602" s="154" t="s">
        <v>9363</v>
      </c>
      <c r="C602" s="157" t="s">
        <v>9190</v>
      </c>
    </row>
    <row r="603" spans="1:3">
      <c r="A603" s="158">
        <v>827</v>
      </c>
      <c r="B603" s="154" t="s">
        <v>9364</v>
      </c>
      <c r="C603" s="157" t="s">
        <v>9170</v>
      </c>
    </row>
    <row r="604" spans="1:3">
      <c r="A604" s="158">
        <v>828</v>
      </c>
      <c r="B604" s="154" t="s">
        <v>9363</v>
      </c>
      <c r="C604" s="157" t="s">
        <v>9190</v>
      </c>
    </row>
    <row r="605" spans="1:3">
      <c r="A605" s="158">
        <v>829</v>
      </c>
      <c r="B605" s="154" t="s">
        <v>9364</v>
      </c>
      <c r="C605" s="157" t="s">
        <v>9170</v>
      </c>
    </row>
    <row r="606" spans="1:3">
      <c r="A606" s="158">
        <v>830</v>
      </c>
      <c r="B606" s="154" t="s">
        <v>9363</v>
      </c>
      <c r="C606" s="157" t="s">
        <v>9190</v>
      </c>
    </row>
    <row r="607" spans="1:3">
      <c r="A607" s="158">
        <v>831</v>
      </c>
      <c r="B607" s="154" t="s">
        <v>9364</v>
      </c>
      <c r="C607" s="157" t="s">
        <v>9170</v>
      </c>
    </row>
    <row r="608" spans="1:3">
      <c r="A608" s="158">
        <v>832</v>
      </c>
      <c r="B608" s="154" t="s">
        <v>9363</v>
      </c>
      <c r="C608" s="157" t="s">
        <v>9190</v>
      </c>
    </row>
    <row r="609" spans="1:3">
      <c r="A609" s="158">
        <v>833</v>
      </c>
      <c r="B609" s="154" t="s">
        <v>9364</v>
      </c>
      <c r="C609" s="157" t="s">
        <v>9170</v>
      </c>
    </row>
    <row r="610" spans="1:3">
      <c r="A610" s="158">
        <v>834</v>
      </c>
      <c r="B610" s="154" t="s">
        <v>9363</v>
      </c>
      <c r="C610" s="157" t="s">
        <v>9190</v>
      </c>
    </row>
    <row r="611" spans="1:3">
      <c r="A611" s="158">
        <v>835</v>
      </c>
      <c r="B611" s="154" t="s">
        <v>9364</v>
      </c>
      <c r="C611" s="157" t="s">
        <v>9170</v>
      </c>
    </row>
    <row r="612" spans="1:3">
      <c r="A612" s="158">
        <v>836</v>
      </c>
      <c r="B612" s="154" t="s">
        <v>9363</v>
      </c>
      <c r="C612" s="157" t="s">
        <v>9190</v>
      </c>
    </row>
    <row r="613" spans="1:3">
      <c r="A613" s="158">
        <v>837</v>
      </c>
      <c r="B613" s="154" t="s">
        <v>9364</v>
      </c>
      <c r="C613" s="157" t="s">
        <v>9170</v>
      </c>
    </row>
    <row r="614" spans="1:3">
      <c r="A614" s="158">
        <v>838</v>
      </c>
      <c r="B614" s="154" t="s">
        <v>9363</v>
      </c>
      <c r="C614" s="157" t="s">
        <v>9190</v>
      </c>
    </row>
    <row r="615" spans="1:3">
      <c r="A615" s="158">
        <v>839</v>
      </c>
      <c r="B615" s="154" t="s">
        <v>9364</v>
      </c>
      <c r="C615" s="157" t="s">
        <v>9170</v>
      </c>
    </row>
    <row r="616" spans="1:3">
      <c r="A616" s="158">
        <v>840</v>
      </c>
      <c r="B616" s="154" t="s">
        <v>9363</v>
      </c>
      <c r="C616" s="157" t="s">
        <v>9190</v>
      </c>
    </row>
    <row r="617" spans="1:3">
      <c r="A617" s="158">
        <v>841</v>
      </c>
      <c r="B617" s="154" t="s">
        <v>9364</v>
      </c>
      <c r="C617" s="157" t="s">
        <v>9170</v>
      </c>
    </row>
    <row r="618" spans="1:3">
      <c r="A618" s="158">
        <v>842</v>
      </c>
      <c r="B618" s="154" t="s">
        <v>9363</v>
      </c>
      <c r="C618" s="157" t="s">
        <v>9190</v>
      </c>
    </row>
    <row r="619" spans="1:3">
      <c r="A619" s="158">
        <v>843</v>
      </c>
      <c r="B619" s="154" t="s">
        <v>9364</v>
      </c>
      <c r="C619" s="157" t="s">
        <v>9170</v>
      </c>
    </row>
    <row r="620" spans="1:3">
      <c r="A620" s="158">
        <v>844</v>
      </c>
      <c r="B620" s="154" t="s">
        <v>9363</v>
      </c>
      <c r="C620" s="157" t="s">
        <v>9190</v>
      </c>
    </row>
    <row r="621" spans="1:3">
      <c r="A621" s="158">
        <v>845</v>
      </c>
      <c r="B621" s="154" t="s">
        <v>9364</v>
      </c>
      <c r="C621" s="157" t="s">
        <v>9170</v>
      </c>
    </row>
    <row r="622" spans="1:3">
      <c r="A622" s="158">
        <v>846</v>
      </c>
      <c r="B622" s="154" t="s">
        <v>9363</v>
      </c>
      <c r="C622" s="157" t="s">
        <v>9190</v>
      </c>
    </row>
    <row r="623" spans="1:3">
      <c r="A623" s="158">
        <v>847</v>
      </c>
      <c r="B623" s="154" t="s">
        <v>9364</v>
      </c>
      <c r="C623" s="157" t="s">
        <v>9170</v>
      </c>
    </row>
    <row r="624" spans="1:3">
      <c r="A624" s="158">
        <v>848</v>
      </c>
      <c r="B624" s="154" t="s">
        <v>9363</v>
      </c>
      <c r="C624" s="157" t="s">
        <v>9190</v>
      </c>
    </row>
    <row r="625" spans="1:3">
      <c r="A625" s="158">
        <v>849</v>
      </c>
      <c r="B625" s="154" t="s">
        <v>9364</v>
      </c>
      <c r="C625" s="157" t="s">
        <v>9170</v>
      </c>
    </row>
    <row r="626" spans="1:3">
      <c r="A626" s="158">
        <v>850</v>
      </c>
      <c r="B626" s="154" t="s">
        <v>9364</v>
      </c>
      <c r="C626" s="157" t="s">
        <v>9170</v>
      </c>
    </row>
    <row r="627" spans="1:3">
      <c r="A627" s="158">
        <v>851</v>
      </c>
      <c r="B627" s="154" t="s">
        <v>9364</v>
      </c>
      <c r="C627" s="157" t="s">
        <v>9170</v>
      </c>
    </row>
    <row r="628" spans="1:3">
      <c r="A628" s="158">
        <v>852</v>
      </c>
      <c r="B628" s="154" t="s">
        <v>9363</v>
      </c>
      <c r="C628" s="157" t="s">
        <v>9190</v>
      </c>
    </row>
    <row r="629" spans="1:3">
      <c r="A629" s="158">
        <v>853</v>
      </c>
      <c r="B629" s="154" t="s">
        <v>9363</v>
      </c>
      <c r="C629" s="157" t="s">
        <v>9190</v>
      </c>
    </row>
    <row r="630" spans="1:3">
      <c r="A630" s="158">
        <v>854</v>
      </c>
      <c r="B630" s="154" t="s">
        <v>9363</v>
      </c>
      <c r="C630" s="157" t="s">
        <v>9190</v>
      </c>
    </row>
    <row r="631" spans="1:3">
      <c r="A631" s="158">
        <v>855</v>
      </c>
      <c r="B631" s="154" t="s">
        <v>9363</v>
      </c>
      <c r="C631" s="157" t="s">
        <v>9190</v>
      </c>
    </row>
    <row r="632" spans="1:3">
      <c r="A632" s="158">
        <v>856</v>
      </c>
      <c r="B632" s="154" t="s">
        <v>9363</v>
      </c>
      <c r="C632" s="157" t="s">
        <v>9190</v>
      </c>
    </row>
    <row r="633" spans="1:3">
      <c r="A633" s="158">
        <v>857</v>
      </c>
      <c r="B633" s="154" t="s">
        <v>9363</v>
      </c>
      <c r="C633" s="157" t="s">
        <v>9190</v>
      </c>
    </row>
    <row r="634" spans="1:3">
      <c r="A634" s="158">
        <v>858</v>
      </c>
      <c r="B634" s="154" t="s">
        <v>9363</v>
      </c>
      <c r="C634" s="157" t="s">
        <v>9190</v>
      </c>
    </row>
    <row r="635" spans="1:3">
      <c r="A635" s="158">
        <v>859</v>
      </c>
      <c r="B635" s="154" t="s">
        <v>9363</v>
      </c>
      <c r="C635" s="157" t="s">
        <v>9190</v>
      </c>
    </row>
    <row r="636" spans="1:3">
      <c r="A636" s="158">
        <v>860</v>
      </c>
      <c r="B636" s="154" t="s">
        <v>9363</v>
      </c>
      <c r="C636" s="157" t="s">
        <v>9190</v>
      </c>
    </row>
    <row r="637" spans="1:3">
      <c r="A637" s="158">
        <v>861</v>
      </c>
      <c r="B637" s="154" t="s">
        <v>9363</v>
      </c>
      <c r="C637" s="157" t="s">
        <v>9190</v>
      </c>
    </row>
    <row r="638" spans="1:3">
      <c r="A638" s="158">
        <v>862</v>
      </c>
      <c r="B638" s="154" t="s">
        <v>9363</v>
      </c>
      <c r="C638" s="157" t="s">
        <v>9190</v>
      </c>
    </row>
    <row r="639" spans="1:3">
      <c r="A639" s="158">
        <v>863</v>
      </c>
      <c r="B639" s="154" t="s">
        <v>9363</v>
      </c>
      <c r="C639" s="157" t="s">
        <v>9190</v>
      </c>
    </row>
    <row r="640" spans="1:3">
      <c r="A640" s="158">
        <v>864</v>
      </c>
      <c r="B640" s="154" t="s">
        <v>9363</v>
      </c>
      <c r="C640" s="157" t="s">
        <v>9190</v>
      </c>
    </row>
    <row r="641" spans="1:3">
      <c r="A641" s="158">
        <v>865</v>
      </c>
      <c r="B641" s="154" t="s">
        <v>9363</v>
      </c>
      <c r="C641" s="157" t="s">
        <v>9190</v>
      </c>
    </row>
    <row r="642" spans="1:3">
      <c r="A642" s="158">
        <v>866</v>
      </c>
      <c r="B642" s="154" t="s">
        <v>9364</v>
      </c>
      <c r="C642" s="157" t="s">
        <v>9170</v>
      </c>
    </row>
    <row r="643" spans="1:3">
      <c r="A643" s="158">
        <v>867</v>
      </c>
      <c r="B643" s="154" t="s">
        <v>9363</v>
      </c>
      <c r="C643" s="157" t="s">
        <v>9190</v>
      </c>
    </row>
    <row r="644" spans="1:3">
      <c r="A644" s="158">
        <v>868</v>
      </c>
      <c r="B644" s="154" t="s">
        <v>9364</v>
      </c>
      <c r="C644" s="157" t="s">
        <v>9170</v>
      </c>
    </row>
    <row r="645" spans="1:3">
      <c r="A645" s="158">
        <v>869</v>
      </c>
      <c r="B645" s="154" t="s">
        <v>9363</v>
      </c>
      <c r="C645" s="157" t="s">
        <v>9190</v>
      </c>
    </row>
    <row r="646" spans="1:3">
      <c r="A646" s="158">
        <v>870</v>
      </c>
      <c r="B646" s="154" t="s">
        <v>9364</v>
      </c>
      <c r="C646" s="157" t="s">
        <v>9170</v>
      </c>
    </row>
    <row r="647" spans="1:3">
      <c r="A647" s="158">
        <v>871</v>
      </c>
      <c r="B647" s="154" t="s">
        <v>9363</v>
      </c>
      <c r="C647" s="157" t="s">
        <v>9190</v>
      </c>
    </row>
    <row r="648" spans="1:3">
      <c r="A648" s="158">
        <v>872</v>
      </c>
      <c r="B648" s="154" t="s">
        <v>9364</v>
      </c>
      <c r="C648" s="157" t="s">
        <v>9170</v>
      </c>
    </row>
    <row r="649" spans="1:3">
      <c r="A649" s="158">
        <v>873</v>
      </c>
      <c r="B649" s="154" t="s">
        <v>9363</v>
      </c>
      <c r="C649" s="157" t="s">
        <v>9190</v>
      </c>
    </row>
    <row r="650" spans="1:3">
      <c r="A650" s="158">
        <v>874</v>
      </c>
      <c r="B650" s="154" t="s">
        <v>9364</v>
      </c>
      <c r="C650" s="157" t="s">
        <v>9170</v>
      </c>
    </row>
    <row r="651" spans="1:3">
      <c r="A651" s="158">
        <v>875</v>
      </c>
      <c r="B651" s="154" t="s">
        <v>9363</v>
      </c>
      <c r="C651" s="157" t="s">
        <v>9190</v>
      </c>
    </row>
    <row r="652" spans="1:3">
      <c r="A652" s="158">
        <v>876</v>
      </c>
      <c r="B652" s="154" t="s">
        <v>9364</v>
      </c>
      <c r="C652" s="157" t="s">
        <v>9170</v>
      </c>
    </row>
    <row r="653" spans="1:3">
      <c r="A653" s="158">
        <v>877</v>
      </c>
      <c r="B653" s="154" t="s">
        <v>9363</v>
      </c>
      <c r="C653" s="157" t="s">
        <v>9190</v>
      </c>
    </row>
    <row r="654" spans="1:3">
      <c r="A654" s="158">
        <v>878</v>
      </c>
      <c r="B654" s="154" t="s">
        <v>9364</v>
      </c>
      <c r="C654" s="157" t="s">
        <v>9170</v>
      </c>
    </row>
    <row r="655" spans="1:3">
      <c r="A655" s="158">
        <v>879</v>
      </c>
      <c r="B655" s="154" t="s">
        <v>9363</v>
      </c>
      <c r="C655" s="157" t="s">
        <v>9190</v>
      </c>
    </row>
    <row r="656" spans="1:3">
      <c r="A656" s="158">
        <v>880</v>
      </c>
      <c r="B656" s="154" t="s">
        <v>9364</v>
      </c>
      <c r="C656" s="157" t="s">
        <v>9170</v>
      </c>
    </row>
    <row r="657" spans="1:3">
      <c r="A657" s="158">
        <v>881</v>
      </c>
      <c r="B657" s="154" t="s">
        <v>9363</v>
      </c>
      <c r="C657" s="157" t="s">
        <v>9190</v>
      </c>
    </row>
    <row r="658" spans="1:3">
      <c r="A658" s="158">
        <v>882</v>
      </c>
      <c r="B658" s="154" t="s">
        <v>9364</v>
      </c>
      <c r="C658" s="157" t="s">
        <v>9170</v>
      </c>
    </row>
    <row r="659" spans="1:3">
      <c r="A659" s="158">
        <v>883</v>
      </c>
      <c r="B659" s="154" t="s">
        <v>9363</v>
      </c>
      <c r="C659" s="157" t="s">
        <v>9190</v>
      </c>
    </row>
    <row r="660" spans="1:3">
      <c r="A660" s="158">
        <v>884</v>
      </c>
      <c r="B660" s="154" t="s">
        <v>9364</v>
      </c>
      <c r="C660" s="157" t="s">
        <v>9170</v>
      </c>
    </row>
    <row r="661" spans="1:3">
      <c r="A661" s="158">
        <v>885</v>
      </c>
      <c r="B661" s="154" t="s">
        <v>9363</v>
      </c>
      <c r="C661" s="157" t="s">
        <v>9190</v>
      </c>
    </row>
    <row r="662" spans="1:3">
      <c r="A662" s="158">
        <v>886</v>
      </c>
      <c r="B662" s="154" t="s">
        <v>9364</v>
      </c>
      <c r="C662" s="157" t="s">
        <v>9170</v>
      </c>
    </row>
    <row r="663" spans="1:3">
      <c r="A663" s="158">
        <v>887</v>
      </c>
      <c r="B663" s="154" t="s">
        <v>9363</v>
      </c>
      <c r="C663" s="157" t="s">
        <v>9190</v>
      </c>
    </row>
    <row r="664" spans="1:3">
      <c r="A664" s="158">
        <v>888</v>
      </c>
      <c r="B664" s="154" t="s">
        <v>9364</v>
      </c>
      <c r="C664" s="157" t="s">
        <v>9170</v>
      </c>
    </row>
    <row r="665" spans="1:3">
      <c r="A665" s="158">
        <v>889</v>
      </c>
      <c r="B665" s="154" t="s">
        <v>9363</v>
      </c>
      <c r="C665" s="157" t="s">
        <v>9190</v>
      </c>
    </row>
    <row r="666" spans="1:3">
      <c r="A666" s="158">
        <v>890</v>
      </c>
      <c r="B666" s="154" t="s">
        <v>9364</v>
      </c>
      <c r="C666" s="157" t="s">
        <v>9170</v>
      </c>
    </row>
    <row r="667" spans="1:3">
      <c r="A667" s="158">
        <v>891</v>
      </c>
      <c r="B667" s="154" t="s">
        <v>9364</v>
      </c>
      <c r="C667" s="157" t="s">
        <v>9170</v>
      </c>
    </row>
    <row r="668" spans="1:3">
      <c r="A668" s="158">
        <v>892</v>
      </c>
      <c r="B668" s="154" t="s">
        <v>9364</v>
      </c>
      <c r="C668" s="157" t="s">
        <v>9170</v>
      </c>
    </row>
    <row r="669" spans="1:3">
      <c r="A669" s="158">
        <v>893</v>
      </c>
      <c r="B669" s="154" t="s">
        <v>9364</v>
      </c>
      <c r="C669" s="157" t="s">
        <v>9170</v>
      </c>
    </row>
    <row r="670" spans="1:3">
      <c r="A670" s="158">
        <v>894</v>
      </c>
      <c r="B670" s="154" t="s">
        <v>9321</v>
      </c>
      <c r="C670" s="157" t="s">
        <v>9170</v>
      </c>
    </row>
    <row r="671" spans="1:3">
      <c r="A671" s="158">
        <v>895</v>
      </c>
      <c r="B671" s="154" t="s">
        <v>9321</v>
      </c>
      <c r="C671" s="157" t="s">
        <v>9170</v>
      </c>
    </row>
    <row r="672" spans="1:3">
      <c r="A672" s="158">
        <v>896</v>
      </c>
      <c r="B672" s="154" t="s">
        <v>9321</v>
      </c>
      <c r="C672" s="157" t="s">
        <v>9170</v>
      </c>
    </row>
    <row r="673" spans="1:3">
      <c r="A673" s="158">
        <v>897</v>
      </c>
      <c r="B673" s="154" t="s">
        <v>9364</v>
      </c>
      <c r="C673" s="157" t="s">
        <v>9170</v>
      </c>
    </row>
    <row r="674" spans="1:3">
      <c r="A674" s="158">
        <v>898</v>
      </c>
      <c r="B674" s="154" t="s">
        <v>9364</v>
      </c>
      <c r="C674" s="157" t="s">
        <v>9170</v>
      </c>
    </row>
    <row r="675" spans="1:3">
      <c r="A675" s="158">
        <v>899</v>
      </c>
      <c r="B675" s="154" t="s">
        <v>9365</v>
      </c>
      <c r="C675" s="157" t="s">
        <v>9170</v>
      </c>
    </row>
    <row r="676" spans="1:3">
      <c r="A676" s="158">
        <v>900</v>
      </c>
      <c r="B676" s="154" t="s">
        <v>9365</v>
      </c>
      <c r="C676" s="157" t="s">
        <v>9170</v>
      </c>
    </row>
    <row r="677" spans="1:3">
      <c r="A677" s="158">
        <v>901</v>
      </c>
      <c r="B677" s="154" t="s">
        <v>9365</v>
      </c>
      <c r="C677" s="157" t="s">
        <v>9170</v>
      </c>
    </row>
    <row r="678" spans="1:3">
      <c r="A678" s="158">
        <v>902</v>
      </c>
      <c r="B678" s="154" t="s">
        <v>9365</v>
      </c>
      <c r="C678" s="157" t="s">
        <v>9170</v>
      </c>
    </row>
    <row r="679" spans="1:3">
      <c r="A679" s="158">
        <v>903</v>
      </c>
      <c r="B679" s="154" t="s">
        <v>9365</v>
      </c>
      <c r="C679" s="157" t="s">
        <v>9170</v>
      </c>
    </row>
    <row r="680" spans="1:3">
      <c r="A680" s="158">
        <v>904</v>
      </c>
      <c r="B680" s="154" t="s">
        <v>9366</v>
      </c>
      <c r="C680" s="157" t="s">
        <v>9170</v>
      </c>
    </row>
    <row r="681" spans="1:3">
      <c r="A681" s="158">
        <v>905</v>
      </c>
      <c r="B681" s="154" t="s">
        <v>9366</v>
      </c>
      <c r="C681" s="157" t="s">
        <v>9170</v>
      </c>
    </row>
    <row r="682" spans="1:3">
      <c r="A682" s="158">
        <v>906</v>
      </c>
      <c r="B682" s="154" t="s">
        <v>9366</v>
      </c>
      <c r="C682" s="157" t="s">
        <v>9170</v>
      </c>
    </row>
    <row r="683" spans="1:3">
      <c r="A683" s="158">
        <v>907</v>
      </c>
      <c r="B683" s="154" t="s">
        <v>9367</v>
      </c>
      <c r="C683" s="157" t="s">
        <v>9170</v>
      </c>
    </row>
    <row r="684" spans="1:3">
      <c r="A684" s="158">
        <v>908</v>
      </c>
      <c r="B684" s="154" t="s">
        <v>9367</v>
      </c>
      <c r="C684" s="157" t="s">
        <v>9170</v>
      </c>
    </row>
    <row r="685" spans="1:3">
      <c r="A685" s="158">
        <v>909</v>
      </c>
      <c r="B685" s="154" t="s">
        <v>9367</v>
      </c>
      <c r="C685" s="157" t="s">
        <v>9170</v>
      </c>
    </row>
    <row r="686" spans="1:3">
      <c r="A686" s="158">
        <v>910</v>
      </c>
      <c r="B686" s="154" t="s">
        <v>9367</v>
      </c>
      <c r="C686" s="157" t="s">
        <v>9170</v>
      </c>
    </row>
    <row r="687" spans="1:3">
      <c r="A687" s="158">
        <v>911</v>
      </c>
      <c r="B687" s="154" t="s">
        <v>9367</v>
      </c>
      <c r="C687" s="157" t="s">
        <v>9170</v>
      </c>
    </row>
    <row r="688" spans="1:3">
      <c r="A688" s="158">
        <v>912</v>
      </c>
      <c r="B688" s="154" t="s">
        <v>9367</v>
      </c>
      <c r="C688" s="157" t="s">
        <v>9170</v>
      </c>
    </row>
    <row r="689" spans="1:3">
      <c r="A689" s="158">
        <v>913</v>
      </c>
      <c r="B689" s="154" t="s">
        <v>9367</v>
      </c>
      <c r="C689" s="157" t="s">
        <v>9170</v>
      </c>
    </row>
    <row r="690" spans="1:3">
      <c r="A690" s="158">
        <v>914</v>
      </c>
      <c r="B690" s="154" t="s">
        <v>9368</v>
      </c>
      <c r="C690" s="157" t="s">
        <v>9190</v>
      </c>
    </row>
    <row r="691" spans="1:3">
      <c r="A691" s="158">
        <v>915</v>
      </c>
      <c r="B691" s="154" t="s">
        <v>9321</v>
      </c>
      <c r="C691" s="157" t="s">
        <v>9190</v>
      </c>
    </row>
    <row r="692" spans="1:3">
      <c r="A692" s="158">
        <v>916</v>
      </c>
      <c r="B692" s="154" t="s">
        <v>9321</v>
      </c>
      <c r="C692" s="157" t="s">
        <v>9190</v>
      </c>
    </row>
    <row r="693" spans="1:3">
      <c r="A693" s="158">
        <v>917</v>
      </c>
      <c r="B693" s="154" t="s">
        <v>9321</v>
      </c>
      <c r="C693" s="157" t="s">
        <v>9190</v>
      </c>
    </row>
    <row r="694" spans="1:3">
      <c r="A694" s="158">
        <v>918</v>
      </c>
      <c r="B694" s="154" t="s">
        <v>9256</v>
      </c>
      <c r="C694" s="157" t="s">
        <v>9190</v>
      </c>
    </row>
    <row r="695" spans="1:3">
      <c r="A695" s="158">
        <v>919</v>
      </c>
      <c r="B695" s="154" t="s">
        <v>9369</v>
      </c>
      <c r="C695" s="157" t="s">
        <v>9190</v>
      </c>
    </row>
    <row r="696" spans="1:3">
      <c r="A696" s="158">
        <v>920</v>
      </c>
      <c r="B696" s="154" t="s">
        <v>9369</v>
      </c>
      <c r="C696" s="157" t="s">
        <v>9190</v>
      </c>
    </row>
    <row r="697" spans="1:3">
      <c r="A697" s="158">
        <v>922</v>
      </c>
      <c r="B697" s="154" t="s">
        <v>9279</v>
      </c>
      <c r="C697" s="157" t="s">
        <v>9190</v>
      </c>
    </row>
    <row r="698" spans="1:3">
      <c r="A698" s="158">
        <v>923</v>
      </c>
      <c r="B698" s="154" t="s">
        <v>9279</v>
      </c>
      <c r="C698" s="157" t="s">
        <v>9190</v>
      </c>
    </row>
    <row r="699" spans="1:3">
      <c r="A699" s="158">
        <v>924</v>
      </c>
      <c r="B699" s="154" t="s">
        <v>9279</v>
      </c>
      <c r="C699" s="157" t="s">
        <v>9190</v>
      </c>
    </row>
    <row r="700" spans="1:3">
      <c r="A700" s="158">
        <v>925</v>
      </c>
      <c r="B700" s="154" t="s">
        <v>9370</v>
      </c>
      <c r="C700" s="157" t="s">
        <v>9309</v>
      </c>
    </row>
    <row r="701" spans="1:3">
      <c r="A701" s="158">
        <v>926</v>
      </c>
      <c r="B701" s="154" t="s">
        <v>9310</v>
      </c>
      <c r="C701" s="157" t="s">
        <v>9309</v>
      </c>
    </row>
    <row r="702" spans="1:3">
      <c r="A702" s="158">
        <v>927</v>
      </c>
      <c r="B702" s="154" t="s">
        <v>9312</v>
      </c>
      <c r="C702" s="157" t="s">
        <v>9309</v>
      </c>
    </row>
    <row r="703" spans="1:3">
      <c r="A703" s="158">
        <v>928</v>
      </c>
      <c r="B703" s="154" t="s">
        <v>9311</v>
      </c>
      <c r="C703" s="157" t="s">
        <v>9309</v>
      </c>
    </row>
    <row r="704" spans="1:3">
      <c r="A704" s="158">
        <v>929</v>
      </c>
      <c r="B704" s="154" t="s">
        <v>9365</v>
      </c>
      <c r="C704" s="157" t="s">
        <v>9170</v>
      </c>
    </row>
    <row r="705" spans="1:3">
      <c r="A705" s="158">
        <v>930</v>
      </c>
      <c r="B705" s="154" t="s">
        <v>9365</v>
      </c>
      <c r="C705" s="157" t="s">
        <v>9170</v>
      </c>
    </row>
    <row r="706" spans="1:3">
      <c r="A706" s="158">
        <v>931</v>
      </c>
      <c r="B706" s="154" t="s">
        <v>9365</v>
      </c>
      <c r="C706" s="157" t="s">
        <v>9170</v>
      </c>
    </row>
    <row r="707" spans="1:3">
      <c r="A707" s="158">
        <v>932</v>
      </c>
      <c r="B707" s="154" t="s">
        <v>9371</v>
      </c>
      <c r="C707" s="157" t="s">
        <v>9190</v>
      </c>
    </row>
    <row r="708" spans="1:3">
      <c r="A708" s="158">
        <v>933</v>
      </c>
      <c r="B708" s="154" t="s">
        <v>9363</v>
      </c>
      <c r="C708" s="157" t="s">
        <v>9190</v>
      </c>
    </row>
    <row r="709" spans="1:3">
      <c r="A709" s="158">
        <v>934</v>
      </c>
      <c r="B709" s="154" t="s">
        <v>9364</v>
      </c>
      <c r="C709" s="157" t="s">
        <v>9170</v>
      </c>
    </row>
    <row r="710" spans="1:3">
      <c r="A710" s="158">
        <v>935</v>
      </c>
      <c r="B710" s="154" t="s">
        <v>9372</v>
      </c>
      <c r="C710" s="157" t="s">
        <v>9190</v>
      </c>
    </row>
    <row r="711" spans="1:3">
      <c r="A711" s="158">
        <v>936</v>
      </c>
      <c r="B711" s="154" t="s">
        <v>9372</v>
      </c>
      <c r="C711" s="157" t="s">
        <v>9190</v>
      </c>
    </row>
    <row r="712" spans="1:3">
      <c r="A712" s="158">
        <v>937</v>
      </c>
      <c r="B712" s="154" t="s">
        <v>9372</v>
      </c>
      <c r="C712" s="157" t="s">
        <v>9190</v>
      </c>
    </row>
    <row r="713" spans="1:3">
      <c r="A713" s="158">
        <v>938</v>
      </c>
      <c r="B713" s="154" t="s">
        <v>9372</v>
      </c>
      <c r="C713" s="157" t="s">
        <v>9190</v>
      </c>
    </row>
    <row r="714" spans="1:3">
      <c r="A714" s="158">
        <v>939</v>
      </c>
      <c r="B714" s="154" t="s">
        <v>9372</v>
      </c>
      <c r="C714" s="157" t="s">
        <v>9190</v>
      </c>
    </row>
    <row r="715" spans="1:3">
      <c r="A715" s="158">
        <v>940</v>
      </c>
      <c r="B715" s="154" t="s">
        <v>9373</v>
      </c>
      <c r="C715" s="157" t="s">
        <v>9331</v>
      </c>
    </row>
    <row r="716" spans="1:3">
      <c r="A716" s="158">
        <v>941</v>
      </c>
      <c r="B716" s="154" t="s">
        <v>9374</v>
      </c>
      <c r="C716" s="157" t="s">
        <v>9331</v>
      </c>
    </row>
    <row r="717" spans="1:3">
      <c r="A717" s="158">
        <v>942</v>
      </c>
      <c r="B717" s="154" t="s">
        <v>9225</v>
      </c>
      <c r="C717" s="157" t="s">
        <v>9190</v>
      </c>
    </row>
    <row r="718" spans="1:3">
      <c r="A718" s="158">
        <v>943</v>
      </c>
      <c r="B718" s="154" t="s">
        <v>9216</v>
      </c>
      <c r="C718" s="157" t="s">
        <v>9190</v>
      </c>
    </row>
    <row r="719" spans="1:3">
      <c r="A719" s="158">
        <v>944</v>
      </c>
      <c r="B719" s="154" t="s">
        <v>9216</v>
      </c>
      <c r="C719" s="157" t="s">
        <v>9190</v>
      </c>
    </row>
    <row r="720" spans="1:3">
      <c r="A720" s="158">
        <v>945</v>
      </c>
      <c r="B720" s="154" t="s">
        <v>9216</v>
      </c>
      <c r="C720" s="157" t="s">
        <v>9190</v>
      </c>
    </row>
    <row r="721" spans="1:3">
      <c r="A721" s="158">
        <v>946</v>
      </c>
      <c r="B721" s="154" t="s">
        <v>9216</v>
      </c>
      <c r="C721" s="157" t="s">
        <v>9190</v>
      </c>
    </row>
    <row r="722" spans="1:3">
      <c r="A722" s="158">
        <v>947</v>
      </c>
      <c r="B722" s="154" t="s">
        <v>9375</v>
      </c>
      <c r="C722" s="157" t="s">
        <v>9190</v>
      </c>
    </row>
    <row r="723" spans="1:3">
      <c r="A723" s="158">
        <v>948</v>
      </c>
      <c r="B723" s="154" t="s">
        <v>9376</v>
      </c>
      <c r="C723" s="157" t="s">
        <v>9190</v>
      </c>
    </row>
    <row r="724" spans="1:3">
      <c r="A724" s="158">
        <v>949</v>
      </c>
      <c r="B724" s="154" t="s">
        <v>9377</v>
      </c>
      <c r="C724" s="157" t="s">
        <v>9190</v>
      </c>
    </row>
    <row r="725" spans="1:3">
      <c r="A725" s="158">
        <v>950</v>
      </c>
      <c r="B725" s="154" t="s">
        <v>9378</v>
      </c>
      <c r="C725" s="157" t="s">
        <v>9170</v>
      </c>
    </row>
    <row r="726" spans="1:3">
      <c r="A726" s="158">
        <v>951</v>
      </c>
      <c r="B726" s="154" t="s">
        <v>9379</v>
      </c>
      <c r="C726" s="157" t="s">
        <v>9170</v>
      </c>
    </row>
    <row r="727" spans="1:3">
      <c r="A727" s="158">
        <v>952</v>
      </c>
      <c r="B727" s="154" t="s">
        <v>9380</v>
      </c>
      <c r="C727" s="157" t="s">
        <v>9190</v>
      </c>
    </row>
    <row r="728" spans="1:3">
      <c r="A728" s="158">
        <v>953</v>
      </c>
      <c r="B728" s="154" t="s">
        <v>9381</v>
      </c>
      <c r="C728" s="157" t="s">
        <v>9190</v>
      </c>
    </row>
    <row r="729" spans="1:3">
      <c r="A729" s="158">
        <v>954</v>
      </c>
      <c r="B729" s="154" t="s">
        <v>9382</v>
      </c>
      <c r="C729" s="157" t="s">
        <v>9190</v>
      </c>
    </row>
    <row r="730" spans="1:3">
      <c r="A730" s="158">
        <v>955</v>
      </c>
      <c r="B730" s="154" t="s">
        <v>9383</v>
      </c>
      <c r="C730" s="157" t="s">
        <v>9190</v>
      </c>
    </row>
    <row r="731" spans="1:3">
      <c r="A731" s="158">
        <v>956</v>
      </c>
      <c r="B731" s="154" t="s">
        <v>9384</v>
      </c>
      <c r="C731" s="157" t="s">
        <v>9190</v>
      </c>
    </row>
    <row r="732" spans="1:3">
      <c r="A732" s="158">
        <v>957</v>
      </c>
      <c r="B732" s="154" t="s">
        <v>9385</v>
      </c>
      <c r="C732" s="157" t="s">
        <v>9190</v>
      </c>
    </row>
    <row r="733" spans="1:3">
      <c r="A733" s="158">
        <v>958</v>
      </c>
      <c r="B733" s="154" t="s">
        <v>9386</v>
      </c>
      <c r="C733" s="157" t="s">
        <v>9190</v>
      </c>
    </row>
    <row r="734" spans="1:3">
      <c r="A734" s="158">
        <v>959</v>
      </c>
      <c r="B734" s="154" t="s">
        <v>9387</v>
      </c>
      <c r="C734" s="157" t="s">
        <v>9190</v>
      </c>
    </row>
    <row r="735" spans="1:3">
      <c r="A735" s="158">
        <v>960</v>
      </c>
      <c r="B735" s="154" t="s">
        <v>9388</v>
      </c>
      <c r="C735" s="157" t="s">
        <v>9190</v>
      </c>
    </row>
    <row r="736" spans="1:3">
      <c r="A736" s="158">
        <v>961</v>
      </c>
      <c r="B736" s="154" t="s">
        <v>9389</v>
      </c>
      <c r="C736" s="157" t="s">
        <v>9190</v>
      </c>
    </row>
    <row r="737" spans="1:3">
      <c r="A737" s="158">
        <v>962</v>
      </c>
      <c r="B737" s="154" t="s">
        <v>9390</v>
      </c>
      <c r="C737" s="157" t="s">
        <v>9190</v>
      </c>
    </row>
    <row r="738" spans="1:3">
      <c r="A738" s="158">
        <v>963</v>
      </c>
      <c r="B738" s="154" t="s">
        <v>9391</v>
      </c>
      <c r="C738" s="157" t="s">
        <v>9190</v>
      </c>
    </row>
    <row r="739" spans="1:3">
      <c r="A739" s="158">
        <v>964</v>
      </c>
      <c r="B739" s="154" t="s">
        <v>9392</v>
      </c>
      <c r="C739" s="157" t="s">
        <v>9190</v>
      </c>
    </row>
    <row r="740" spans="1:3">
      <c r="A740" s="158">
        <v>965</v>
      </c>
      <c r="B740" s="154" t="s">
        <v>9393</v>
      </c>
      <c r="C740" s="157" t="s">
        <v>9190</v>
      </c>
    </row>
    <row r="741" spans="1:3">
      <c r="A741" s="158">
        <v>966</v>
      </c>
      <c r="B741" s="154" t="s">
        <v>9236</v>
      </c>
      <c r="C741" s="157" t="s">
        <v>9170</v>
      </c>
    </row>
    <row r="742" spans="1:3">
      <c r="A742" s="158">
        <v>967</v>
      </c>
      <c r="B742" s="154" t="s">
        <v>9248</v>
      </c>
      <c r="C742" s="157" t="s">
        <v>9190</v>
      </c>
    </row>
    <row r="743" spans="1:3">
      <c r="A743" s="158">
        <v>968</v>
      </c>
      <c r="B743" s="154" t="s">
        <v>9248</v>
      </c>
      <c r="C743" s="157" t="s">
        <v>9190</v>
      </c>
    </row>
    <row r="744" spans="1:3">
      <c r="A744" s="158">
        <v>969</v>
      </c>
      <c r="B744" s="154" t="s">
        <v>9393</v>
      </c>
      <c r="C744" s="157" t="s">
        <v>9190</v>
      </c>
    </row>
    <row r="745" spans="1:3">
      <c r="A745" s="158">
        <v>970</v>
      </c>
      <c r="B745" s="154" t="s">
        <v>9204</v>
      </c>
      <c r="C745" s="157" t="s">
        <v>9190</v>
      </c>
    </row>
    <row r="746" spans="1:3">
      <c r="A746" s="158">
        <v>971</v>
      </c>
      <c r="B746" s="154" t="s">
        <v>9394</v>
      </c>
      <c r="C746" s="157" t="s">
        <v>9190</v>
      </c>
    </row>
    <row r="747" spans="1:3">
      <c r="A747" s="158">
        <v>972</v>
      </c>
      <c r="B747" s="154" t="s">
        <v>9395</v>
      </c>
      <c r="C747" s="157" t="s">
        <v>9190</v>
      </c>
    </row>
    <row r="748" spans="1:3">
      <c r="A748" s="158">
        <v>973</v>
      </c>
      <c r="B748" s="154" t="s">
        <v>9246</v>
      </c>
      <c r="C748" s="157" t="s">
        <v>9190</v>
      </c>
    </row>
    <row r="749" spans="1:3">
      <c r="A749" s="158">
        <v>974</v>
      </c>
      <c r="B749" s="154" t="s">
        <v>9272</v>
      </c>
      <c r="C749" s="157" t="s">
        <v>9190</v>
      </c>
    </row>
    <row r="750" spans="1:3">
      <c r="A750" s="158">
        <v>975</v>
      </c>
      <c r="B750" s="154" t="s">
        <v>9396</v>
      </c>
      <c r="C750" s="157" t="s">
        <v>9190</v>
      </c>
    </row>
    <row r="751" spans="1:3">
      <c r="A751" s="158">
        <v>976</v>
      </c>
      <c r="B751" s="154" t="s">
        <v>9397</v>
      </c>
      <c r="C751" s="157" t="s">
        <v>9190</v>
      </c>
    </row>
    <row r="752" spans="1:3">
      <c r="A752" s="158">
        <v>978</v>
      </c>
      <c r="B752" s="154" t="s">
        <v>9230</v>
      </c>
      <c r="C752" s="157" t="s">
        <v>9170</v>
      </c>
    </row>
    <row r="753" spans="1:3">
      <c r="A753" s="158">
        <v>979</v>
      </c>
      <c r="B753" s="154" t="s">
        <v>9269</v>
      </c>
      <c r="C753" s="157" t="s">
        <v>9170</v>
      </c>
    </row>
    <row r="754" spans="1:3">
      <c r="A754" s="158">
        <v>980</v>
      </c>
      <c r="B754" s="154" t="s">
        <v>9398</v>
      </c>
      <c r="C754" s="157" t="s">
        <v>9190</v>
      </c>
    </row>
    <row r="755" spans="1:3">
      <c r="A755" s="158">
        <v>981</v>
      </c>
      <c r="B755" s="154" t="s">
        <v>9399</v>
      </c>
      <c r="C755" s="157" t="s">
        <v>9170</v>
      </c>
    </row>
    <row r="756" spans="1:3">
      <c r="A756" s="158">
        <v>982</v>
      </c>
      <c r="B756" s="154" t="s">
        <v>9400</v>
      </c>
      <c r="C756" s="157" t="s">
        <v>9190</v>
      </c>
    </row>
    <row r="757" spans="1:3">
      <c r="A757" s="158">
        <v>983</v>
      </c>
      <c r="B757" s="154" t="s">
        <v>9401</v>
      </c>
      <c r="C757" s="157" t="s">
        <v>9190</v>
      </c>
    </row>
    <row r="758" spans="1:3">
      <c r="A758" s="158">
        <v>984</v>
      </c>
      <c r="B758" s="154" t="s">
        <v>9402</v>
      </c>
      <c r="C758" s="157" t="s">
        <v>9190</v>
      </c>
    </row>
    <row r="759" spans="1:3">
      <c r="A759" s="158">
        <v>985</v>
      </c>
      <c r="B759" s="154" t="s">
        <v>9403</v>
      </c>
      <c r="C759" s="157" t="s">
        <v>9190</v>
      </c>
    </row>
    <row r="760" spans="1:3">
      <c r="A760" s="158">
        <v>989</v>
      </c>
      <c r="B760" s="154" t="s">
        <v>9285</v>
      </c>
      <c r="C760" s="157" t="s">
        <v>9190</v>
      </c>
    </row>
    <row r="761" spans="1:3">
      <c r="A761" s="158">
        <v>990</v>
      </c>
      <c r="B761" s="154" t="s">
        <v>9286</v>
      </c>
      <c r="C761" s="157" t="s">
        <v>9170</v>
      </c>
    </row>
    <row r="762" spans="1:3">
      <c r="A762" s="158">
        <v>991</v>
      </c>
      <c r="B762" s="154" t="s">
        <v>9236</v>
      </c>
      <c r="C762" s="157" t="s">
        <v>9170</v>
      </c>
    </row>
    <row r="763" spans="1:3">
      <c r="A763" s="158">
        <v>996</v>
      </c>
      <c r="B763" s="154" t="s">
        <v>9316</v>
      </c>
      <c r="C763" s="157" t="s">
        <v>9190</v>
      </c>
    </row>
    <row r="764" spans="1:3">
      <c r="A764" s="158">
        <v>997</v>
      </c>
      <c r="B764" s="154" t="s">
        <v>9404</v>
      </c>
      <c r="C764" s="157" t="s">
        <v>9190</v>
      </c>
    </row>
  </sheetData>
  <hyperlinks>
    <hyperlink ref="A1" location="Overview!A1" display="Back to Overview" xr:uid="{E3E37BCC-E60E-48CF-A926-5C9AD4BECBDE}"/>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Header>&amp;C&amp;G</oddHeader>
    <oddFooter>&amp;C&amp;P of &amp;N</oddFooter>
    <firstHeader>&amp;LSSC TPP Unit Rate Lookup Table&amp;C&amp;G</firstHeader>
    <firstFooter>&amp;C&amp;P of &amp;N</firstFooter>
  </headerFooter>
  <drawing r:id="rId2"/>
  <legacyDrawingHF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776C6-E92C-46EE-B22C-432E43A7DDB3}">
  <dimension ref="A1:F268"/>
  <sheetViews>
    <sheetView showGridLines="0" zoomScale="70" zoomScaleNormal="70" workbookViewId="0"/>
  </sheetViews>
  <sheetFormatPr defaultRowHeight="12.5"/>
  <cols>
    <col min="1" max="1" width="34" customWidth="1"/>
    <col min="2" max="2" width="28.1796875" customWidth="1"/>
    <col min="3" max="3" width="29.453125" customWidth="1"/>
    <col min="4" max="4" width="19.453125" customWidth="1"/>
    <col min="5" max="5" width="18.453125" customWidth="1"/>
    <col min="6" max="6" width="14.26953125" customWidth="1"/>
  </cols>
  <sheetData>
    <row r="1" spans="1:6">
      <c r="A1" s="151" t="s">
        <v>37</v>
      </c>
      <c r="B1" s="151"/>
      <c r="C1" s="308"/>
      <c r="D1" s="308"/>
      <c r="E1" s="308"/>
      <c r="F1" s="308"/>
    </row>
    <row r="2" spans="1:6" ht="36.65" customHeight="1">
      <c r="A2" s="449" t="str">
        <f>Overview!B4&amp; " - Effective from "&amp;Overview!D4&amp;" - "&amp;Overview!E4&amp;" Residual Charging Bands in UKPN EPN Area (GSP Group _A)"</f>
        <v>Southern Electric Power Distribution plc - Effective from 1 April 2024 - Final Residual Charging Bands in UKPN EPN Area (GSP Group _A)</v>
      </c>
      <c r="B2" s="450"/>
      <c r="C2" s="450"/>
      <c r="D2" s="450"/>
      <c r="E2" s="450"/>
      <c r="F2" s="450"/>
    </row>
    <row r="3" spans="1:6">
      <c r="A3" s="308"/>
      <c r="B3" s="308"/>
      <c r="C3" s="308"/>
      <c r="D3" s="308"/>
      <c r="E3" s="308"/>
      <c r="F3" s="308"/>
    </row>
    <row r="4" spans="1:6" ht="39">
      <c r="A4" s="254" t="s">
        <v>9405</v>
      </c>
      <c r="B4" s="254" t="s">
        <v>9406</v>
      </c>
      <c r="C4" s="254" t="s">
        <v>9407</v>
      </c>
      <c r="D4" s="254" t="s">
        <v>9408</v>
      </c>
      <c r="E4" s="254" t="s">
        <v>9409</v>
      </c>
      <c r="F4" s="215" t="s">
        <v>9410</v>
      </c>
    </row>
    <row r="5" spans="1:6" ht="14">
      <c r="A5" s="246" t="s">
        <v>9411</v>
      </c>
      <c r="B5" s="263" t="s">
        <v>9412</v>
      </c>
      <c r="C5" s="263" t="s">
        <v>9413</v>
      </c>
      <c r="D5" s="247" t="s">
        <v>9413</v>
      </c>
      <c r="E5" s="247" t="s">
        <v>9413</v>
      </c>
      <c r="F5" s="252">
        <v>29.076772119190743</v>
      </c>
    </row>
    <row r="6" spans="1:6" ht="14.15" customHeight="1">
      <c r="A6" s="451" t="s">
        <v>9414</v>
      </c>
      <c r="B6" s="263">
        <v>1</v>
      </c>
      <c r="C6" s="263" t="s">
        <v>9415</v>
      </c>
      <c r="D6" s="247">
        <v>0</v>
      </c>
      <c r="E6" s="247">
        <v>3571</v>
      </c>
      <c r="F6" s="252">
        <v>14.916378070836561</v>
      </c>
    </row>
    <row r="7" spans="1:6" ht="14">
      <c r="A7" s="452"/>
      <c r="B7" s="263">
        <v>2</v>
      </c>
      <c r="C7" s="263" t="s">
        <v>9415</v>
      </c>
      <c r="D7" s="247">
        <v>3571</v>
      </c>
      <c r="E7" s="247">
        <v>12553</v>
      </c>
      <c r="F7" s="252">
        <v>62.332854323337827</v>
      </c>
    </row>
    <row r="8" spans="1:6" ht="14">
      <c r="A8" s="452"/>
      <c r="B8" s="263">
        <v>3</v>
      </c>
      <c r="C8" s="263" t="s">
        <v>9415</v>
      </c>
      <c r="D8" s="247">
        <v>12553</v>
      </c>
      <c r="E8" s="247">
        <v>25279</v>
      </c>
      <c r="F8" s="252">
        <v>138.42201808892472</v>
      </c>
    </row>
    <row r="9" spans="1:6" ht="14">
      <c r="A9" s="453"/>
      <c r="B9" s="263">
        <v>4</v>
      </c>
      <c r="C9" s="263" t="s">
        <v>9415</v>
      </c>
      <c r="D9" s="247">
        <v>25279</v>
      </c>
      <c r="E9" s="247" t="s">
        <v>9416</v>
      </c>
      <c r="F9" s="252">
        <v>460.9395613802543</v>
      </c>
    </row>
    <row r="10" spans="1:6" ht="14.15" customHeight="1">
      <c r="A10" s="451" t="s">
        <v>9417</v>
      </c>
      <c r="B10" s="263">
        <v>1</v>
      </c>
      <c r="C10" s="263" t="s">
        <v>9418</v>
      </c>
      <c r="D10" s="247">
        <v>0</v>
      </c>
      <c r="E10" s="247">
        <v>80</v>
      </c>
      <c r="F10" s="252">
        <v>837.27484957218928</v>
      </c>
    </row>
    <row r="11" spans="1:6" ht="14">
      <c r="A11" s="452"/>
      <c r="B11" s="263">
        <v>2</v>
      </c>
      <c r="C11" s="263" t="s">
        <v>9418</v>
      </c>
      <c r="D11" s="247">
        <v>80</v>
      </c>
      <c r="E11" s="247">
        <v>150</v>
      </c>
      <c r="F11" s="252">
        <v>1253.140468596893</v>
      </c>
    </row>
    <row r="12" spans="1:6" ht="14">
      <c r="A12" s="452"/>
      <c r="B12" s="263">
        <v>3</v>
      </c>
      <c r="C12" s="263" t="s">
        <v>9418</v>
      </c>
      <c r="D12" s="247">
        <v>150</v>
      </c>
      <c r="E12" s="247">
        <v>231</v>
      </c>
      <c r="F12" s="252">
        <v>2133.0279234132786</v>
      </c>
    </row>
    <row r="13" spans="1:6" ht="14">
      <c r="A13" s="453"/>
      <c r="B13" s="263">
        <v>4</v>
      </c>
      <c r="C13" s="263" t="s">
        <v>9418</v>
      </c>
      <c r="D13" s="247">
        <v>231</v>
      </c>
      <c r="E13" s="247" t="s">
        <v>9416</v>
      </c>
      <c r="F13" s="252">
        <v>4578.3239545212182</v>
      </c>
    </row>
    <row r="14" spans="1:6" ht="14">
      <c r="A14" s="451" t="s">
        <v>9419</v>
      </c>
      <c r="B14" s="263">
        <v>1</v>
      </c>
      <c r="C14" s="263" t="s">
        <v>9418</v>
      </c>
      <c r="D14" s="247">
        <v>0</v>
      </c>
      <c r="E14" s="247">
        <v>422</v>
      </c>
      <c r="F14" s="252">
        <v>4772.9420890021602</v>
      </c>
    </row>
    <row r="15" spans="1:6" ht="14">
      <c r="A15" s="452"/>
      <c r="B15" s="263">
        <v>2</v>
      </c>
      <c r="C15" s="263" t="s">
        <v>9418</v>
      </c>
      <c r="D15" s="247">
        <v>422</v>
      </c>
      <c r="E15" s="247">
        <v>1000</v>
      </c>
      <c r="F15" s="252">
        <v>12022.221029601071</v>
      </c>
    </row>
    <row r="16" spans="1:6" ht="14">
      <c r="A16" s="452"/>
      <c r="B16" s="263">
        <v>3</v>
      </c>
      <c r="C16" s="263" t="s">
        <v>9418</v>
      </c>
      <c r="D16" s="247">
        <v>1000</v>
      </c>
      <c r="E16" s="247">
        <v>1800</v>
      </c>
      <c r="F16" s="252">
        <v>24610.859443491787</v>
      </c>
    </row>
    <row r="17" spans="1:6" ht="14">
      <c r="A17" s="453"/>
      <c r="B17" s="263">
        <v>4</v>
      </c>
      <c r="C17" s="263" t="s">
        <v>9418</v>
      </c>
      <c r="D17" s="247">
        <v>1800</v>
      </c>
      <c r="E17" s="247" t="s">
        <v>9416</v>
      </c>
      <c r="F17" s="252">
        <v>60165.731361663544</v>
      </c>
    </row>
    <row r="18" spans="1:6" ht="14">
      <c r="A18" s="454" t="s">
        <v>9420</v>
      </c>
      <c r="B18" s="263">
        <v>1</v>
      </c>
      <c r="C18" s="263" t="s">
        <v>9418</v>
      </c>
      <c r="D18" s="247">
        <v>0</v>
      </c>
      <c r="E18" s="247">
        <v>5000</v>
      </c>
      <c r="F18" s="252">
        <v>12864.996867409029</v>
      </c>
    </row>
    <row r="19" spans="1:6" ht="14">
      <c r="A19" s="455"/>
      <c r="B19" s="263">
        <v>2</v>
      </c>
      <c r="C19" s="263" t="s">
        <v>9418</v>
      </c>
      <c r="D19" s="247">
        <v>5000</v>
      </c>
      <c r="E19" s="247">
        <v>12000</v>
      </c>
      <c r="F19" s="252">
        <v>71346.655759742542</v>
      </c>
    </row>
    <row r="20" spans="1:6" ht="14">
      <c r="A20" s="455"/>
      <c r="B20" s="263">
        <v>3</v>
      </c>
      <c r="C20" s="263" t="s">
        <v>9418</v>
      </c>
      <c r="D20" s="247">
        <v>12000</v>
      </c>
      <c r="E20" s="247">
        <v>21500</v>
      </c>
      <c r="F20" s="252">
        <v>176472.33875774778</v>
      </c>
    </row>
    <row r="21" spans="1:6" ht="14">
      <c r="A21" s="456"/>
      <c r="B21" s="263">
        <v>4</v>
      </c>
      <c r="C21" s="263" t="s">
        <v>9418</v>
      </c>
      <c r="D21" s="247">
        <v>21500</v>
      </c>
      <c r="E21" s="247" t="s">
        <v>9416</v>
      </c>
      <c r="F21" s="252">
        <v>266023.49357629323</v>
      </c>
    </row>
    <row r="22" spans="1:6">
      <c r="A22" s="308" t="s">
        <v>9421</v>
      </c>
      <c r="B22" s="308"/>
      <c r="C22" s="308"/>
      <c r="D22" s="308"/>
      <c r="E22" s="308"/>
      <c r="F22" s="308"/>
    </row>
    <row r="23" spans="1:6">
      <c r="A23" s="308"/>
      <c r="B23" s="308"/>
      <c r="C23" s="308"/>
      <c r="D23" s="308"/>
      <c r="E23" s="308"/>
      <c r="F23" s="308"/>
    </row>
    <row r="24" spans="1:6">
      <c r="A24" s="308"/>
      <c r="B24" s="308"/>
      <c r="C24" s="308"/>
      <c r="D24" s="308"/>
      <c r="E24" s="308"/>
      <c r="F24" s="308"/>
    </row>
    <row r="25" spans="1:6" ht="35.15" customHeight="1">
      <c r="A25" s="449" t="str">
        <f>Overview!B4&amp; " - Effective from "&amp;Overview!D4&amp;" - "&amp;Overview!E4&amp;" Residual Charging Bands in NGED EM Area (GSP Group _B)"</f>
        <v>Southern Electric Power Distribution plc - Effective from 1 April 2024 - Final Residual Charging Bands in NGED EM Area (GSP Group _B)</v>
      </c>
      <c r="B25" s="450"/>
      <c r="C25" s="450"/>
      <c r="D25" s="450"/>
      <c r="E25" s="450"/>
      <c r="F25" s="450"/>
    </row>
    <row r="26" spans="1:6">
      <c r="A26" s="308"/>
      <c r="B26" s="308"/>
      <c r="C26" s="308"/>
      <c r="D26" s="308"/>
      <c r="E26" s="308"/>
      <c r="F26" s="308"/>
    </row>
    <row r="27" spans="1:6" ht="39">
      <c r="A27" s="296" t="s">
        <v>9406</v>
      </c>
      <c r="B27" s="296" t="s">
        <v>9422</v>
      </c>
      <c r="C27" s="296" t="s">
        <v>9407</v>
      </c>
      <c r="D27" s="296" t="s">
        <v>9422</v>
      </c>
      <c r="E27" s="300" t="s">
        <v>9423</v>
      </c>
      <c r="F27" s="308"/>
    </row>
    <row r="28" spans="1:6" ht="14.15" customHeight="1">
      <c r="A28" s="297" t="s">
        <v>9411</v>
      </c>
      <c r="B28" s="298" t="s">
        <v>9412</v>
      </c>
      <c r="C28" s="298" t="s">
        <v>9413</v>
      </c>
      <c r="D28" s="298" t="s">
        <v>9413</v>
      </c>
      <c r="E28" s="299">
        <v>13.806865741047808</v>
      </c>
      <c r="F28" s="308"/>
    </row>
    <row r="29" spans="1:6" ht="14.15" customHeight="1">
      <c r="A29" s="297" t="s">
        <v>9424</v>
      </c>
      <c r="B29" s="298">
        <v>1</v>
      </c>
      <c r="C29" s="298" t="s">
        <v>9415</v>
      </c>
      <c r="D29" s="298" t="s">
        <v>9425</v>
      </c>
      <c r="E29" s="299">
        <v>5.503177142724387</v>
      </c>
      <c r="F29" s="308"/>
    </row>
    <row r="30" spans="1:6" ht="14.15" customHeight="1">
      <c r="A30" s="297" t="s">
        <v>9426</v>
      </c>
      <c r="B30" s="298">
        <v>2</v>
      </c>
      <c r="C30" s="298" t="s">
        <v>9415</v>
      </c>
      <c r="D30" s="298" t="s">
        <v>9427</v>
      </c>
      <c r="E30" s="299">
        <v>30.204374796171098</v>
      </c>
      <c r="F30" s="308"/>
    </row>
    <row r="31" spans="1:6" ht="14.15" customHeight="1">
      <c r="A31" s="297" t="s">
        <v>9428</v>
      </c>
      <c r="B31" s="298">
        <v>3</v>
      </c>
      <c r="C31" s="298" t="s">
        <v>9415</v>
      </c>
      <c r="D31" s="298" t="s">
        <v>9429</v>
      </c>
      <c r="E31" s="299">
        <v>75.555794754882783</v>
      </c>
      <c r="F31" s="308"/>
    </row>
    <row r="32" spans="1:6" ht="14.15" customHeight="1">
      <c r="A32" s="297" t="s">
        <v>9430</v>
      </c>
      <c r="B32" s="298">
        <v>4</v>
      </c>
      <c r="C32" s="298" t="s">
        <v>9415</v>
      </c>
      <c r="D32" s="298" t="s">
        <v>9431</v>
      </c>
      <c r="E32" s="299">
        <v>244.62621894448932</v>
      </c>
      <c r="F32" s="308"/>
    </row>
    <row r="33" spans="1:6" ht="14.15" customHeight="1">
      <c r="A33" s="297" t="s">
        <v>88</v>
      </c>
      <c r="B33" s="298">
        <v>1</v>
      </c>
      <c r="C33" s="298" t="s">
        <v>9418</v>
      </c>
      <c r="D33" s="298" t="s">
        <v>9432</v>
      </c>
      <c r="E33" s="299">
        <v>398.82771533238423</v>
      </c>
      <c r="F33" s="308"/>
    </row>
    <row r="34" spans="1:6" ht="14.15" customHeight="1">
      <c r="A34" s="297" t="s">
        <v>90</v>
      </c>
      <c r="B34" s="298">
        <v>2</v>
      </c>
      <c r="C34" s="298" t="s">
        <v>9418</v>
      </c>
      <c r="D34" s="298" t="s">
        <v>9433</v>
      </c>
      <c r="E34" s="299">
        <v>668.59658735583696</v>
      </c>
      <c r="F34" s="308"/>
    </row>
    <row r="35" spans="1:6" ht="14.15" customHeight="1">
      <c r="A35" s="297" t="s">
        <v>92</v>
      </c>
      <c r="B35" s="298">
        <v>3</v>
      </c>
      <c r="C35" s="298" t="s">
        <v>9418</v>
      </c>
      <c r="D35" s="298" t="s">
        <v>9434</v>
      </c>
      <c r="E35" s="299">
        <v>1070.3656258020414</v>
      </c>
      <c r="F35" s="308"/>
    </row>
    <row r="36" spans="1:6" ht="14.15" customHeight="1">
      <c r="A36" s="297" t="s">
        <v>94</v>
      </c>
      <c r="B36" s="298">
        <v>4</v>
      </c>
      <c r="C36" s="298" t="s">
        <v>9418</v>
      </c>
      <c r="D36" s="298" t="s">
        <v>9435</v>
      </c>
      <c r="E36" s="299">
        <v>2305.7270789035706</v>
      </c>
      <c r="F36" s="308"/>
    </row>
    <row r="37" spans="1:6" ht="14.15" customHeight="1">
      <c r="A37" s="297" t="s">
        <v>98</v>
      </c>
      <c r="B37" s="298">
        <v>1</v>
      </c>
      <c r="C37" s="298" t="s">
        <v>9418</v>
      </c>
      <c r="D37" s="298" t="s">
        <v>9432</v>
      </c>
      <c r="E37" s="299">
        <v>398.82771533238423</v>
      </c>
      <c r="F37" s="308"/>
    </row>
    <row r="38" spans="1:6" ht="14">
      <c r="A38" s="297" t="s">
        <v>100</v>
      </c>
      <c r="B38" s="298">
        <v>2</v>
      </c>
      <c r="C38" s="298" t="s">
        <v>9418</v>
      </c>
      <c r="D38" s="298" t="s">
        <v>9433</v>
      </c>
      <c r="E38" s="299">
        <v>668.59658735583696</v>
      </c>
      <c r="F38" s="308"/>
    </row>
    <row r="39" spans="1:6" ht="14">
      <c r="A39" s="297" t="s">
        <v>102</v>
      </c>
      <c r="B39" s="298">
        <v>3</v>
      </c>
      <c r="C39" s="298" t="s">
        <v>9418</v>
      </c>
      <c r="D39" s="298" t="s">
        <v>9434</v>
      </c>
      <c r="E39" s="299">
        <v>1070.3656258020414</v>
      </c>
      <c r="F39" s="308"/>
    </row>
    <row r="40" spans="1:6" ht="14">
      <c r="A40" s="297" t="s">
        <v>104</v>
      </c>
      <c r="B40" s="298">
        <v>4</v>
      </c>
      <c r="C40" s="298" t="s">
        <v>9418</v>
      </c>
      <c r="D40" s="298" t="s">
        <v>9435</v>
      </c>
      <c r="E40" s="299">
        <v>2305.7270789035706</v>
      </c>
      <c r="F40" s="308"/>
    </row>
    <row r="41" spans="1:6" ht="14.15" customHeight="1">
      <c r="A41" s="297" t="s">
        <v>108</v>
      </c>
      <c r="B41" s="298">
        <v>1</v>
      </c>
      <c r="C41" s="298" t="s">
        <v>9418</v>
      </c>
      <c r="D41" s="298" t="s">
        <v>9436</v>
      </c>
      <c r="E41" s="299">
        <v>1982.7414255431304</v>
      </c>
      <c r="F41" s="308"/>
    </row>
    <row r="42" spans="1:6" ht="14">
      <c r="A42" s="297" t="s">
        <v>110</v>
      </c>
      <c r="B42" s="298">
        <v>2</v>
      </c>
      <c r="C42" s="298" t="s">
        <v>9418</v>
      </c>
      <c r="D42" s="298" t="s">
        <v>9437</v>
      </c>
      <c r="E42" s="299">
        <v>6142.1765511810408</v>
      </c>
      <c r="F42" s="308"/>
    </row>
    <row r="43" spans="1:6" ht="14">
      <c r="A43" s="297" t="s">
        <v>112</v>
      </c>
      <c r="B43" s="298">
        <v>3</v>
      </c>
      <c r="C43" s="298" t="s">
        <v>9418</v>
      </c>
      <c r="D43" s="298" t="s">
        <v>9438</v>
      </c>
      <c r="E43" s="299">
        <v>14112.677475327835</v>
      </c>
      <c r="F43" s="308"/>
    </row>
    <row r="44" spans="1:6" ht="14">
      <c r="A44" s="297" t="s">
        <v>114</v>
      </c>
      <c r="B44" s="298">
        <v>4</v>
      </c>
      <c r="C44" s="298" t="s">
        <v>9418</v>
      </c>
      <c r="D44" s="298" t="s">
        <v>9439</v>
      </c>
      <c r="E44" s="299">
        <v>37330.82137912824</v>
      </c>
      <c r="F44" s="308"/>
    </row>
    <row r="45" spans="1:6" ht="14.15" customHeight="1">
      <c r="A45" s="297" t="s">
        <v>9440</v>
      </c>
      <c r="B45" s="298">
        <v>1</v>
      </c>
      <c r="C45" s="298" t="s">
        <v>9418</v>
      </c>
      <c r="D45" s="298" t="s">
        <v>9441</v>
      </c>
      <c r="E45" s="299">
        <v>1832.3466252373496</v>
      </c>
      <c r="F45" s="308"/>
    </row>
    <row r="46" spans="1:6" ht="14">
      <c r="A46" s="297" t="s">
        <v>9442</v>
      </c>
      <c r="B46" s="298">
        <v>2</v>
      </c>
      <c r="C46" s="298" t="s">
        <v>9418</v>
      </c>
      <c r="D46" s="298" t="s">
        <v>9443</v>
      </c>
      <c r="E46" s="299">
        <v>12401.828130199781</v>
      </c>
      <c r="F46" s="308"/>
    </row>
    <row r="47" spans="1:6" ht="14">
      <c r="A47" s="297" t="s">
        <v>9444</v>
      </c>
      <c r="B47" s="298">
        <v>3</v>
      </c>
      <c r="C47" s="298" t="s">
        <v>9418</v>
      </c>
      <c r="D47" s="298" t="s">
        <v>9445</v>
      </c>
      <c r="E47" s="299">
        <v>22338.679586443308</v>
      </c>
      <c r="F47" s="308"/>
    </row>
    <row r="48" spans="1:6" ht="14">
      <c r="A48" s="297" t="s">
        <v>9446</v>
      </c>
      <c r="B48" s="298">
        <v>4</v>
      </c>
      <c r="C48" s="298" t="s">
        <v>9418</v>
      </c>
      <c r="D48" s="298" t="s">
        <v>9447</v>
      </c>
      <c r="E48" s="299">
        <v>52301.853707892114</v>
      </c>
      <c r="F48" s="308"/>
    </row>
    <row r="49" spans="1:6">
      <c r="A49" s="308" t="s">
        <v>9421</v>
      </c>
      <c r="B49" s="308"/>
      <c r="C49" s="308"/>
      <c r="D49" s="308"/>
      <c r="E49" s="308"/>
      <c r="F49" s="308"/>
    </row>
    <row r="50" spans="1:6">
      <c r="A50" s="308"/>
      <c r="B50" s="308"/>
      <c r="C50" s="308"/>
      <c r="D50" s="308"/>
      <c r="E50" s="308"/>
      <c r="F50" s="308"/>
    </row>
    <row r="51" spans="1:6">
      <c r="A51" s="308"/>
      <c r="B51" s="308"/>
      <c r="C51" s="308"/>
      <c r="D51" s="308"/>
      <c r="E51" s="308"/>
      <c r="F51" s="308"/>
    </row>
    <row r="52" spans="1:6" ht="34" customHeight="1">
      <c r="A52" s="449" t="str">
        <f>Overview!B4&amp; " - Effective from "&amp;Overview!D4&amp;" - "&amp;Overview!E4&amp;" Residual Charging Bands in UKPN LPN Area (GSP Group _C)"</f>
        <v>Southern Electric Power Distribution plc - Effective from 1 April 2024 - Final Residual Charging Bands in UKPN LPN Area (GSP Group _C)</v>
      </c>
      <c r="B52" s="450"/>
      <c r="C52" s="450"/>
      <c r="D52" s="450"/>
      <c r="E52" s="450"/>
      <c r="F52" s="450"/>
    </row>
    <row r="53" spans="1:6">
      <c r="A53" s="308"/>
      <c r="B53" s="308"/>
      <c r="C53" s="308"/>
      <c r="D53" s="308"/>
      <c r="E53" s="308"/>
      <c r="F53" s="308"/>
    </row>
    <row r="54" spans="1:6" ht="39">
      <c r="A54" s="254" t="s">
        <v>9405</v>
      </c>
      <c r="B54" s="254" t="s">
        <v>9406</v>
      </c>
      <c r="C54" s="254" t="s">
        <v>9407</v>
      </c>
      <c r="D54" s="254" t="s">
        <v>9408</v>
      </c>
      <c r="E54" s="254" t="s">
        <v>9409</v>
      </c>
      <c r="F54" s="248" t="s">
        <v>9410</v>
      </c>
    </row>
    <row r="55" spans="1:6" ht="14">
      <c r="A55" s="246" t="s">
        <v>9411</v>
      </c>
      <c r="B55" s="263" t="s">
        <v>9412</v>
      </c>
      <c r="C55" s="263" t="s">
        <v>9413</v>
      </c>
      <c r="D55" s="247" t="s">
        <v>9413</v>
      </c>
      <c r="E55" s="247" t="s">
        <v>9413</v>
      </c>
      <c r="F55" s="250">
        <v>0.66486887810461415</v>
      </c>
    </row>
    <row r="56" spans="1:6" ht="14.15" customHeight="1">
      <c r="A56" s="451" t="s">
        <v>9414</v>
      </c>
      <c r="B56" s="263">
        <v>1</v>
      </c>
      <c r="C56" s="263" t="s">
        <v>9415</v>
      </c>
      <c r="D56" s="247">
        <v>0</v>
      </c>
      <c r="E56" s="247">
        <v>3571</v>
      </c>
      <c r="F56" s="250">
        <v>0.27810017678186194</v>
      </c>
    </row>
    <row r="57" spans="1:6" ht="14">
      <c r="A57" s="452"/>
      <c r="B57" s="263">
        <v>2</v>
      </c>
      <c r="C57" s="263" t="s">
        <v>9415</v>
      </c>
      <c r="D57" s="247">
        <v>3571</v>
      </c>
      <c r="E57" s="247">
        <v>12553</v>
      </c>
      <c r="F57" s="250">
        <v>1.4122240848004983</v>
      </c>
    </row>
    <row r="58" spans="1:6" ht="14">
      <c r="A58" s="452"/>
      <c r="B58" s="263">
        <v>3</v>
      </c>
      <c r="C58" s="263" t="s">
        <v>9415</v>
      </c>
      <c r="D58" s="247">
        <v>12553</v>
      </c>
      <c r="E58" s="247">
        <v>25279</v>
      </c>
      <c r="F58" s="250">
        <v>3.8284031223367676</v>
      </c>
    </row>
    <row r="59" spans="1:6" ht="14">
      <c r="A59" s="453"/>
      <c r="B59" s="263">
        <v>4</v>
      </c>
      <c r="C59" s="263" t="s">
        <v>9415</v>
      </c>
      <c r="D59" s="247">
        <v>25279</v>
      </c>
      <c r="E59" s="247" t="s">
        <v>9416</v>
      </c>
      <c r="F59" s="250">
        <v>12.901243081309005</v>
      </c>
    </row>
    <row r="60" spans="1:6" ht="14.15" customHeight="1">
      <c r="A60" s="451" t="s">
        <v>9417</v>
      </c>
      <c r="B60" s="263">
        <v>1</v>
      </c>
      <c r="C60" s="263" t="s">
        <v>9418</v>
      </c>
      <c r="D60" s="247">
        <v>0</v>
      </c>
      <c r="E60" s="247">
        <v>80</v>
      </c>
      <c r="F60" s="250">
        <v>22.398425982037047</v>
      </c>
    </row>
    <row r="61" spans="1:6" ht="14">
      <c r="A61" s="452"/>
      <c r="B61" s="263">
        <v>2</v>
      </c>
      <c r="C61" s="263" t="s">
        <v>9418</v>
      </c>
      <c r="D61" s="247">
        <v>80</v>
      </c>
      <c r="E61" s="247">
        <v>150</v>
      </c>
      <c r="F61" s="250">
        <v>33.062435425572048</v>
      </c>
    </row>
    <row r="62" spans="1:6" ht="14">
      <c r="A62" s="452"/>
      <c r="B62" s="263">
        <v>3</v>
      </c>
      <c r="C62" s="263" t="s">
        <v>9418</v>
      </c>
      <c r="D62" s="247">
        <v>150</v>
      </c>
      <c r="E62" s="247">
        <v>231</v>
      </c>
      <c r="F62" s="250">
        <v>58.537004751117671</v>
      </c>
    </row>
    <row r="63" spans="1:6" ht="14">
      <c r="A63" s="453"/>
      <c r="B63" s="263">
        <v>4</v>
      </c>
      <c r="C63" s="263" t="s">
        <v>9418</v>
      </c>
      <c r="D63" s="247">
        <v>231</v>
      </c>
      <c r="E63" s="247" t="s">
        <v>9416</v>
      </c>
      <c r="F63" s="250">
        <v>155.46525147320469</v>
      </c>
    </row>
    <row r="64" spans="1:6" ht="14">
      <c r="A64" s="451" t="s">
        <v>9419</v>
      </c>
      <c r="B64" s="263">
        <v>1</v>
      </c>
      <c r="C64" s="263" t="s">
        <v>9418</v>
      </c>
      <c r="D64" s="247">
        <v>0</v>
      </c>
      <c r="E64" s="247">
        <v>422</v>
      </c>
      <c r="F64" s="250">
        <v>130.1960927576124</v>
      </c>
    </row>
    <row r="65" spans="1:6" ht="14">
      <c r="A65" s="452"/>
      <c r="B65" s="263">
        <v>2</v>
      </c>
      <c r="C65" s="263" t="s">
        <v>9418</v>
      </c>
      <c r="D65" s="247">
        <v>422</v>
      </c>
      <c r="E65" s="247">
        <v>1000</v>
      </c>
      <c r="F65" s="250">
        <v>331.38475464804867</v>
      </c>
    </row>
    <row r="66" spans="1:6" ht="14">
      <c r="A66" s="452"/>
      <c r="B66" s="263">
        <v>3</v>
      </c>
      <c r="C66" s="263" t="s">
        <v>9418</v>
      </c>
      <c r="D66" s="247">
        <v>1000</v>
      </c>
      <c r="E66" s="247">
        <v>1800</v>
      </c>
      <c r="F66" s="250">
        <v>544.10848967013567</v>
      </c>
    </row>
    <row r="67" spans="1:6" ht="14">
      <c r="A67" s="453"/>
      <c r="B67" s="263">
        <v>4</v>
      </c>
      <c r="C67" s="263" t="s">
        <v>9418</v>
      </c>
      <c r="D67" s="247">
        <v>1800</v>
      </c>
      <c r="E67" s="247" t="s">
        <v>9416</v>
      </c>
      <c r="F67" s="250">
        <v>1479.6174186821786</v>
      </c>
    </row>
    <row r="68" spans="1:6" ht="14">
      <c r="A68" s="454" t="s">
        <v>9420</v>
      </c>
      <c r="B68" s="263">
        <v>1</v>
      </c>
      <c r="C68" s="263" t="s">
        <v>9418</v>
      </c>
      <c r="D68" s="247">
        <v>0</v>
      </c>
      <c r="E68" s="247">
        <v>5000</v>
      </c>
      <c r="F68" s="250">
        <v>7802.6346738621996</v>
      </c>
    </row>
    <row r="69" spans="1:6" ht="14">
      <c r="A69" s="455"/>
      <c r="B69" s="263">
        <v>2</v>
      </c>
      <c r="C69" s="263" t="s">
        <v>9418</v>
      </c>
      <c r="D69" s="247">
        <v>5000</v>
      </c>
      <c r="E69" s="247">
        <v>12000</v>
      </c>
      <c r="F69" s="250">
        <v>39096.766085332427</v>
      </c>
    </row>
    <row r="70" spans="1:6" ht="14">
      <c r="A70" s="455"/>
      <c r="B70" s="263">
        <v>3</v>
      </c>
      <c r="C70" s="263" t="s">
        <v>9418</v>
      </c>
      <c r="D70" s="247">
        <v>12000</v>
      </c>
      <c r="E70" s="247">
        <v>21500</v>
      </c>
      <c r="F70" s="250">
        <v>84348.064103564335</v>
      </c>
    </row>
    <row r="71" spans="1:6" ht="14">
      <c r="A71" s="456"/>
      <c r="B71" s="263">
        <v>4</v>
      </c>
      <c r="C71" s="263" t="s">
        <v>9418</v>
      </c>
      <c r="D71" s="247">
        <v>21500</v>
      </c>
      <c r="E71" s="247" t="s">
        <v>9416</v>
      </c>
      <c r="F71" s="250">
        <v>227744.06674955809</v>
      </c>
    </row>
    <row r="72" spans="1:6">
      <c r="A72" s="457" t="s">
        <v>9421</v>
      </c>
      <c r="B72" s="457"/>
      <c r="C72" s="457"/>
      <c r="D72" s="457"/>
      <c r="E72" s="457"/>
      <c r="F72" s="457"/>
    </row>
    <row r="73" spans="1:6">
      <c r="A73" s="308"/>
      <c r="B73" s="308"/>
      <c r="C73" s="308"/>
      <c r="D73" s="308"/>
      <c r="E73" s="308"/>
      <c r="F73" s="308"/>
    </row>
    <row r="74" spans="1:6">
      <c r="A74" s="308"/>
      <c r="B74" s="308"/>
      <c r="C74" s="308"/>
      <c r="D74" s="308"/>
      <c r="E74" s="308"/>
      <c r="F74" s="308"/>
    </row>
    <row r="75" spans="1:6" ht="33" customHeight="1">
      <c r="A75" s="449" t="str">
        <f>Overview!B4&amp; " - Effective from "&amp;Overview!D4&amp;" - "&amp;Overview!E4&amp;" Residual Charging Bands in SP Manweb Area (GSP Group _D)"</f>
        <v>Southern Electric Power Distribution plc - Effective from 1 April 2024 - Final Residual Charging Bands in SP Manweb Area (GSP Group _D)</v>
      </c>
      <c r="B75" s="450"/>
      <c r="C75" s="450"/>
      <c r="D75" s="450"/>
      <c r="E75" s="450"/>
      <c r="F75" s="450"/>
    </row>
    <row r="76" spans="1:6">
      <c r="A76" s="308"/>
      <c r="B76" s="308"/>
      <c r="C76" s="308"/>
      <c r="D76" s="308"/>
      <c r="E76" s="308"/>
      <c r="F76" s="251"/>
    </row>
    <row r="77" spans="1:6" ht="39">
      <c r="A77" s="254" t="s">
        <v>9405</v>
      </c>
      <c r="B77" s="254" t="s">
        <v>9406</v>
      </c>
      <c r="C77" s="254" t="s">
        <v>9407</v>
      </c>
      <c r="D77" s="254" t="s">
        <v>9408</v>
      </c>
      <c r="E77" s="254" t="s">
        <v>9409</v>
      </c>
      <c r="F77" s="215" t="s">
        <v>9448</v>
      </c>
    </row>
    <row r="78" spans="1:6" ht="14">
      <c r="A78" s="246" t="s">
        <v>9411</v>
      </c>
      <c r="B78" s="263" t="s">
        <v>9412</v>
      </c>
      <c r="C78" s="263" t="s">
        <v>9413</v>
      </c>
      <c r="D78" s="249" t="s">
        <v>9413</v>
      </c>
      <c r="E78" s="249" t="s">
        <v>9413</v>
      </c>
      <c r="F78" s="252">
        <v>85.581979267752885</v>
      </c>
    </row>
    <row r="79" spans="1:6" ht="14.15" customHeight="1">
      <c r="A79" s="451" t="s">
        <v>9414</v>
      </c>
      <c r="B79" s="263">
        <v>1</v>
      </c>
      <c r="C79" s="263" t="s">
        <v>9415</v>
      </c>
      <c r="D79" s="263">
        <v>0</v>
      </c>
      <c r="E79" s="263">
        <v>3571</v>
      </c>
      <c r="F79" s="252">
        <v>98.672332152221131</v>
      </c>
    </row>
    <row r="80" spans="1:6" ht="14">
      <c r="A80" s="452"/>
      <c r="B80" s="263">
        <v>2</v>
      </c>
      <c r="C80" s="263" t="s">
        <v>9415</v>
      </c>
      <c r="D80" s="263">
        <v>3571</v>
      </c>
      <c r="E80" s="263">
        <v>12553</v>
      </c>
      <c r="F80" s="252">
        <v>233.00948964487324</v>
      </c>
    </row>
    <row r="81" spans="1:6" ht="14">
      <c r="A81" s="452"/>
      <c r="B81" s="263">
        <v>3</v>
      </c>
      <c r="C81" s="263" t="s">
        <v>9415</v>
      </c>
      <c r="D81" s="263">
        <v>12553</v>
      </c>
      <c r="E81" s="263">
        <v>25279</v>
      </c>
      <c r="F81" s="252">
        <v>495.34967246088229</v>
      </c>
    </row>
    <row r="82" spans="1:6" ht="14">
      <c r="A82" s="453"/>
      <c r="B82" s="263">
        <v>4</v>
      </c>
      <c r="C82" s="263" t="s">
        <v>9415</v>
      </c>
      <c r="D82" s="263">
        <v>25279</v>
      </c>
      <c r="E82" s="263" t="s">
        <v>9416</v>
      </c>
      <c r="F82" s="252">
        <v>1478.2816907274625</v>
      </c>
    </row>
    <row r="83" spans="1:6" ht="14.15" customHeight="1">
      <c r="A83" s="451" t="s">
        <v>9417</v>
      </c>
      <c r="B83" s="263">
        <v>1</v>
      </c>
      <c r="C83" s="263" t="s">
        <v>9418</v>
      </c>
      <c r="D83" s="263">
        <v>0</v>
      </c>
      <c r="E83" s="263">
        <v>80</v>
      </c>
      <c r="F83" s="252">
        <v>2707.4133016597307</v>
      </c>
    </row>
    <row r="84" spans="1:6" ht="14">
      <c r="A84" s="452"/>
      <c r="B84" s="263">
        <v>2</v>
      </c>
      <c r="C84" s="263" t="s">
        <v>9418</v>
      </c>
      <c r="D84" s="263">
        <v>80</v>
      </c>
      <c r="E84" s="263">
        <v>150</v>
      </c>
      <c r="F84" s="252">
        <v>5239.5699227677023</v>
      </c>
    </row>
    <row r="85" spans="1:6" ht="14">
      <c r="A85" s="452"/>
      <c r="B85" s="263">
        <v>3</v>
      </c>
      <c r="C85" s="263" t="s">
        <v>9418</v>
      </c>
      <c r="D85" s="263">
        <v>150</v>
      </c>
      <c r="E85" s="263">
        <v>231</v>
      </c>
      <c r="F85" s="252">
        <v>8271.7577978579884</v>
      </c>
    </row>
    <row r="86" spans="1:6" ht="14">
      <c r="A86" s="453"/>
      <c r="B86" s="263">
        <v>4</v>
      </c>
      <c r="C86" s="263" t="s">
        <v>9418</v>
      </c>
      <c r="D86" s="263">
        <v>231</v>
      </c>
      <c r="E86" s="263" t="s">
        <v>9416</v>
      </c>
      <c r="F86" s="252">
        <v>18927.475609187961</v>
      </c>
    </row>
    <row r="87" spans="1:6" ht="14">
      <c r="A87" s="451" t="s">
        <v>9419</v>
      </c>
      <c r="B87" s="263">
        <v>1</v>
      </c>
      <c r="C87" s="263" t="s">
        <v>9418</v>
      </c>
      <c r="D87" s="263">
        <v>0</v>
      </c>
      <c r="E87" s="263">
        <v>422</v>
      </c>
      <c r="F87" s="252">
        <v>14499.842066285362</v>
      </c>
    </row>
    <row r="88" spans="1:6" ht="14">
      <c r="A88" s="452"/>
      <c r="B88" s="263">
        <v>2</v>
      </c>
      <c r="C88" s="263" t="s">
        <v>9418</v>
      </c>
      <c r="D88" s="263">
        <v>422</v>
      </c>
      <c r="E88" s="263">
        <v>1000</v>
      </c>
      <c r="F88" s="252">
        <v>44592.389912593171</v>
      </c>
    </row>
    <row r="89" spans="1:6" ht="14">
      <c r="A89" s="452"/>
      <c r="B89" s="263">
        <v>3</v>
      </c>
      <c r="C89" s="263" t="s">
        <v>9418</v>
      </c>
      <c r="D89" s="263">
        <v>1000</v>
      </c>
      <c r="E89" s="263">
        <v>1800</v>
      </c>
      <c r="F89" s="252">
        <v>98506.290507137586</v>
      </c>
    </row>
    <row r="90" spans="1:6" ht="14">
      <c r="A90" s="453"/>
      <c r="B90" s="263">
        <v>4</v>
      </c>
      <c r="C90" s="263" t="s">
        <v>9418</v>
      </c>
      <c r="D90" s="263">
        <v>1800</v>
      </c>
      <c r="E90" s="263" t="s">
        <v>9416</v>
      </c>
      <c r="F90" s="252">
        <v>186802.32372379105</v>
      </c>
    </row>
    <row r="91" spans="1:6" ht="14">
      <c r="A91" s="454" t="s">
        <v>9420</v>
      </c>
      <c r="B91" s="263">
        <v>1</v>
      </c>
      <c r="C91" s="263" t="s">
        <v>9418</v>
      </c>
      <c r="D91" s="263">
        <v>0</v>
      </c>
      <c r="E91" s="263">
        <v>5000</v>
      </c>
      <c r="F91" s="252">
        <v>65801.308197470004</v>
      </c>
    </row>
    <row r="92" spans="1:6" ht="14">
      <c r="A92" s="455"/>
      <c r="B92" s="263">
        <v>2</v>
      </c>
      <c r="C92" s="263" t="s">
        <v>9418</v>
      </c>
      <c r="D92" s="263">
        <v>5000</v>
      </c>
      <c r="E92" s="263">
        <v>12000</v>
      </c>
      <c r="F92" s="252">
        <v>201723.11640159771</v>
      </c>
    </row>
    <row r="93" spans="1:6" ht="14">
      <c r="A93" s="455"/>
      <c r="B93" s="263">
        <v>3</v>
      </c>
      <c r="C93" s="263" t="s">
        <v>9418</v>
      </c>
      <c r="D93" s="263">
        <v>12000</v>
      </c>
      <c r="E93" s="263">
        <v>21500</v>
      </c>
      <c r="F93" s="252">
        <v>319814.48540178029</v>
      </c>
    </row>
    <row r="94" spans="1:6" ht="14">
      <c r="A94" s="456"/>
      <c r="B94" s="263">
        <v>4</v>
      </c>
      <c r="C94" s="263" t="s">
        <v>9418</v>
      </c>
      <c r="D94" s="263">
        <v>21500</v>
      </c>
      <c r="E94" s="263" t="s">
        <v>9416</v>
      </c>
      <c r="F94" s="252">
        <v>753728.70854803943</v>
      </c>
    </row>
    <row r="95" spans="1:6">
      <c r="A95" s="308" t="s">
        <v>9421</v>
      </c>
      <c r="B95" s="308"/>
      <c r="C95" s="308"/>
      <c r="D95" s="308"/>
      <c r="E95" s="308"/>
      <c r="F95" s="308"/>
    </row>
    <row r="96" spans="1:6">
      <c r="A96" s="308"/>
      <c r="B96" s="308"/>
      <c r="C96" s="308"/>
      <c r="D96" s="308"/>
      <c r="E96" s="308"/>
      <c r="F96" s="308"/>
    </row>
    <row r="97" spans="1:6">
      <c r="A97" s="308"/>
      <c r="B97" s="308"/>
      <c r="C97" s="308"/>
      <c r="D97" s="308"/>
      <c r="E97" s="308"/>
      <c r="F97" s="308"/>
    </row>
    <row r="98" spans="1:6" ht="32.5" customHeight="1">
      <c r="A98" s="449" t="str">
        <f>Overview!B4&amp; " - Effective from "&amp;Overview!D4&amp;" - "&amp;Overview!E4&amp;" Residual Charging Bands in NGED West Midlands Area (GSP Group _E)"</f>
        <v>Southern Electric Power Distribution plc - Effective from 1 April 2024 - Final Residual Charging Bands in NGED West Midlands Area (GSP Group _E)</v>
      </c>
      <c r="B98" s="450"/>
      <c r="C98" s="450"/>
      <c r="D98" s="450"/>
      <c r="E98" s="450"/>
      <c r="F98" s="450"/>
    </row>
    <row r="99" spans="1:6">
      <c r="A99" s="308"/>
      <c r="B99" s="308"/>
      <c r="C99" s="308"/>
      <c r="D99" s="308"/>
      <c r="E99" s="308"/>
      <c r="F99" s="308"/>
    </row>
    <row r="100" spans="1:6" ht="39">
      <c r="A100" s="302" t="s">
        <v>9406</v>
      </c>
      <c r="B100" s="302" t="s">
        <v>9422</v>
      </c>
      <c r="C100" s="302" t="s">
        <v>9407</v>
      </c>
      <c r="D100" s="302" t="s">
        <v>9422</v>
      </c>
      <c r="E100" s="301" t="s">
        <v>9423</v>
      </c>
      <c r="F100" s="308"/>
    </row>
    <row r="101" spans="1:6" ht="14.15" customHeight="1">
      <c r="A101" s="303" t="s">
        <v>9411</v>
      </c>
      <c r="B101" s="304" t="s">
        <v>9412</v>
      </c>
      <c r="C101" s="304" t="s">
        <v>9413</v>
      </c>
      <c r="D101" s="304" t="s">
        <v>9413</v>
      </c>
      <c r="E101" s="305">
        <v>18.940583595509075</v>
      </c>
      <c r="F101" s="308"/>
    </row>
    <row r="102" spans="1:6" ht="14.15" customHeight="1">
      <c r="A102" s="303" t="s">
        <v>9424</v>
      </c>
      <c r="B102" s="304">
        <v>1</v>
      </c>
      <c r="C102" s="304" t="s">
        <v>9415</v>
      </c>
      <c r="D102" s="304" t="s">
        <v>9425</v>
      </c>
      <c r="E102" s="305">
        <v>7.0848830539247443</v>
      </c>
      <c r="F102" s="308"/>
    </row>
    <row r="103" spans="1:6" ht="14">
      <c r="A103" s="303" t="s">
        <v>9426</v>
      </c>
      <c r="B103" s="304">
        <v>2</v>
      </c>
      <c r="C103" s="304" t="s">
        <v>9415</v>
      </c>
      <c r="D103" s="304" t="s">
        <v>9427</v>
      </c>
      <c r="E103" s="305">
        <v>41.451715484229844</v>
      </c>
      <c r="F103" s="308"/>
    </row>
    <row r="104" spans="1:6" ht="14">
      <c r="A104" s="303" t="s">
        <v>9428</v>
      </c>
      <c r="B104" s="304">
        <v>3</v>
      </c>
      <c r="C104" s="304" t="s">
        <v>9415</v>
      </c>
      <c r="D104" s="304" t="s">
        <v>9429</v>
      </c>
      <c r="E104" s="305">
        <v>100.90635571016895</v>
      </c>
      <c r="F104" s="308"/>
    </row>
    <row r="105" spans="1:6" ht="14">
      <c r="A105" s="303" t="s">
        <v>9430</v>
      </c>
      <c r="B105" s="304">
        <v>4</v>
      </c>
      <c r="C105" s="304" t="s">
        <v>9415</v>
      </c>
      <c r="D105" s="304" t="s">
        <v>9431</v>
      </c>
      <c r="E105" s="305">
        <v>327.09554519627693</v>
      </c>
      <c r="F105" s="308"/>
    </row>
    <row r="106" spans="1:6" ht="14.15" customHeight="1">
      <c r="A106" s="303" t="s">
        <v>88</v>
      </c>
      <c r="B106" s="304">
        <v>1</v>
      </c>
      <c r="C106" s="304" t="s">
        <v>9418</v>
      </c>
      <c r="D106" s="304" t="s">
        <v>9432</v>
      </c>
      <c r="E106" s="305">
        <v>515.72965863526042</v>
      </c>
      <c r="F106" s="308"/>
    </row>
    <row r="107" spans="1:6" ht="14">
      <c r="A107" s="303" t="s">
        <v>90</v>
      </c>
      <c r="B107" s="304">
        <v>2</v>
      </c>
      <c r="C107" s="304" t="s">
        <v>9418</v>
      </c>
      <c r="D107" s="304" t="s">
        <v>9433</v>
      </c>
      <c r="E107" s="305">
        <v>943.51613093940671</v>
      </c>
      <c r="F107" s="308"/>
    </row>
    <row r="108" spans="1:6" ht="14">
      <c r="A108" s="303" t="s">
        <v>92</v>
      </c>
      <c r="B108" s="304">
        <v>3</v>
      </c>
      <c r="C108" s="304" t="s">
        <v>9418</v>
      </c>
      <c r="D108" s="304" t="s">
        <v>9434</v>
      </c>
      <c r="E108" s="305">
        <v>1481.2113257601807</v>
      </c>
      <c r="F108" s="308"/>
    </row>
    <row r="109" spans="1:6" ht="14">
      <c r="A109" s="303" t="s">
        <v>94</v>
      </c>
      <c r="B109" s="304">
        <v>4</v>
      </c>
      <c r="C109" s="304" t="s">
        <v>9418</v>
      </c>
      <c r="D109" s="304" t="s">
        <v>9435</v>
      </c>
      <c r="E109" s="305">
        <v>2740.2267434217456</v>
      </c>
      <c r="F109" s="308"/>
    </row>
    <row r="110" spans="1:6" ht="14.15" customHeight="1">
      <c r="A110" s="303" t="s">
        <v>98</v>
      </c>
      <c r="B110" s="304">
        <v>1</v>
      </c>
      <c r="C110" s="304" t="s">
        <v>9418</v>
      </c>
      <c r="D110" s="304" t="s">
        <v>9432</v>
      </c>
      <c r="E110" s="305">
        <v>515.72965863526042</v>
      </c>
      <c r="F110" s="308"/>
    </row>
    <row r="111" spans="1:6" ht="14">
      <c r="A111" s="303" t="s">
        <v>100</v>
      </c>
      <c r="B111" s="304">
        <v>2</v>
      </c>
      <c r="C111" s="304" t="s">
        <v>9418</v>
      </c>
      <c r="D111" s="304" t="s">
        <v>9433</v>
      </c>
      <c r="E111" s="305">
        <v>943.51613093940648</v>
      </c>
      <c r="F111" s="308"/>
    </row>
    <row r="112" spans="1:6" ht="14">
      <c r="A112" s="303" t="s">
        <v>102</v>
      </c>
      <c r="B112" s="304">
        <v>3</v>
      </c>
      <c r="C112" s="304" t="s">
        <v>9418</v>
      </c>
      <c r="D112" s="304" t="s">
        <v>9434</v>
      </c>
      <c r="E112" s="305">
        <v>1481.2113257601807</v>
      </c>
      <c r="F112" s="308"/>
    </row>
    <row r="113" spans="1:6" ht="14">
      <c r="A113" s="303" t="s">
        <v>104</v>
      </c>
      <c r="B113" s="304">
        <v>4</v>
      </c>
      <c r="C113" s="304" t="s">
        <v>9418</v>
      </c>
      <c r="D113" s="304" t="s">
        <v>9435</v>
      </c>
      <c r="E113" s="305">
        <v>2740.2267434217456</v>
      </c>
      <c r="F113" s="308"/>
    </row>
    <row r="114" spans="1:6" ht="14">
      <c r="A114" s="303" t="s">
        <v>108</v>
      </c>
      <c r="B114" s="304">
        <v>1</v>
      </c>
      <c r="C114" s="304" t="s">
        <v>9418</v>
      </c>
      <c r="D114" s="304" t="s">
        <v>9436</v>
      </c>
      <c r="E114" s="305">
        <v>2420.6600365678478</v>
      </c>
      <c r="F114" s="308"/>
    </row>
    <row r="115" spans="1:6" ht="14">
      <c r="A115" s="303" t="s">
        <v>110</v>
      </c>
      <c r="B115" s="304">
        <v>2</v>
      </c>
      <c r="C115" s="304" t="s">
        <v>9418</v>
      </c>
      <c r="D115" s="304" t="s">
        <v>9437</v>
      </c>
      <c r="E115" s="305">
        <v>7527.9713261335746</v>
      </c>
      <c r="F115" s="308"/>
    </row>
    <row r="116" spans="1:6" ht="14">
      <c r="A116" s="303" t="s">
        <v>112</v>
      </c>
      <c r="B116" s="304">
        <v>3</v>
      </c>
      <c r="C116" s="304" t="s">
        <v>9418</v>
      </c>
      <c r="D116" s="304" t="s">
        <v>9438</v>
      </c>
      <c r="E116" s="305">
        <v>17162.847703604715</v>
      </c>
      <c r="F116" s="308"/>
    </row>
    <row r="117" spans="1:6" ht="14">
      <c r="A117" s="303" t="s">
        <v>114</v>
      </c>
      <c r="B117" s="304">
        <v>4</v>
      </c>
      <c r="C117" s="304" t="s">
        <v>9418</v>
      </c>
      <c r="D117" s="304" t="s">
        <v>9439</v>
      </c>
      <c r="E117" s="305">
        <v>51052.059521887408</v>
      </c>
      <c r="F117" s="308"/>
    </row>
    <row r="118" spans="1:6" ht="14">
      <c r="A118" s="303" t="s">
        <v>9440</v>
      </c>
      <c r="B118" s="304">
        <v>1</v>
      </c>
      <c r="C118" s="304" t="s">
        <v>9418</v>
      </c>
      <c r="D118" s="304" t="s">
        <v>9441</v>
      </c>
      <c r="E118" s="305">
        <v>1951.8606401403049</v>
      </c>
      <c r="F118" s="308"/>
    </row>
    <row r="119" spans="1:6" ht="14">
      <c r="A119" s="303" t="s">
        <v>9442</v>
      </c>
      <c r="B119" s="304">
        <v>2</v>
      </c>
      <c r="C119" s="304" t="s">
        <v>9418</v>
      </c>
      <c r="D119" s="304" t="s">
        <v>9443</v>
      </c>
      <c r="E119" s="305">
        <v>10489.885329916011</v>
      </c>
      <c r="F119" s="308"/>
    </row>
    <row r="120" spans="1:6" ht="14">
      <c r="A120" s="303" t="s">
        <v>9444</v>
      </c>
      <c r="B120" s="304">
        <v>3</v>
      </c>
      <c r="C120" s="304" t="s">
        <v>9418</v>
      </c>
      <c r="D120" s="304" t="s">
        <v>9445</v>
      </c>
      <c r="E120" s="305">
        <v>26936.88690448015</v>
      </c>
      <c r="F120" s="308"/>
    </row>
    <row r="121" spans="1:6" ht="14">
      <c r="A121" s="303" t="s">
        <v>9446</v>
      </c>
      <c r="B121" s="304">
        <v>4</v>
      </c>
      <c r="C121" s="304" t="s">
        <v>9418</v>
      </c>
      <c r="D121" s="304" t="s">
        <v>9447</v>
      </c>
      <c r="E121" s="305">
        <v>123130.1760491327</v>
      </c>
      <c r="F121" s="308"/>
    </row>
    <row r="122" spans="1:6">
      <c r="A122" s="308" t="s">
        <v>9421</v>
      </c>
      <c r="B122" s="308"/>
      <c r="C122" s="308"/>
      <c r="D122" s="308"/>
      <c r="E122" s="308"/>
      <c r="F122" s="308"/>
    </row>
    <row r="123" spans="1:6">
      <c r="A123" s="308"/>
      <c r="B123" s="308"/>
      <c r="C123" s="308"/>
      <c r="D123" s="308"/>
      <c r="E123" s="308"/>
      <c r="F123" s="308"/>
    </row>
    <row r="124" spans="1:6">
      <c r="A124" s="308"/>
      <c r="B124" s="308"/>
      <c r="C124" s="308"/>
      <c r="D124" s="308"/>
      <c r="E124" s="308"/>
      <c r="F124" s="308"/>
    </row>
    <row r="125" spans="1:6" ht="33" customHeight="1">
      <c r="A125" s="393" t="str">
        <f>Overview!B4&amp; " - Effective from "&amp;Overview!D4&amp;" - "&amp;Overview!E4&amp;" Residual Charging Bands in NPG Northeast Area (GSP Group _F)"</f>
        <v>Southern Electric Power Distribution plc - Effective from 1 April 2024 - Final Residual Charging Bands in NPG Northeast Area (GSP Group _F)</v>
      </c>
      <c r="B125" s="394"/>
      <c r="C125" s="394"/>
      <c r="D125" s="394"/>
      <c r="E125" s="394"/>
      <c r="F125" s="395"/>
    </row>
    <row r="126" spans="1:6">
      <c r="A126" s="193"/>
      <c r="B126" s="193"/>
      <c r="C126" s="193"/>
      <c r="D126" s="193"/>
      <c r="E126" s="193"/>
      <c r="F126" s="193"/>
    </row>
    <row r="127" spans="1:6" ht="52">
      <c r="A127" s="309" t="s">
        <v>9405</v>
      </c>
      <c r="B127" s="309" t="s">
        <v>9406</v>
      </c>
      <c r="C127" s="309" t="s">
        <v>9407</v>
      </c>
      <c r="D127" s="309" t="s">
        <v>9408</v>
      </c>
      <c r="E127" s="309" t="s">
        <v>9409</v>
      </c>
      <c r="F127" s="202" t="s">
        <v>9449</v>
      </c>
    </row>
    <row r="128" spans="1:6" ht="14">
      <c r="A128" s="310" t="s">
        <v>9411</v>
      </c>
      <c r="B128" s="263" t="s">
        <v>9412</v>
      </c>
      <c r="C128" s="263" t="s">
        <v>9413</v>
      </c>
      <c r="D128" s="249" t="s">
        <v>9413</v>
      </c>
      <c r="E128" s="249" t="s">
        <v>9413</v>
      </c>
      <c r="F128" s="252">
        <v>75.826745057005098</v>
      </c>
    </row>
    <row r="129" spans="1:6" ht="14.5" customHeight="1">
      <c r="A129" s="443" t="s">
        <v>9414</v>
      </c>
      <c r="B129" s="263">
        <v>1</v>
      </c>
      <c r="C129" s="263" t="s">
        <v>9415</v>
      </c>
      <c r="D129" s="311">
        <v>0</v>
      </c>
      <c r="E129" s="311">
        <v>3571</v>
      </c>
      <c r="F129" s="252">
        <v>52.133952991173523</v>
      </c>
    </row>
    <row r="130" spans="1:6" ht="14">
      <c r="A130" s="444"/>
      <c r="B130" s="263">
        <v>2</v>
      </c>
      <c r="C130" s="263" t="s">
        <v>9415</v>
      </c>
      <c r="D130" s="311">
        <v>3571</v>
      </c>
      <c r="E130" s="311">
        <v>12553</v>
      </c>
      <c r="F130" s="252">
        <v>188.87435199361329</v>
      </c>
    </row>
    <row r="131" spans="1:6" ht="14">
      <c r="A131" s="444"/>
      <c r="B131" s="263">
        <v>3</v>
      </c>
      <c r="C131" s="263" t="s">
        <v>9415</v>
      </c>
      <c r="D131" s="311">
        <v>12553</v>
      </c>
      <c r="E131" s="311">
        <v>25279</v>
      </c>
      <c r="F131" s="252">
        <v>474.31353982196481</v>
      </c>
    </row>
    <row r="132" spans="1:6" ht="14">
      <c r="A132" s="445"/>
      <c r="B132" s="263">
        <v>4</v>
      </c>
      <c r="C132" s="263" t="s">
        <v>9415</v>
      </c>
      <c r="D132" s="311">
        <v>25279</v>
      </c>
      <c r="E132" s="311" t="s">
        <v>9416</v>
      </c>
      <c r="F132" s="252">
        <v>1410.9598937757842</v>
      </c>
    </row>
    <row r="133" spans="1:6" ht="14.5" customHeight="1">
      <c r="A133" s="443" t="s">
        <v>9417</v>
      </c>
      <c r="B133" s="263">
        <v>1</v>
      </c>
      <c r="C133" s="263" t="s">
        <v>9418</v>
      </c>
      <c r="D133" s="311">
        <v>0</v>
      </c>
      <c r="E133" s="311">
        <v>80</v>
      </c>
      <c r="F133" s="252">
        <v>2102.9345610722989</v>
      </c>
    </row>
    <row r="134" spans="1:6" ht="14">
      <c r="A134" s="444"/>
      <c r="B134" s="263">
        <v>2</v>
      </c>
      <c r="C134" s="263" t="s">
        <v>9418</v>
      </c>
      <c r="D134" s="311">
        <v>80</v>
      </c>
      <c r="E134" s="311">
        <v>150</v>
      </c>
      <c r="F134" s="252">
        <v>4677.5294415826793</v>
      </c>
    </row>
    <row r="135" spans="1:6" ht="14">
      <c r="A135" s="444"/>
      <c r="B135" s="263">
        <v>3</v>
      </c>
      <c r="C135" s="263" t="s">
        <v>9418</v>
      </c>
      <c r="D135" s="311">
        <v>150</v>
      </c>
      <c r="E135" s="311">
        <v>231</v>
      </c>
      <c r="F135" s="252">
        <v>7213.9505217430242</v>
      </c>
    </row>
    <row r="136" spans="1:6" ht="14">
      <c r="A136" s="445"/>
      <c r="B136" s="263">
        <v>4</v>
      </c>
      <c r="C136" s="263" t="s">
        <v>9418</v>
      </c>
      <c r="D136" s="311">
        <v>231</v>
      </c>
      <c r="E136" s="311" t="s">
        <v>9416</v>
      </c>
      <c r="F136" s="252">
        <v>19978.791752997298</v>
      </c>
    </row>
    <row r="137" spans="1:6" ht="14">
      <c r="A137" s="443" t="s">
        <v>9419</v>
      </c>
      <c r="B137" s="263">
        <v>1</v>
      </c>
      <c r="C137" s="263" t="s">
        <v>9418</v>
      </c>
      <c r="D137" s="311">
        <v>0</v>
      </c>
      <c r="E137" s="311">
        <v>422</v>
      </c>
      <c r="F137" s="252">
        <v>14498.363454654531</v>
      </c>
    </row>
    <row r="138" spans="1:6" ht="14">
      <c r="A138" s="444"/>
      <c r="B138" s="263">
        <v>2</v>
      </c>
      <c r="C138" s="263" t="s">
        <v>9418</v>
      </c>
      <c r="D138" s="311">
        <v>422</v>
      </c>
      <c r="E138" s="311">
        <v>1000</v>
      </c>
      <c r="F138" s="252">
        <v>41645.927717568324</v>
      </c>
    </row>
    <row r="139" spans="1:6" ht="14">
      <c r="A139" s="444"/>
      <c r="B139" s="263">
        <v>3</v>
      </c>
      <c r="C139" s="263" t="s">
        <v>9418</v>
      </c>
      <c r="D139" s="311">
        <v>1000</v>
      </c>
      <c r="E139" s="311">
        <v>1800</v>
      </c>
      <c r="F139" s="252">
        <v>76828.581512475183</v>
      </c>
    </row>
    <row r="140" spans="1:6" ht="14">
      <c r="A140" s="445"/>
      <c r="B140" s="263">
        <v>4</v>
      </c>
      <c r="C140" s="263" t="s">
        <v>9418</v>
      </c>
      <c r="D140" s="311">
        <v>1800</v>
      </c>
      <c r="E140" s="311" t="s">
        <v>9416</v>
      </c>
      <c r="F140" s="252">
        <v>191886.42994725547</v>
      </c>
    </row>
    <row r="141" spans="1:6" ht="14">
      <c r="A141" s="446" t="s">
        <v>9420</v>
      </c>
      <c r="B141" s="263">
        <v>1</v>
      </c>
      <c r="C141" s="263" t="s">
        <v>9418</v>
      </c>
      <c r="D141" s="311">
        <v>0</v>
      </c>
      <c r="E141" s="311">
        <v>5000</v>
      </c>
      <c r="F141" s="252">
        <v>13878.279402567481</v>
      </c>
    </row>
    <row r="142" spans="1:6" ht="14">
      <c r="A142" s="447"/>
      <c r="B142" s="263">
        <v>2</v>
      </c>
      <c r="C142" s="263" t="s">
        <v>9418</v>
      </c>
      <c r="D142" s="311">
        <v>5000</v>
      </c>
      <c r="E142" s="311">
        <v>12000</v>
      </c>
      <c r="F142" s="252">
        <v>55888.985278916152</v>
      </c>
    </row>
    <row r="143" spans="1:6" ht="14">
      <c r="A143" s="447"/>
      <c r="B143" s="263">
        <v>3</v>
      </c>
      <c r="C143" s="263" t="s">
        <v>9418</v>
      </c>
      <c r="D143" s="311">
        <v>12000</v>
      </c>
      <c r="E143" s="311">
        <v>21500</v>
      </c>
      <c r="F143" s="252">
        <v>141618.15711768367</v>
      </c>
    </row>
    <row r="144" spans="1:6" ht="14">
      <c r="A144" s="448"/>
      <c r="B144" s="263">
        <v>4</v>
      </c>
      <c r="C144" s="263" t="s">
        <v>9418</v>
      </c>
      <c r="D144" s="311">
        <v>21500</v>
      </c>
      <c r="E144" s="311" t="s">
        <v>9416</v>
      </c>
      <c r="F144" s="252">
        <v>451347.07684833364</v>
      </c>
    </row>
    <row r="145" spans="1:6">
      <c r="A145" s="193" t="s">
        <v>9421</v>
      </c>
      <c r="B145" s="308"/>
      <c r="C145" s="308"/>
      <c r="D145" s="308"/>
      <c r="E145" s="308"/>
      <c r="F145" s="308"/>
    </row>
    <row r="146" spans="1:6">
      <c r="A146" s="308"/>
      <c r="B146" s="308"/>
      <c r="C146" s="308"/>
      <c r="D146" s="308"/>
      <c r="E146" s="308"/>
      <c r="F146" s="308"/>
    </row>
    <row r="147" spans="1:6">
      <c r="A147" s="308"/>
      <c r="B147" s="308"/>
      <c r="C147" s="308"/>
      <c r="D147" s="308"/>
      <c r="E147" s="308"/>
      <c r="F147" s="308"/>
    </row>
    <row r="148" spans="1:6" ht="33.65" customHeight="1">
      <c r="A148" s="449" t="str">
        <f>Overview!B4&amp; " - Effective from "&amp;Overview!D4&amp;" - "&amp;Overview!E4&amp;" Residual Charging Bands in Electricity North West Area (GSP Group _G)"</f>
        <v>Southern Electric Power Distribution plc - Effective from 1 April 2024 - Final Residual Charging Bands in Electricity North West Area (GSP Group _G)</v>
      </c>
      <c r="B148" s="450"/>
      <c r="C148" s="450"/>
      <c r="D148" s="450"/>
      <c r="E148" s="450"/>
      <c r="F148" s="450"/>
    </row>
    <row r="149" spans="1:6">
      <c r="A149" s="308"/>
      <c r="B149" s="308"/>
      <c r="C149" s="308"/>
      <c r="D149" s="308"/>
      <c r="E149" s="308"/>
      <c r="F149" s="308"/>
    </row>
    <row r="150" spans="1:6" ht="39">
      <c r="A150" s="254" t="s">
        <v>9405</v>
      </c>
      <c r="B150" s="254" t="s">
        <v>9406</v>
      </c>
      <c r="C150" s="254" t="s">
        <v>9407</v>
      </c>
      <c r="D150" s="254" t="s">
        <v>9408</v>
      </c>
      <c r="E150" s="254" t="s">
        <v>9409</v>
      </c>
      <c r="F150" s="215" t="s">
        <v>9448</v>
      </c>
    </row>
    <row r="151" spans="1:6" ht="14">
      <c r="A151" s="246" t="s">
        <v>9411</v>
      </c>
      <c r="B151" s="263" t="s">
        <v>9412</v>
      </c>
      <c r="C151" s="263" t="s">
        <v>9413</v>
      </c>
      <c r="D151" s="249" t="s">
        <v>9413</v>
      </c>
      <c r="E151" s="249" t="s">
        <v>9413</v>
      </c>
      <c r="F151" s="252">
        <v>27.976944699383971</v>
      </c>
    </row>
    <row r="152" spans="1:6" ht="14.15" customHeight="1">
      <c r="A152" s="451" t="s">
        <v>9414</v>
      </c>
      <c r="B152" s="263">
        <v>1</v>
      </c>
      <c r="C152" s="263" t="s">
        <v>9415</v>
      </c>
      <c r="D152" s="263">
        <v>0</v>
      </c>
      <c r="E152" s="263">
        <v>3571</v>
      </c>
      <c r="F152" s="252">
        <v>42.651323657189202</v>
      </c>
    </row>
    <row r="153" spans="1:6" ht="14">
      <c r="A153" s="452"/>
      <c r="B153" s="263">
        <v>2</v>
      </c>
      <c r="C153" s="263" t="s">
        <v>9415</v>
      </c>
      <c r="D153" s="263">
        <v>3571</v>
      </c>
      <c r="E153" s="263">
        <v>12553</v>
      </c>
      <c r="F153" s="252">
        <v>67.583947625430582</v>
      </c>
    </row>
    <row r="154" spans="1:6" ht="14">
      <c r="A154" s="452"/>
      <c r="B154" s="263">
        <v>3</v>
      </c>
      <c r="C154" s="263" t="s">
        <v>9415</v>
      </c>
      <c r="D154" s="263">
        <v>12553</v>
      </c>
      <c r="E154" s="263">
        <v>25279</v>
      </c>
      <c r="F154" s="252">
        <v>149.75224593176966</v>
      </c>
    </row>
    <row r="155" spans="1:6" ht="14">
      <c r="A155" s="453"/>
      <c r="B155" s="263">
        <v>4</v>
      </c>
      <c r="C155" s="263" t="s">
        <v>9415</v>
      </c>
      <c r="D155" s="263">
        <v>25279</v>
      </c>
      <c r="E155" s="263" t="s">
        <v>9416</v>
      </c>
      <c r="F155" s="252">
        <v>423.93856799874891</v>
      </c>
    </row>
    <row r="156" spans="1:6" ht="14.15" customHeight="1">
      <c r="A156" s="451" t="s">
        <v>9417</v>
      </c>
      <c r="B156" s="263">
        <v>1</v>
      </c>
      <c r="C156" s="263" t="s">
        <v>9418</v>
      </c>
      <c r="D156" s="263">
        <v>0</v>
      </c>
      <c r="E156" s="263">
        <v>80</v>
      </c>
      <c r="F156" s="252">
        <v>845.22120485236087</v>
      </c>
    </row>
    <row r="157" spans="1:6" ht="14">
      <c r="A157" s="452"/>
      <c r="B157" s="263">
        <v>2</v>
      </c>
      <c r="C157" s="263" t="s">
        <v>9418</v>
      </c>
      <c r="D157" s="263">
        <v>80</v>
      </c>
      <c r="E157" s="263">
        <v>150</v>
      </c>
      <c r="F157" s="252">
        <v>1371.7665576653992</v>
      </c>
    </row>
    <row r="158" spans="1:6" ht="14">
      <c r="A158" s="452"/>
      <c r="B158" s="263">
        <v>3</v>
      </c>
      <c r="C158" s="263" t="s">
        <v>9418</v>
      </c>
      <c r="D158" s="263">
        <v>150</v>
      </c>
      <c r="E158" s="263">
        <v>231</v>
      </c>
      <c r="F158" s="252">
        <v>2264.0122061387397</v>
      </c>
    </row>
    <row r="159" spans="1:6" ht="14">
      <c r="A159" s="453"/>
      <c r="B159" s="263">
        <v>4</v>
      </c>
      <c r="C159" s="263" t="s">
        <v>9418</v>
      </c>
      <c r="D159" s="263">
        <v>231</v>
      </c>
      <c r="E159" s="263" t="s">
        <v>9416</v>
      </c>
      <c r="F159" s="252">
        <v>4858.1815870901082</v>
      </c>
    </row>
    <row r="160" spans="1:6" ht="14">
      <c r="A160" s="451" t="s">
        <v>9419</v>
      </c>
      <c r="B160" s="263">
        <v>1</v>
      </c>
      <c r="C160" s="263" t="s">
        <v>9418</v>
      </c>
      <c r="D160" s="263">
        <v>0</v>
      </c>
      <c r="E160" s="263">
        <v>422</v>
      </c>
      <c r="F160" s="252">
        <v>4220.3939927052088</v>
      </c>
    </row>
    <row r="161" spans="1:6" ht="14">
      <c r="A161" s="452"/>
      <c r="B161" s="263">
        <v>2</v>
      </c>
      <c r="C161" s="263" t="s">
        <v>9418</v>
      </c>
      <c r="D161" s="263">
        <v>422</v>
      </c>
      <c r="E161" s="263">
        <v>1000</v>
      </c>
      <c r="F161" s="252">
        <v>12354.644660814913</v>
      </c>
    </row>
    <row r="162" spans="1:6" ht="14">
      <c r="A162" s="452"/>
      <c r="B162" s="263">
        <v>3</v>
      </c>
      <c r="C162" s="263" t="s">
        <v>9418</v>
      </c>
      <c r="D162" s="263">
        <v>1000</v>
      </c>
      <c r="E162" s="263">
        <v>1800</v>
      </c>
      <c r="F162" s="252">
        <v>26016.553795372729</v>
      </c>
    </row>
    <row r="163" spans="1:6" ht="14">
      <c r="A163" s="453"/>
      <c r="B163" s="263">
        <v>4</v>
      </c>
      <c r="C163" s="263" t="s">
        <v>9418</v>
      </c>
      <c r="D163" s="263">
        <v>1800</v>
      </c>
      <c r="E163" s="263" t="s">
        <v>9416</v>
      </c>
      <c r="F163" s="252">
        <v>67510.096307118903</v>
      </c>
    </row>
    <row r="164" spans="1:6" ht="14">
      <c r="A164" s="454" t="s">
        <v>9420</v>
      </c>
      <c r="B164" s="263">
        <v>1</v>
      </c>
      <c r="C164" s="263" t="s">
        <v>9418</v>
      </c>
      <c r="D164" s="263">
        <v>0</v>
      </c>
      <c r="E164" s="263">
        <v>5000</v>
      </c>
      <c r="F164" s="252">
        <v>36590.444844593309</v>
      </c>
    </row>
    <row r="165" spans="1:6" ht="14">
      <c r="A165" s="455"/>
      <c r="B165" s="263">
        <v>2</v>
      </c>
      <c r="C165" s="263" t="s">
        <v>9418</v>
      </c>
      <c r="D165" s="263">
        <v>5000</v>
      </c>
      <c r="E165" s="263">
        <v>12000</v>
      </c>
      <c r="F165" s="252">
        <v>154854.46512642945</v>
      </c>
    </row>
    <row r="166" spans="1:6" ht="14">
      <c r="A166" s="455"/>
      <c r="B166" s="263">
        <v>3</v>
      </c>
      <c r="C166" s="263" t="s">
        <v>9418</v>
      </c>
      <c r="D166" s="263">
        <v>12000</v>
      </c>
      <c r="E166" s="263">
        <v>21500</v>
      </c>
      <c r="F166" s="252">
        <v>266882.87089842482</v>
      </c>
    </row>
    <row r="167" spans="1:6" ht="14">
      <c r="A167" s="456"/>
      <c r="B167" s="263">
        <v>4</v>
      </c>
      <c r="C167" s="263" t="s">
        <v>9418</v>
      </c>
      <c r="D167" s="263">
        <v>21500</v>
      </c>
      <c r="E167" s="263" t="s">
        <v>9416</v>
      </c>
      <c r="F167" s="252">
        <v>457195.1739600341</v>
      </c>
    </row>
    <row r="168" spans="1:6">
      <c r="A168" s="308" t="s">
        <v>9421</v>
      </c>
      <c r="B168" s="308"/>
      <c r="C168" s="308"/>
      <c r="D168" s="308"/>
      <c r="E168" s="308"/>
      <c r="F168" s="308"/>
    </row>
    <row r="169" spans="1:6">
      <c r="A169" s="308"/>
      <c r="B169" s="308"/>
      <c r="C169" s="308"/>
      <c r="D169" s="308"/>
      <c r="E169" s="308"/>
      <c r="F169" s="308"/>
    </row>
    <row r="170" spans="1:6">
      <c r="A170" s="308"/>
      <c r="B170" s="308"/>
      <c r="C170" s="308"/>
      <c r="D170" s="308"/>
      <c r="E170" s="308"/>
      <c r="F170" s="308"/>
    </row>
    <row r="171" spans="1:6" ht="34.5" customHeight="1">
      <c r="A171" s="449" t="str">
        <f>Overview!B4&amp; " - Effective from "&amp;Overview!D4&amp;" - "&amp;Overview!E4&amp;" Residual Charging Bands in UKPN SPN Area (GSP Group _J)"</f>
        <v>Southern Electric Power Distribution plc - Effective from 1 April 2024 - Final Residual Charging Bands in UKPN SPN Area (GSP Group _J)</v>
      </c>
      <c r="B171" s="450"/>
      <c r="C171" s="450"/>
      <c r="D171" s="450"/>
      <c r="E171" s="450"/>
      <c r="F171" s="450"/>
    </row>
    <row r="172" spans="1:6">
      <c r="A172" s="308"/>
      <c r="B172" s="308"/>
      <c r="C172" s="308"/>
      <c r="D172" s="308"/>
      <c r="E172" s="308"/>
      <c r="F172" s="308"/>
    </row>
    <row r="173" spans="1:6" ht="39">
      <c r="A173" s="254" t="s">
        <v>9405</v>
      </c>
      <c r="B173" s="254" t="s">
        <v>9406</v>
      </c>
      <c r="C173" s="254" t="s">
        <v>9407</v>
      </c>
      <c r="D173" s="254" t="s">
        <v>9408</v>
      </c>
      <c r="E173" s="254" t="s">
        <v>9409</v>
      </c>
      <c r="F173" s="215" t="s">
        <v>9410</v>
      </c>
    </row>
    <row r="174" spans="1:6" ht="14">
      <c r="A174" s="246" t="s">
        <v>9411</v>
      </c>
      <c r="B174" s="263" t="s">
        <v>9412</v>
      </c>
      <c r="C174" s="263" t="s">
        <v>9413</v>
      </c>
      <c r="D174" s="247" t="s">
        <v>9413</v>
      </c>
      <c r="E174" s="247" t="s">
        <v>9413</v>
      </c>
      <c r="F174" s="252">
        <v>52.174755291956892</v>
      </c>
    </row>
    <row r="175" spans="1:6" ht="14.15" customHeight="1">
      <c r="A175" s="451" t="s">
        <v>9414</v>
      </c>
      <c r="B175" s="263">
        <v>1</v>
      </c>
      <c r="C175" s="263" t="s">
        <v>9415</v>
      </c>
      <c r="D175" s="247">
        <v>0</v>
      </c>
      <c r="E175" s="247">
        <v>3571</v>
      </c>
      <c r="F175" s="252">
        <v>20.734362984386333</v>
      </c>
    </row>
    <row r="176" spans="1:6" ht="14">
      <c r="A176" s="452"/>
      <c r="B176" s="263">
        <v>2</v>
      </c>
      <c r="C176" s="263" t="s">
        <v>9415</v>
      </c>
      <c r="D176" s="247">
        <v>3571</v>
      </c>
      <c r="E176" s="247">
        <v>12553</v>
      </c>
      <c r="F176" s="252">
        <v>113.38254726545659</v>
      </c>
    </row>
    <row r="177" spans="1:6" ht="14">
      <c r="A177" s="452"/>
      <c r="B177" s="263">
        <v>3</v>
      </c>
      <c r="C177" s="263" t="s">
        <v>9415</v>
      </c>
      <c r="D177" s="247">
        <v>12553</v>
      </c>
      <c r="E177" s="247">
        <v>25279</v>
      </c>
      <c r="F177" s="252">
        <v>263.23866775719114</v>
      </c>
    </row>
    <row r="178" spans="1:6" ht="14">
      <c r="A178" s="453"/>
      <c r="B178" s="263">
        <v>4</v>
      </c>
      <c r="C178" s="263" t="s">
        <v>9415</v>
      </c>
      <c r="D178" s="247">
        <v>25279</v>
      </c>
      <c r="E178" s="247" t="s">
        <v>9416</v>
      </c>
      <c r="F178" s="252">
        <v>816.40921851175813</v>
      </c>
    </row>
    <row r="179" spans="1:6" ht="14.15" customHeight="1">
      <c r="A179" s="451" t="s">
        <v>9417</v>
      </c>
      <c r="B179" s="263">
        <v>1</v>
      </c>
      <c r="C179" s="263" t="s">
        <v>9418</v>
      </c>
      <c r="D179" s="247">
        <v>0</v>
      </c>
      <c r="E179" s="247">
        <v>80</v>
      </c>
      <c r="F179" s="252">
        <v>1536.023954890373</v>
      </c>
    </row>
    <row r="180" spans="1:6" ht="14">
      <c r="A180" s="452"/>
      <c r="B180" s="263">
        <v>2</v>
      </c>
      <c r="C180" s="263" t="s">
        <v>9418</v>
      </c>
      <c r="D180" s="247">
        <v>80</v>
      </c>
      <c r="E180" s="247">
        <v>150</v>
      </c>
      <c r="F180" s="252">
        <v>2588.144874935997</v>
      </c>
    </row>
    <row r="181" spans="1:6" ht="14">
      <c r="A181" s="452"/>
      <c r="B181" s="263">
        <v>3</v>
      </c>
      <c r="C181" s="263" t="s">
        <v>9418</v>
      </c>
      <c r="D181" s="247">
        <v>150</v>
      </c>
      <c r="E181" s="247">
        <v>231</v>
      </c>
      <c r="F181" s="252">
        <v>4226.4916383754207</v>
      </c>
    </row>
    <row r="182" spans="1:6" ht="14">
      <c r="A182" s="453"/>
      <c r="B182" s="263">
        <v>4</v>
      </c>
      <c r="C182" s="263" t="s">
        <v>9418</v>
      </c>
      <c r="D182" s="247">
        <v>231</v>
      </c>
      <c r="E182" s="247" t="s">
        <v>9416</v>
      </c>
      <c r="F182" s="252">
        <v>9406.4078904772887</v>
      </c>
    </row>
    <row r="183" spans="1:6" ht="14">
      <c r="A183" s="451" t="s">
        <v>9419</v>
      </c>
      <c r="B183" s="263">
        <v>1</v>
      </c>
      <c r="C183" s="263" t="s">
        <v>9418</v>
      </c>
      <c r="D183" s="247">
        <v>0</v>
      </c>
      <c r="E183" s="247">
        <v>422</v>
      </c>
      <c r="F183" s="252">
        <v>6181.2587724637015</v>
      </c>
    </row>
    <row r="184" spans="1:6" ht="14">
      <c r="A184" s="452"/>
      <c r="B184" s="263">
        <v>2</v>
      </c>
      <c r="C184" s="263" t="s">
        <v>9418</v>
      </c>
      <c r="D184" s="247">
        <v>422</v>
      </c>
      <c r="E184" s="247">
        <v>1000</v>
      </c>
      <c r="F184" s="252">
        <v>34904.671682727036</v>
      </c>
    </row>
    <row r="185" spans="1:6" ht="14">
      <c r="A185" s="452"/>
      <c r="B185" s="263">
        <v>3</v>
      </c>
      <c r="C185" s="263" t="s">
        <v>9418</v>
      </c>
      <c r="D185" s="247">
        <v>1000</v>
      </c>
      <c r="E185" s="247">
        <v>1800</v>
      </c>
      <c r="F185" s="252">
        <v>30415.635379089916</v>
      </c>
    </row>
    <row r="186" spans="1:6" ht="14">
      <c r="A186" s="453"/>
      <c r="B186" s="263">
        <v>4</v>
      </c>
      <c r="C186" s="263" t="s">
        <v>9418</v>
      </c>
      <c r="D186" s="247">
        <v>1800</v>
      </c>
      <c r="E186" s="247" t="s">
        <v>9416</v>
      </c>
      <c r="F186" s="252">
        <v>78444.486423028793</v>
      </c>
    </row>
    <row r="187" spans="1:6" ht="14">
      <c r="A187" s="454" t="s">
        <v>9420</v>
      </c>
      <c r="B187" s="263">
        <v>1</v>
      </c>
      <c r="C187" s="263" t="s">
        <v>9418</v>
      </c>
      <c r="D187" s="247">
        <v>0</v>
      </c>
      <c r="E187" s="247">
        <v>5000</v>
      </c>
      <c r="F187" s="252">
        <v>9096.6727917858207</v>
      </c>
    </row>
    <row r="188" spans="1:6" ht="14">
      <c r="A188" s="455"/>
      <c r="B188" s="263">
        <v>2</v>
      </c>
      <c r="C188" s="263" t="s">
        <v>9418</v>
      </c>
      <c r="D188" s="247">
        <v>5000</v>
      </c>
      <c r="E188" s="247">
        <v>12000</v>
      </c>
      <c r="F188" s="252">
        <v>57997.455375582009</v>
      </c>
    </row>
    <row r="189" spans="1:6" ht="14">
      <c r="A189" s="455"/>
      <c r="B189" s="263">
        <v>3</v>
      </c>
      <c r="C189" s="263" t="s">
        <v>9418</v>
      </c>
      <c r="D189" s="247">
        <v>12000</v>
      </c>
      <c r="E189" s="247">
        <v>21500</v>
      </c>
      <c r="F189" s="252">
        <v>129663.09873855638</v>
      </c>
    </row>
    <row r="190" spans="1:6" ht="14">
      <c r="A190" s="456"/>
      <c r="B190" s="263">
        <v>4</v>
      </c>
      <c r="C190" s="263" t="s">
        <v>9418</v>
      </c>
      <c r="D190" s="247">
        <v>21500</v>
      </c>
      <c r="E190" s="247" t="s">
        <v>9416</v>
      </c>
      <c r="F190" s="252">
        <v>244290.80040822559</v>
      </c>
    </row>
    <row r="191" spans="1:6">
      <c r="A191" s="308" t="s">
        <v>9421</v>
      </c>
      <c r="B191" s="308"/>
      <c r="C191" s="308"/>
      <c r="D191" s="308"/>
      <c r="E191" s="308"/>
      <c r="F191" s="308"/>
    </row>
    <row r="192" spans="1:6">
      <c r="A192" s="308"/>
      <c r="B192" s="308"/>
      <c r="C192" s="308"/>
      <c r="D192" s="308"/>
      <c r="E192" s="308"/>
      <c r="F192" s="308"/>
    </row>
    <row r="193" spans="1:6">
      <c r="A193" s="308"/>
      <c r="B193" s="308"/>
      <c r="C193" s="308"/>
      <c r="D193" s="308"/>
      <c r="E193" s="308"/>
      <c r="F193" s="308"/>
    </row>
    <row r="194" spans="1:6" ht="31.5" customHeight="1">
      <c r="A194" s="449" t="str">
        <f>Overview!B4&amp; " - Effective from "&amp;Overview!D4&amp;" - "&amp;Overview!E4&amp;" Residual Charging Bands in NGED South Wales Area (GSP Group _K)"</f>
        <v>Southern Electric Power Distribution plc - Effective from 1 April 2024 - Final Residual Charging Bands in NGED South Wales Area (GSP Group _K)</v>
      </c>
      <c r="B194" s="450"/>
      <c r="C194" s="450"/>
      <c r="D194" s="450"/>
      <c r="E194" s="450"/>
      <c r="F194" s="450"/>
    </row>
    <row r="195" spans="1:6">
      <c r="A195" s="308"/>
      <c r="B195" s="308"/>
      <c r="C195" s="308"/>
      <c r="D195" s="308"/>
      <c r="E195" s="308"/>
      <c r="F195" s="308"/>
    </row>
    <row r="196" spans="1:6" ht="39">
      <c r="A196" s="302" t="s">
        <v>9406</v>
      </c>
      <c r="B196" s="302" t="s">
        <v>9422</v>
      </c>
      <c r="C196" s="302" t="s">
        <v>9407</v>
      </c>
      <c r="D196" s="302" t="s">
        <v>9422</v>
      </c>
      <c r="E196" s="301" t="s">
        <v>9423</v>
      </c>
      <c r="F196" s="308"/>
    </row>
    <row r="197" spans="1:6" ht="14.15" customHeight="1">
      <c r="A197" s="303" t="s">
        <v>9411</v>
      </c>
      <c r="B197" s="304" t="s">
        <v>9412</v>
      </c>
      <c r="C197" s="304" t="s">
        <v>9413</v>
      </c>
      <c r="D197" s="304" t="s">
        <v>9413</v>
      </c>
      <c r="E197" s="305">
        <v>18.349605128377242</v>
      </c>
      <c r="F197" s="308"/>
    </row>
    <row r="198" spans="1:6" ht="14.15" customHeight="1">
      <c r="A198" s="303" t="s">
        <v>9424</v>
      </c>
      <c r="B198" s="304">
        <v>1</v>
      </c>
      <c r="C198" s="304" t="s">
        <v>9415</v>
      </c>
      <c r="D198" s="304" t="s">
        <v>9425</v>
      </c>
      <c r="E198" s="305">
        <v>7.9218180743587379</v>
      </c>
      <c r="F198" s="308"/>
    </row>
    <row r="199" spans="1:6" ht="14">
      <c r="A199" s="303" t="s">
        <v>9426</v>
      </c>
      <c r="B199" s="304">
        <v>2</v>
      </c>
      <c r="C199" s="304" t="s">
        <v>9415</v>
      </c>
      <c r="D199" s="304" t="s">
        <v>9427</v>
      </c>
      <c r="E199" s="305">
        <v>42.970101096847216</v>
      </c>
      <c r="F199" s="308"/>
    </row>
    <row r="200" spans="1:6" ht="14">
      <c r="A200" s="303" t="s">
        <v>9428</v>
      </c>
      <c r="B200" s="304">
        <v>3</v>
      </c>
      <c r="C200" s="304" t="s">
        <v>9415</v>
      </c>
      <c r="D200" s="304" t="s">
        <v>9429</v>
      </c>
      <c r="E200" s="305">
        <v>106.17242441674466</v>
      </c>
      <c r="F200" s="308"/>
    </row>
    <row r="201" spans="1:6" ht="14">
      <c r="A201" s="303" t="s">
        <v>9430</v>
      </c>
      <c r="B201" s="304">
        <v>4</v>
      </c>
      <c r="C201" s="304" t="s">
        <v>9415</v>
      </c>
      <c r="D201" s="304" t="s">
        <v>9431</v>
      </c>
      <c r="E201" s="305">
        <v>339.85566953643303</v>
      </c>
      <c r="F201" s="308"/>
    </row>
    <row r="202" spans="1:6" ht="14">
      <c r="A202" s="303" t="s">
        <v>88</v>
      </c>
      <c r="B202" s="304">
        <v>1</v>
      </c>
      <c r="C202" s="304" t="s">
        <v>9418</v>
      </c>
      <c r="D202" s="304" t="s">
        <v>9432</v>
      </c>
      <c r="E202" s="305">
        <v>546.78919208664638</v>
      </c>
      <c r="F202" s="308"/>
    </row>
    <row r="203" spans="1:6" ht="14">
      <c r="A203" s="303" t="s">
        <v>90</v>
      </c>
      <c r="B203" s="304">
        <v>2</v>
      </c>
      <c r="C203" s="304" t="s">
        <v>9418</v>
      </c>
      <c r="D203" s="304" t="s">
        <v>9433</v>
      </c>
      <c r="E203" s="305">
        <v>1071.8736452756473</v>
      </c>
      <c r="F203" s="308"/>
    </row>
    <row r="204" spans="1:6" ht="14">
      <c r="A204" s="303" t="s">
        <v>92</v>
      </c>
      <c r="B204" s="304">
        <v>3</v>
      </c>
      <c r="C204" s="304" t="s">
        <v>9418</v>
      </c>
      <c r="D204" s="304" t="s">
        <v>9434</v>
      </c>
      <c r="E204" s="305">
        <v>1750.7828417906569</v>
      </c>
      <c r="F204" s="308"/>
    </row>
    <row r="205" spans="1:6" ht="14">
      <c r="A205" s="303" t="s">
        <v>94</v>
      </c>
      <c r="B205" s="304">
        <v>4</v>
      </c>
      <c r="C205" s="304" t="s">
        <v>9418</v>
      </c>
      <c r="D205" s="304" t="s">
        <v>9435</v>
      </c>
      <c r="E205" s="305">
        <v>4282.8458734162277</v>
      </c>
      <c r="F205" s="308"/>
    </row>
    <row r="206" spans="1:6" ht="14.15" customHeight="1">
      <c r="A206" s="303" t="s">
        <v>98</v>
      </c>
      <c r="B206" s="304">
        <v>1</v>
      </c>
      <c r="C206" s="304" t="s">
        <v>9418</v>
      </c>
      <c r="D206" s="304" t="s">
        <v>9432</v>
      </c>
      <c r="E206" s="305">
        <v>546.78919208664638</v>
      </c>
      <c r="F206" s="308"/>
    </row>
    <row r="207" spans="1:6" ht="14">
      <c r="A207" s="303" t="s">
        <v>100</v>
      </c>
      <c r="B207" s="304">
        <v>2</v>
      </c>
      <c r="C207" s="304" t="s">
        <v>9418</v>
      </c>
      <c r="D207" s="304" t="s">
        <v>9433</v>
      </c>
      <c r="E207" s="305">
        <v>1071.8736452756475</v>
      </c>
      <c r="F207" s="308"/>
    </row>
    <row r="208" spans="1:6" ht="14">
      <c r="A208" s="303" t="s">
        <v>102</v>
      </c>
      <c r="B208" s="304">
        <v>3</v>
      </c>
      <c r="C208" s="304" t="s">
        <v>9418</v>
      </c>
      <c r="D208" s="304" t="s">
        <v>9434</v>
      </c>
      <c r="E208" s="305">
        <v>1750.7828417906569</v>
      </c>
      <c r="F208" s="308"/>
    </row>
    <row r="209" spans="1:6" ht="14">
      <c r="A209" s="303" t="s">
        <v>104</v>
      </c>
      <c r="B209" s="304">
        <v>4</v>
      </c>
      <c r="C209" s="304" t="s">
        <v>9418</v>
      </c>
      <c r="D209" s="304" t="s">
        <v>9435</v>
      </c>
      <c r="E209" s="305">
        <v>4282.8458734162277</v>
      </c>
      <c r="F209" s="308"/>
    </row>
    <row r="210" spans="1:6" ht="14.15" customHeight="1">
      <c r="A210" s="303" t="s">
        <v>108</v>
      </c>
      <c r="B210" s="304">
        <v>1</v>
      </c>
      <c r="C210" s="304" t="s">
        <v>9418</v>
      </c>
      <c r="D210" s="304" t="s">
        <v>9436</v>
      </c>
      <c r="E210" s="305">
        <v>2894.5302609276473</v>
      </c>
      <c r="F210" s="308"/>
    </row>
    <row r="211" spans="1:6" ht="14">
      <c r="A211" s="303" t="s">
        <v>110</v>
      </c>
      <c r="B211" s="304">
        <v>2</v>
      </c>
      <c r="C211" s="304" t="s">
        <v>9418</v>
      </c>
      <c r="D211" s="304" t="s">
        <v>9437</v>
      </c>
      <c r="E211" s="305">
        <v>10233.360561367697</v>
      </c>
      <c r="F211" s="308"/>
    </row>
    <row r="212" spans="1:6" ht="14">
      <c r="A212" s="303" t="s">
        <v>112</v>
      </c>
      <c r="B212" s="304">
        <v>3</v>
      </c>
      <c r="C212" s="304" t="s">
        <v>9418</v>
      </c>
      <c r="D212" s="304" t="s">
        <v>9438</v>
      </c>
      <c r="E212" s="305">
        <v>20595.892617980859</v>
      </c>
      <c r="F212" s="308"/>
    </row>
    <row r="213" spans="1:6" ht="14">
      <c r="A213" s="303" t="s">
        <v>114</v>
      </c>
      <c r="B213" s="304">
        <v>4</v>
      </c>
      <c r="C213" s="304" t="s">
        <v>9418</v>
      </c>
      <c r="D213" s="304" t="s">
        <v>9439</v>
      </c>
      <c r="E213" s="305">
        <v>48854.243644063798</v>
      </c>
      <c r="F213" s="308"/>
    </row>
    <row r="214" spans="1:6" ht="14">
      <c r="A214" s="303" t="s">
        <v>9440</v>
      </c>
      <c r="B214" s="304">
        <v>1</v>
      </c>
      <c r="C214" s="304" t="s">
        <v>9418</v>
      </c>
      <c r="D214" s="304" t="s">
        <v>9441</v>
      </c>
      <c r="E214" s="305">
        <v>2299.6468218382665</v>
      </c>
      <c r="F214" s="308"/>
    </row>
    <row r="215" spans="1:6" ht="14">
      <c r="A215" s="303" t="s">
        <v>9442</v>
      </c>
      <c r="B215" s="304">
        <v>2</v>
      </c>
      <c r="C215" s="304" t="s">
        <v>9418</v>
      </c>
      <c r="D215" s="304" t="s">
        <v>9443</v>
      </c>
      <c r="E215" s="305">
        <v>24955.504857884</v>
      </c>
      <c r="F215" s="308"/>
    </row>
    <row r="216" spans="1:6" ht="14">
      <c r="A216" s="303" t="s">
        <v>9444</v>
      </c>
      <c r="B216" s="304">
        <v>3</v>
      </c>
      <c r="C216" s="304" t="s">
        <v>9418</v>
      </c>
      <c r="D216" s="304" t="s">
        <v>9445</v>
      </c>
      <c r="E216" s="305">
        <v>53639.792233671156</v>
      </c>
      <c r="F216" s="308"/>
    </row>
    <row r="217" spans="1:6" ht="14">
      <c r="A217" s="303" t="s">
        <v>9446</v>
      </c>
      <c r="B217" s="304">
        <v>4</v>
      </c>
      <c r="C217" s="304" t="s">
        <v>9418</v>
      </c>
      <c r="D217" s="304" t="s">
        <v>9447</v>
      </c>
      <c r="E217" s="305">
        <v>178848.93439708554</v>
      </c>
      <c r="F217" s="308"/>
    </row>
    <row r="218" spans="1:6">
      <c r="A218" s="308" t="s">
        <v>9421</v>
      </c>
      <c r="B218" s="308"/>
      <c r="C218" s="308"/>
      <c r="D218" s="308"/>
      <c r="E218" s="308"/>
      <c r="F218" s="308"/>
    </row>
    <row r="219" spans="1:6">
      <c r="A219" s="308"/>
      <c r="B219" s="308"/>
      <c r="C219" s="308"/>
      <c r="D219" s="308"/>
      <c r="E219" s="308"/>
      <c r="F219" s="308"/>
    </row>
    <row r="220" spans="1:6">
      <c r="A220" s="308"/>
      <c r="B220" s="308"/>
      <c r="C220" s="308"/>
      <c r="D220" s="308"/>
      <c r="E220" s="308"/>
      <c r="F220" s="308"/>
    </row>
    <row r="221" spans="1:6" ht="32.5" customHeight="1">
      <c r="A221" s="449" t="str">
        <f>Overview!B4&amp; " - Effective from "&amp;Overview!D4&amp;" - "&amp;Overview!E4&amp;" Residual Charging Bands in NGED South West Area (GSP Group _L)"</f>
        <v>Southern Electric Power Distribution plc - Effective from 1 April 2024 - Final Residual Charging Bands in NGED South West Area (GSP Group _L)</v>
      </c>
      <c r="B221" s="450"/>
      <c r="C221" s="450"/>
      <c r="D221" s="450"/>
      <c r="E221" s="450"/>
      <c r="F221" s="450"/>
    </row>
    <row r="222" spans="1:6">
      <c r="A222" s="308"/>
      <c r="B222" s="308"/>
      <c r="C222" s="308"/>
      <c r="D222" s="308"/>
      <c r="E222" s="308"/>
      <c r="F222" s="308"/>
    </row>
    <row r="223" spans="1:6" ht="39">
      <c r="A223" s="302" t="s">
        <v>9406</v>
      </c>
      <c r="B223" s="302" t="s">
        <v>9422</v>
      </c>
      <c r="C223" s="302" t="s">
        <v>9407</v>
      </c>
      <c r="D223" s="302" t="s">
        <v>9422</v>
      </c>
      <c r="E223" s="301" t="s">
        <v>9423</v>
      </c>
      <c r="F223" s="308"/>
    </row>
    <row r="224" spans="1:6" ht="14">
      <c r="A224" s="303" t="s">
        <v>9411</v>
      </c>
      <c r="B224" s="304" t="s">
        <v>9412</v>
      </c>
      <c r="C224" s="304" t="s">
        <v>9413</v>
      </c>
      <c r="D224" s="304" t="s">
        <v>9413</v>
      </c>
      <c r="E224" s="305">
        <v>22.065584442494366</v>
      </c>
      <c r="F224" s="308"/>
    </row>
    <row r="225" spans="1:6" ht="14.15" customHeight="1">
      <c r="A225" s="303" t="s">
        <v>9424</v>
      </c>
      <c r="B225" s="304">
        <v>1</v>
      </c>
      <c r="C225" s="304" t="s">
        <v>9415</v>
      </c>
      <c r="D225" s="304" t="s">
        <v>9425</v>
      </c>
      <c r="E225" s="305">
        <v>8.2587431185520703</v>
      </c>
      <c r="F225" s="308"/>
    </row>
    <row r="226" spans="1:6" ht="14">
      <c r="A226" s="303" t="s">
        <v>9426</v>
      </c>
      <c r="B226" s="304">
        <v>2</v>
      </c>
      <c r="C226" s="304" t="s">
        <v>9415</v>
      </c>
      <c r="D226" s="304" t="s">
        <v>9427</v>
      </c>
      <c r="E226" s="305">
        <v>48.736376695210211</v>
      </c>
      <c r="F226" s="308"/>
    </row>
    <row r="227" spans="1:6" ht="14">
      <c r="A227" s="303" t="s">
        <v>9428</v>
      </c>
      <c r="B227" s="304">
        <v>3</v>
      </c>
      <c r="C227" s="304" t="s">
        <v>9415</v>
      </c>
      <c r="D227" s="304" t="s">
        <v>9429</v>
      </c>
      <c r="E227" s="305">
        <v>116.91374674753186</v>
      </c>
      <c r="F227" s="308"/>
    </row>
    <row r="228" spans="1:6" ht="14">
      <c r="A228" s="303" t="s">
        <v>9430</v>
      </c>
      <c r="B228" s="304">
        <v>4</v>
      </c>
      <c r="C228" s="304" t="s">
        <v>9415</v>
      </c>
      <c r="D228" s="304" t="s">
        <v>9431</v>
      </c>
      <c r="E228" s="305">
        <v>381.3028060873051</v>
      </c>
      <c r="F228" s="308"/>
    </row>
    <row r="229" spans="1:6" ht="14">
      <c r="A229" s="303" t="s">
        <v>88</v>
      </c>
      <c r="B229" s="304">
        <v>1</v>
      </c>
      <c r="C229" s="304" t="s">
        <v>9418</v>
      </c>
      <c r="D229" s="304" t="s">
        <v>9432</v>
      </c>
      <c r="E229" s="305">
        <v>636.6019711134054</v>
      </c>
      <c r="F229" s="308"/>
    </row>
    <row r="230" spans="1:6" ht="14">
      <c r="A230" s="303" t="s">
        <v>90</v>
      </c>
      <c r="B230" s="304">
        <v>2</v>
      </c>
      <c r="C230" s="304" t="s">
        <v>9418</v>
      </c>
      <c r="D230" s="304" t="s">
        <v>9433</v>
      </c>
      <c r="E230" s="305">
        <v>1158.9537016348681</v>
      </c>
      <c r="F230" s="308"/>
    </row>
    <row r="231" spans="1:6" ht="14">
      <c r="A231" s="303" t="s">
        <v>92</v>
      </c>
      <c r="B231" s="304">
        <v>3</v>
      </c>
      <c r="C231" s="304" t="s">
        <v>9418</v>
      </c>
      <c r="D231" s="304" t="s">
        <v>9434</v>
      </c>
      <c r="E231" s="305">
        <v>1791.3405048687332</v>
      </c>
      <c r="F231" s="308"/>
    </row>
    <row r="232" spans="1:6" ht="14">
      <c r="A232" s="303" t="s">
        <v>94</v>
      </c>
      <c r="B232" s="304">
        <v>4</v>
      </c>
      <c r="C232" s="304" t="s">
        <v>9418</v>
      </c>
      <c r="D232" s="304" t="s">
        <v>9435</v>
      </c>
      <c r="E232" s="305">
        <v>3808.7521229934532</v>
      </c>
      <c r="F232" s="308"/>
    </row>
    <row r="233" spans="1:6" ht="14">
      <c r="A233" s="303" t="s">
        <v>98</v>
      </c>
      <c r="B233" s="304">
        <v>1</v>
      </c>
      <c r="C233" s="304" t="s">
        <v>9418</v>
      </c>
      <c r="D233" s="304" t="s">
        <v>9432</v>
      </c>
      <c r="E233" s="305">
        <v>636.60197111340563</v>
      </c>
      <c r="F233" s="308"/>
    </row>
    <row r="234" spans="1:6" ht="14">
      <c r="A234" s="303" t="s">
        <v>100</v>
      </c>
      <c r="B234" s="304">
        <v>2</v>
      </c>
      <c r="C234" s="304" t="s">
        <v>9418</v>
      </c>
      <c r="D234" s="304" t="s">
        <v>9433</v>
      </c>
      <c r="E234" s="305">
        <v>1158.9537016348681</v>
      </c>
      <c r="F234" s="308"/>
    </row>
    <row r="235" spans="1:6" ht="14">
      <c r="A235" s="303" t="s">
        <v>102</v>
      </c>
      <c r="B235" s="304">
        <v>3</v>
      </c>
      <c r="C235" s="304" t="s">
        <v>9418</v>
      </c>
      <c r="D235" s="304" t="s">
        <v>9434</v>
      </c>
      <c r="E235" s="305">
        <v>1791.3405048687332</v>
      </c>
      <c r="F235" s="308"/>
    </row>
    <row r="236" spans="1:6" ht="14">
      <c r="A236" s="303" t="s">
        <v>104</v>
      </c>
      <c r="B236" s="304">
        <v>4</v>
      </c>
      <c r="C236" s="304" t="s">
        <v>9418</v>
      </c>
      <c r="D236" s="304" t="s">
        <v>9435</v>
      </c>
      <c r="E236" s="305">
        <v>3808.7521229934532</v>
      </c>
      <c r="F236" s="308"/>
    </row>
    <row r="237" spans="1:6" ht="14">
      <c r="A237" s="303" t="s">
        <v>108</v>
      </c>
      <c r="B237" s="304">
        <v>1</v>
      </c>
      <c r="C237" s="304" t="s">
        <v>9418</v>
      </c>
      <c r="D237" s="304" t="s">
        <v>9436</v>
      </c>
      <c r="E237" s="305">
        <v>3780.798272645166</v>
      </c>
      <c r="F237" s="308"/>
    </row>
    <row r="238" spans="1:6" ht="14">
      <c r="A238" s="303" t="s">
        <v>110</v>
      </c>
      <c r="B238" s="304">
        <v>2</v>
      </c>
      <c r="C238" s="304" t="s">
        <v>9418</v>
      </c>
      <c r="D238" s="304" t="s">
        <v>9437</v>
      </c>
      <c r="E238" s="305">
        <v>9358.0347886249547</v>
      </c>
      <c r="F238" s="308"/>
    </row>
    <row r="239" spans="1:6" ht="14">
      <c r="A239" s="303" t="s">
        <v>112</v>
      </c>
      <c r="B239" s="304">
        <v>3</v>
      </c>
      <c r="C239" s="304" t="s">
        <v>9418</v>
      </c>
      <c r="D239" s="304" t="s">
        <v>9438</v>
      </c>
      <c r="E239" s="305">
        <v>20747.412473599914</v>
      </c>
      <c r="F239" s="308"/>
    </row>
    <row r="240" spans="1:6" ht="14">
      <c r="A240" s="303" t="s">
        <v>114</v>
      </c>
      <c r="B240" s="304">
        <v>4</v>
      </c>
      <c r="C240" s="304" t="s">
        <v>9418</v>
      </c>
      <c r="D240" s="304" t="s">
        <v>9439</v>
      </c>
      <c r="E240" s="305">
        <v>52456.764067637618</v>
      </c>
      <c r="F240" s="308"/>
    </row>
    <row r="241" spans="1:6" ht="14">
      <c r="A241" s="303" t="s">
        <v>9440</v>
      </c>
      <c r="B241" s="304">
        <v>1</v>
      </c>
      <c r="C241" s="304" t="s">
        <v>9418</v>
      </c>
      <c r="D241" s="304" t="s">
        <v>9441</v>
      </c>
      <c r="E241" s="305">
        <v>2579.7066244078906</v>
      </c>
      <c r="F241" s="308"/>
    </row>
    <row r="242" spans="1:6" ht="14">
      <c r="A242" s="303" t="s">
        <v>9442</v>
      </c>
      <c r="B242" s="304">
        <v>2</v>
      </c>
      <c r="C242" s="304" t="s">
        <v>9418</v>
      </c>
      <c r="D242" s="304" t="s">
        <v>9443</v>
      </c>
      <c r="E242" s="305">
        <v>18618.668381983334</v>
      </c>
      <c r="F242" s="308"/>
    </row>
    <row r="243" spans="1:6" ht="14">
      <c r="A243" s="303" t="s">
        <v>9444</v>
      </c>
      <c r="B243" s="304">
        <v>3</v>
      </c>
      <c r="C243" s="304" t="s">
        <v>9418</v>
      </c>
      <c r="D243" s="304" t="s">
        <v>9445</v>
      </c>
      <c r="E243" s="305">
        <v>41421.483871140859</v>
      </c>
      <c r="F243" s="308"/>
    </row>
    <row r="244" spans="1:6" ht="14">
      <c r="A244" s="303" t="s">
        <v>9446</v>
      </c>
      <c r="B244" s="304">
        <v>4</v>
      </c>
      <c r="C244" s="304" t="s">
        <v>9418</v>
      </c>
      <c r="D244" s="304" t="s">
        <v>9447</v>
      </c>
      <c r="E244" s="305">
        <v>41421.483871140859</v>
      </c>
      <c r="F244" s="308"/>
    </row>
    <row r="245" spans="1:6" ht="14">
      <c r="A245" s="308" t="s">
        <v>9421</v>
      </c>
      <c r="B245" s="284"/>
      <c r="C245" s="284"/>
      <c r="D245" s="284"/>
      <c r="E245" s="285"/>
      <c r="F245" s="308"/>
    </row>
    <row r="246" spans="1:6" ht="14">
      <c r="A246" s="308"/>
      <c r="B246" s="284"/>
      <c r="C246" s="284"/>
      <c r="D246" s="284"/>
      <c r="E246" s="285"/>
      <c r="F246" s="308"/>
    </row>
    <row r="247" spans="1:6">
      <c r="A247" s="308"/>
      <c r="B247" s="308"/>
      <c r="C247" s="308"/>
      <c r="D247" s="308"/>
      <c r="E247" s="308"/>
      <c r="F247" s="308"/>
    </row>
    <row r="248" spans="1:6" ht="40" customHeight="1">
      <c r="A248" s="393" t="str">
        <f>Overview!B4&amp; " - Effective from "&amp;Overview!D4&amp;" - "&amp;Overview!E4&amp;" Residual Charging Bands in NPG Yorkshire Area (GSP Group _M)"</f>
        <v>Southern Electric Power Distribution plc - Effective from 1 April 2024 - Final Residual Charging Bands in NPG Yorkshire Area (GSP Group _M)</v>
      </c>
      <c r="B248" s="394"/>
      <c r="C248" s="394"/>
      <c r="D248" s="394"/>
      <c r="E248" s="394"/>
      <c r="F248" s="395"/>
    </row>
    <row r="249" spans="1:6">
      <c r="A249" s="193"/>
      <c r="B249" s="193"/>
      <c r="C249" s="193"/>
      <c r="D249" s="193"/>
      <c r="E249" s="193"/>
      <c r="F249" s="193"/>
    </row>
    <row r="250" spans="1:6" ht="52">
      <c r="A250" s="309" t="s">
        <v>9405</v>
      </c>
      <c r="B250" s="309" t="s">
        <v>9406</v>
      </c>
      <c r="C250" s="309" t="s">
        <v>9407</v>
      </c>
      <c r="D250" s="309" t="s">
        <v>9408</v>
      </c>
      <c r="E250" s="309" t="s">
        <v>9409</v>
      </c>
      <c r="F250" s="202" t="s">
        <v>9449</v>
      </c>
    </row>
    <row r="251" spans="1:6" ht="14">
      <c r="A251" s="310" t="s">
        <v>9411</v>
      </c>
      <c r="B251" s="312" t="s">
        <v>9412</v>
      </c>
      <c r="C251" s="312" t="s">
        <v>9413</v>
      </c>
      <c r="D251" s="313" t="s">
        <v>9413</v>
      </c>
      <c r="E251" s="313" t="s">
        <v>9413</v>
      </c>
      <c r="F251" s="314">
        <v>69.565503772240419</v>
      </c>
    </row>
    <row r="252" spans="1:6" ht="14.5" customHeight="1">
      <c r="A252" s="443" t="s">
        <v>9414</v>
      </c>
      <c r="B252" s="312">
        <v>1</v>
      </c>
      <c r="C252" s="312" t="s">
        <v>9415</v>
      </c>
      <c r="D252" s="315">
        <v>0</v>
      </c>
      <c r="E252" s="315">
        <v>3571</v>
      </c>
      <c r="F252" s="314">
        <v>47.419932059643614</v>
      </c>
    </row>
    <row r="253" spans="1:6" ht="14">
      <c r="A253" s="444"/>
      <c r="B253" s="312">
        <v>2</v>
      </c>
      <c r="C253" s="312" t="s">
        <v>9415</v>
      </c>
      <c r="D253" s="315">
        <v>3571</v>
      </c>
      <c r="E253" s="315">
        <v>12553</v>
      </c>
      <c r="F253" s="314">
        <v>168.39394100890834</v>
      </c>
    </row>
    <row r="254" spans="1:6" ht="14">
      <c r="A254" s="444"/>
      <c r="B254" s="312">
        <v>3</v>
      </c>
      <c r="C254" s="312" t="s">
        <v>9415</v>
      </c>
      <c r="D254" s="315">
        <v>12553</v>
      </c>
      <c r="E254" s="315">
        <v>25279</v>
      </c>
      <c r="F254" s="314">
        <v>367.22310583430027</v>
      </c>
    </row>
    <row r="255" spans="1:6" ht="14">
      <c r="A255" s="445"/>
      <c r="B255" s="312">
        <v>4</v>
      </c>
      <c r="C255" s="312" t="s">
        <v>9415</v>
      </c>
      <c r="D255" s="315">
        <v>25279</v>
      </c>
      <c r="E255" s="315" t="s">
        <v>9416</v>
      </c>
      <c r="F255" s="314">
        <v>1241.6811889777277</v>
      </c>
    </row>
    <row r="256" spans="1:6" ht="14.5" customHeight="1">
      <c r="A256" s="443" t="s">
        <v>9417</v>
      </c>
      <c r="B256" s="312">
        <v>1</v>
      </c>
      <c r="C256" s="312" t="s">
        <v>9418</v>
      </c>
      <c r="D256" s="315">
        <v>0</v>
      </c>
      <c r="E256" s="315">
        <v>80</v>
      </c>
      <c r="F256" s="314">
        <v>1890.3958812412109</v>
      </c>
    </row>
    <row r="257" spans="1:6" ht="14">
      <c r="A257" s="444"/>
      <c r="B257" s="312">
        <v>2</v>
      </c>
      <c r="C257" s="312" t="s">
        <v>9418</v>
      </c>
      <c r="D257" s="315">
        <v>80</v>
      </c>
      <c r="E257" s="315">
        <v>150</v>
      </c>
      <c r="F257" s="314">
        <v>3799.7434526861016</v>
      </c>
    </row>
    <row r="258" spans="1:6" ht="14">
      <c r="A258" s="444"/>
      <c r="B258" s="312">
        <v>3</v>
      </c>
      <c r="C258" s="312" t="s">
        <v>9418</v>
      </c>
      <c r="D258" s="315">
        <v>150</v>
      </c>
      <c r="E258" s="315">
        <v>231</v>
      </c>
      <c r="F258" s="314">
        <v>5914.1836051271903</v>
      </c>
    </row>
    <row r="259" spans="1:6" ht="14">
      <c r="A259" s="445"/>
      <c r="B259" s="312">
        <v>4</v>
      </c>
      <c r="C259" s="312" t="s">
        <v>9418</v>
      </c>
      <c r="D259" s="315">
        <v>231</v>
      </c>
      <c r="E259" s="315" t="s">
        <v>9416</v>
      </c>
      <c r="F259" s="314">
        <v>12683.938438982485</v>
      </c>
    </row>
    <row r="260" spans="1:6" ht="14">
      <c r="A260" s="443" t="s">
        <v>9419</v>
      </c>
      <c r="B260" s="312">
        <v>1</v>
      </c>
      <c r="C260" s="312" t="s">
        <v>9418</v>
      </c>
      <c r="D260" s="315">
        <v>0</v>
      </c>
      <c r="E260" s="315">
        <v>422</v>
      </c>
      <c r="F260" s="314">
        <v>11491.71780714842</v>
      </c>
    </row>
    <row r="261" spans="1:6" ht="14">
      <c r="A261" s="444"/>
      <c r="B261" s="312">
        <v>2</v>
      </c>
      <c r="C261" s="312" t="s">
        <v>9418</v>
      </c>
      <c r="D261" s="315">
        <v>422</v>
      </c>
      <c r="E261" s="315">
        <v>1000</v>
      </c>
      <c r="F261" s="314">
        <v>33453.545103172415</v>
      </c>
    </row>
    <row r="262" spans="1:6" ht="14">
      <c r="A262" s="444"/>
      <c r="B262" s="312">
        <v>3</v>
      </c>
      <c r="C262" s="312" t="s">
        <v>9418</v>
      </c>
      <c r="D262" s="315">
        <v>1000</v>
      </c>
      <c r="E262" s="315">
        <v>1800</v>
      </c>
      <c r="F262" s="314">
        <v>71261.895232879833</v>
      </c>
    </row>
    <row r="263" spans="1:6" ht="14">
      <c r="A263" s="445"/>
      <c r="B263" s="312">
        <v>4</v>
      </c>
      <c r="C263" s="312" t="s">
        <v>9418</v>
      </c>
      <c r="D263" s="315">
        <v>1800</v>
      </c>
      <c r="E263" s="315" t="s">
        <v>9416</v>
      </c>
      <c r="F263" s="314">
        <v>171252.69992679355</v>
      </c>
    </row>
    <row r="264" spans="1:6" ht="14">
      <c r="A264" s="446" t="s">
        <v>9420</v>
      </c>
      <c r="B264" s="312">
        <v>1</v>
      </c>
      <c r="C264" s="312" t="s">
        <v>9418</v>
      </c>
      <c r="D264" s="315">
        <v>0</v>
      </c>
      <c r="E264" s="315">
        <v>5000</v>
      </c>
      <c r="F264" s="314">
        <v>20788.97987085233</v>
      </c>
    </row>
    <row r="265" spans="1:6" ht="14">
      <c r="A265" s="447"/>
      <c r="B265" s="312">
        <v>2</v>
      </c>
      <c r="C265" s="312" t="s">
        <v>9418</v>
      </c>
      <c r="D265" s="315">
        <v>5000</v>
      </c>
      <c r="E265" s="315">
        <v>12000</v>
      </c>
      <c r="F265" s="314">
        <v>113344.09535150524</v>
      </c>
    </row>
    <row r="266" spans="1:6" ht="14">
      <c r="A266" s="447"/>
      <c r="B266" s="312">
        <v>3</v>
      </c>
      <c r="C266" s="312" t="s">
        <v>9418</v>
      </c>
      <c r="D266" s="315">
        <v>12000</v>
      </c>
      <c r="E266" s="315">
        <v>21500</v>
      </c>
      <c r="F266" s="314">
        <v>229275.84770996615</v>
      </c>
    </row>
    <row r="267" spans="1:6" ht="14">
      <c r="A267" s="448"/>
      <c r="B267" s="312">
        <v>4</v>
      </c>
      <c r="C267" s="312" t="s">
        <v>9418</v>
      </c>
      <c r="D267" s="315">
        <v>21500</v>
      </c>
      <c r="E267" s="315" t="s">
        <v>9416</v>
      </c>
      <c r="F267" s="314">
        <v>591734.49600000004</v>
      </c>
    </row>
    <row r="268" spans="1:6" ht="13.5">
      <c r="A268" s="253" t="s">
        <v>9421</v>
      </c>
    </row>
  </sheetData>
  <mergeCells count="40">
    <mergeCell ref="A160:A163"/>
    <mergeCell ref="A164:A167"/>
    <mergeCell ref="A171:F171"/>
    <mergeCell ref="A175:A178"/>
    <mergeCell ref="A25:F25"/>
    <mergeCell ref="A60:A63"/>
    <mergeCell ref="A64:A67"/>
    <mergeCell ref="A68:A71"/>
    <mergeCell ref="A72:F72"/>
    <mergeCell ref="A52:F52"/>
    <mergeCell ref="A56:A59"/>
    <mergeCell ref="A98:F98"/>
    <mergeCell ref="A75:F75"/>
    <mergeCell ref="A79:A82"/>
    <mergeCell ref="A83:A86"/>
    <mergeCell ref="A87:A90"/>
    <mergeCell ref="A91:A94"/>
    <mergeCell ref="A148:F148"/>
    <mergeCell ref="A156:A159"/>
    <mergeCell ref="A2:F2"/>
    <mergeCell ref="A6:A9"/>
    <mergeCell ref="A10:A13"/>
    <mergeCell ref="A14:A17"/>
    <mergeCell ref="A18:A21"/>
    <mergeCell ref="A256:A259"/>
    <mergeCell ref="A260:A263"/>
    <mergeCell ref="A264:A267"/>
    <mergeCell ref="A248:F248"/>
    <mergeCell ref="A125:F125"/>
    <mergeCell ref="A129:A132"/>
    <mergeCell ref="A133:A136"/>
    <mergeCell ref="A137:A140"/>
    <mergeCell ref="A141:A144"/>
    <mergeCell ref="A252:A255"/>
    <mergeCell ref="A221:F221"/>
    <mergeCell ref="A179:A182"/>
    <mergeCell ref="A183:A186"/>
    <mergeCell ref="A187:A190"/>
    <mergeCell ref="A194:F194"/>
    <mergeCell ref="A152:A155"/>
  </mergeCells>
  <hyperlinks>
    <hyperlink ref="A1" location="Overview!A1" display="Back to Overview" xr:uid="{E2A1B4C5-5F26-4B06-83D2-6A04BE0C0B4C}"/>
  </hyperlinks>
  <pageMargins left="0.7" right="0.7" top="0.75" bottom="0.75" header="0.3" footer="0.3"/>
  <pageSetup paperSize="9" orientation="portrait" r:id="rId1"/>
  <headerFooter>
    <oddHeader>&amp;C&amp;G</oddHeader>
  </headerFooter>
  <legacyDrawingHF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12">
    <pageSetUpPr fitToPage="1"/>
  </sheetPr>
  <dimension ref="A1:EX24"/>
  <sheetViews>
    <sheetView zoomScaleNormal="100" workbookViewId="0"/>
  </sheetViews>
  <sheetFormatPr defaultColWidth="9.1796875" defaultRowHeight="1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c r="B1" s="88" t="s">
        <v>37</v>
      </c>
    </row>
    <row r="2" spans="1:154" s="2" customFormat="1" ht="21.75" customHeight="1">
      <c r="B2" s="458" t="str">
        <f>Overview!B4&amp; " - Effective from "&amp;Overview!D4&amp;" - "&amp;Overview!E4</f>
        <v>Southern Electric Power Distribution plc - Effective from 1 April 2024 - Final</v>
      </c>
      <c r="C2" s="459"/>
      <c r="D2" s="459"/>
      <c r="E2" s="459"/>
      <c r="F2" s="459"/>
      <c r="G2" s="459"/>
      <c r="H2" s="459"/>
      <c r="I2" s="459"/>
      <c r="J2" s="459"/>
      <c r="K2" s="459"/>
      <c r="L2" s="459"/>
      <c r="M2" s="459"/>
      <c r="N2" s="459"/>
      <c r="O2" s="459"/>
      <c r="P2" s="459"/>
      <c r="Q2" s="459"/>
      <c r="R2" s="459"/>
      <c r="S2" s="459"/>
      <c r="T2" s="460"/>
      <c r="U2"/>
      <c r="V2"/>
      <c r="W2"/>
      <c r="X2"/>
      <c r="Y2"/>
      <c r="Z2"/>
      <c r="AA2"/>
      <c r="AB2" s="25"/>
      <c r="AC2" s="54" t="s">
        <v>60</v>
      </c>
      <c r="AD2" s="54" t="s">
        <v>61</v>
      </c>
      <c r="AE2" s="54" t="s">
        <v>62</v>
      </c>
      <c r="AF2" s="165" t="s">
        <v>63</v>
      </c>
      <c r="AG2" s="165" t="s">
        <v>64</v>
      </c>
      <c r="AH2" s="25" t="s">
        <v>65</v>
      </c>
      <c r="AI2" s="165" t="s">
        <v>66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6" customFormat="1" ht="9" customHeight="1">
      <c r="A3" s="105"/>
      <c r="B3" s="105"/>
      <c r="C3" s="105"/>
      <c r="D3" s="105"/>
      <c r="E3" s="105"/>
      <c r="F3" s="105"/>
      <c r="G3" s="105"/>
      <c r="H3" s="105"/>
      <c r="I3" s="105"/>
      <c r="J3" s="105"/>
      <c r="K3" s="105"/>
      <c r="L3"/>
      <c r="M3"/>
      <c r="N3"/>
      <c r="O3"/>
      <c r="P3"/>
      <c r="Q3"/>
      <c r="R3"/>
      <c r="S3"/>
      <c r="T3"/>
      <c r="U3"/>
      <c r="V3"/>
      <c r="W3"/>
      <c r="X3"/>
      <c r="Y3"/>
      <c r="Z3"/>
      <c r="AA3"/>
      <c r="AB3" s="16" t="s">
        <v>9411</v>
      </c>
      <c r="AC3" s="137" t="s">
        <v>9450</v>
      </c>
      <c r="AD3" s="138" t="s">
        <v>9451</v>
      </c>
      <c r="AE3" s="139" t="s">
        <v>62</v>
      </c>
      <c r="AF3" s="145" t="s">
        <v>9452</v>
      </c>
      <c r="AG3" s="140" t="s">
        <v>9453</v>
      </c>
      <c r="AH3" s="140" t="s">
        <v>9453</v>
      </c>
      <c r="AI3" s="141" t="s">
        <v>9453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464" t="s">
        <v>9454</v>
      </c>
      <c r="C4" s="465"/>
      <c r="D4" s="465"/>
      <c r="E4" s="465"/>
      <c r="F4" s="465"/>
      <c r="G4" s="465"/>
      <c r="H4" s="465"/>
      <c r="I4" s="466"/>
      <c r="L4" s="464" t="s">
        <v>9455</v>
      </c>
      <c r="M4" s="465"/>
      <c r="N4" s="465"/>
      <c r="O4" s="465"/>
      <c r="P4" s="465"/>
      <c r="Q4" s="465"/>
      <c r="R4" s="465"/>
      <c r="S4" s="465"/>
      <c r="T4" s="466"/>
      <c r="AB4" s="16" t="s">
        <v>9456</v>
      </c>
      <c r="AC4" s="137" t="s">
        <v>9450</v>
      </c>
      <c r="AD4" s="138" t="s">
        <v>9451</v>
      </c>
      <c r="AE4" s="139" t="s">
        <v>62</v>
      </c>
      <c r="AF4" s="140" t="s">
        <v>9453</v>
      </c>
      <c r="AG4" s="140" t="s">
        <v>9453</v>
      </c>
      <c r="AH4" s="140" t="s">
        <v>9453</v>
      </c>
      <c r="AI4" s="141" t="s">
        <v>9453</v>
      </c>
    </row>
    <row r="5" spans="1:154" ht="18" customHeight="1">
      <c r="B5" s="468" t="s">
        <v>9457</v>
      </c>
      <c r="C5" s="468"/>
      <c r="D5" s="468"/>
      <c r="E5" s="468"/>
      <c r="F5" s="468"/>
      <c r="G5" s="468"/>
      <c r="H5" s="468"/>
      <c r="I5" s="468"/>
      <c r="L5" s="468" t="s">
        <v>9458</v>
      </c>
      <c r="M5" s="468"/>
      <c r="N5" s="468"/>
      <c r="O5" s="468"/>
      <c r="P5" s="468"/>
      <c r="Q5" s="468"/>
      <c r="R5" s="468"/>
      <c r="S5" s="468"/>
      <c r="T5" s="468"/>
      <c r="AB5" s="16" t="s">
        <v>9459</v>
      </c>
      <c r="AC5" s="137" t="s">
        <v>9450</v>
      </c>
      <c r="AD5" s="138" t="s">
        <v>9451</v>
      </c>
      <c r="AE5" s="139" t="s">
        <v>62</v>
      </c>
      <c r="AF5" s="145" t="s">
        <v>9452</v>
      </c>
      <c r="AG5" s="140" t="s">
        <v>9453</v>
      </c>
      <c r="AH5" s="140" t="s">
        <v>9453</v>
      </c>
      <c r="AI5" s="141" t="s">
        <v>9453</v>
      </c>
    </row>
    <row r="6" spans="1:154" s="107" customFormat="1" ht="27.75" customHeight="1">
      <c r="B6" s="467" t="s">
        <v>9460</v>
      </c>
      <c r="C6" s="467"/>
      <c r="D6" s="467"/>
      <c r="E6" s="467"/>
      <c r="F6" s="467"/>
      <c r="G6" s="467"/>
      <c r="H6" s="467"/>
      <c r="I6" s="467"/>
      <c r="L6" s="467" t="s">
        <v>9461</v>
      </c>
      <c r="M6" s="467"/>
      <c r="N6" s="467"/>
      <c r="O6" s="467"/>
      <c r="P6" s="467"/>
      <c r="Q6" s="467"/>
      <c r="R6" s="467"/>
      <c r="S6" s="467"/>
      <c r="T6" s="467"/>
      <c r="AB6" s="16" t="s">
        <v>84</v>
      </c>
      <c r="AC6" s="137" t="s">
        <v>9450</v>
      </c>
      <c r="AD6" s="138" t="s">
        <v>9451</v>
      </c>
      <c r="AE6" s="139" t="s">
        <v>62</v>
      </c>
      <c r="AF6" s="140" t="s">
        <v>9453</v>
      </c>
      <c r="AG6" s="140" t="s">
        <v>9453</v>
      </c>
      <c r="AH6" s="140" t="s">
        <v>9453</v>
      </c>
      <c r="AI6" s="141" t="s">
        <v>9453</v>
      </c>
    </row>
    <row r="7" spans="1:154" ht="18" customHeight="1">
      <c r="B7" s="468" t="s">
        <v>9462</v>
      </c>
      <c r="C7" s="468"/>
      <c r="D7" s="468"/>
      <c r="E7" s="468"/>
      <c r="F7" s="468"/>
      <c r="G7" s="468"/>
      <c r="H7" s="468"/>
      <c r="I7" s="468"/>
      <c r="L7" s="468" t="s">
        <v>9463</v>
      </c>
      <c r="M7" s="468"/>
      <c r="N7" s="468"/>
      <c r="O7" s="468"/>
      <c r="P7" s="468"/>
      <c r="Q7" s="468"/>
      <c r="R7" s="468"/>
      <c r="S7" s="468"/>
      <c r="T7" s="468"/>
      <c r="AB7" s="16" t="s">
        <v>9464</v>
      </c>
      <c r="AC7" s="137" t="s">
        <v>9450</v>
      </c>
      <c r="AD7" s="138" t="s">
        <v>9451</v>
      </c>
      <c r="AE7" s="139" t="s">
        <v>62</v>
      </c>
      <c r="AF7" s="145" t="s">
        <v>9452</v>
      </c>
      <c r="AG7" s="145" t="s">
        <v>9465</v>
      </c>
      <c r="AH7" s="146" t="s">
        <v>9466</v>
      </c>
      <c r="AI7" s="147" t="s">
        <v>66</v>
      </c>
    </row>
    <row r="8" spans="1:154" ht="8.25" customHeight="1">
      <c r="AB8" s="16" t="s">
        <v>9467</v>
      </c>
      <c r="AC8" s="137" t="s">
        <v>9450</v>
      </c>
      <c r="AD8" s="138" t="s">
        <v>9451</v>
      </c>
      <c r="AE8" s="139" t="s">
        <v>62</v>
      </c>
      <c r="AF8" s="145" t="s">
        <v>9452</v>
      </c>
      <c r="AG8" s="145" t="s">
        <v>9465</v>
      </c>
      <c r="AH8" s="146" t="s">
        <v>9466</v>
      </c>
      <c r="AI8" s="142" t="s">
        <v>66</v>
      </c>
    </row>
    <row r="9" spans="1:154" ht="72" customHeight="1">
      <c r="B9" s="108" t="s">
        <v>9468</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9469</v>
      </c>
      <c r="M9" s="126" t="str">
        <f>'Annex 2 EHV charges'!G10</f>
        <v>Import
Super Red
unit charge
(p/kWh)</v>
      </c>
      <c r="N9" s="126" t="str">
        <f>'Annex 2 EHV charges'!H10</f>
        <v>Import
fixed charge
(p/day)</v>
      </c>
      <c r="O9" s="126" t="str">
        <f>'Annex 2 EHV charges'!I10</f>
        <v>Import
capacity charge
(p/kVA/day)</v>
      </c>
      <c r="P9" s="126" t="str">
        <f>'Annex 2 EHV charges'!J10</f>
        <v>Import
exceeded capacity charge
(p/kVA/day)</v>
      </c>
      <c r="Q9" s="127" t="str">
        <f>'Annex 2 EHV charges'!K10</f>
        <v>Export
Super Red
unit charge
(p/kWh)</v>
      </c>
      <c r="R9" s="127" t="str">
        <f>'Annex 2 EHV charges'!L10</f>
        <v>Export
fixed charge
(p/day)</v>
      </c>
      <c r="S9" s="127" t="str">
        <f>'Annex 2 EHV charges'!M10</f>
        <v>Export
capacity charge
(p/kVA/day)</v>
      </c>
      <c r="T9" s="127" t="str">
        <f>'Annex 2 EHV charges'!N10</f>
        <v>Export
exceeded capacity charge
(p/kVA/day)</v>
      </c>
      <c r="AB9" s="16" t="s">
        <v>9470</v>
      </c>
      <c r="AC9" s="137" t="s">
        <v>9450</v>
      </c>
      <c r="AD9" s="138" t="s">
        <v>9451</v>
      </c>
      <c r="AE9" s="139" t="s">
        <v>62</v>
      </c>
      <c r="AF9" s="145" t="s">
        <v>9452</v>
      </c>
      <c r="AG9" s="145" t="s">
        <v>9465</v>
      </c>
      <c r="AH9" s="146" t="s">
        <v>9466</v>
      </c>
      <c r="AI9" s="142" t="s">
        <v>66</v>
      </c>
    </row>
    <row r="10" spans="1:154" ht="30" customHeight="1">
      <c r="B10" s="99" t="s">
        <v>9464</v>
      </c>
      <c r="C10" s="123" t="str">
        <f>IFERROR(VLOOKUP($B$10,'Annex 1 LV, HV &amp; UMS charges_A'!$A:$K,4,FALSE),"")</f>
        <v/>
      </c>
      <c r="D10" s="124" t="str">
        <f>IFERROR(VLOOKUP($B$10,'Annex 1 LV, HV &amp; UMS charges_A'!$A:$K,5,FALSE),"")</f>
        <v/>
      </c>
      <c r="E10" s="124" t="str">
        <f>IFERROR(VLOOKUP($B$10,'Annex 1 LV, HV &amp; UMS charges_A'!$A:$K,6,FALSE),"")</f>
        <v/>
      </c>
      <c r="F10" s="101" t="str">
        <f>IFERROR(VLOOKUP($B$10,'Annex 1 LV, HV &amp; UMS charges_A'!$A:$K,7,FALSE),"")</f>
        <v/>
      </c>
      <c r="G10" s="101" t="str">
        <f>IFERROR(VLOOKUP($B$10,'Annex 1 LV, HV &amp; UMS charges_A'!$A:$K,8,FALSE),"")</f>
        <v/>
      </c>
      <c r="H10" s="101" t="str">
        <f>IFERROR(VLOOKUP($B$10,'Annex 1 LV, HV &amp; UMS charges_A'!$A:$K,9,FALSE),"")</f>
        <v/>
      </c>
      <c r="I10" s="101" t="str">
        <f>IFERROR(VLOOKUP($B$10,'Annex 1 LV, HV &amp; UMS charges_A'!$A:$K,10,FALSE),"")</f>
        <v/>
      </c>
      <c r="L10" s="99"/>
      <c r="M10" s="101" t="str">
        <f>IFERROR(VLOOKUP($L$10,'Annex 2 EHV charges'!$H:$P,2,FALSE),"")</f>
        <v/>
      </c>
      <c r="N10" s="101" t="str">
        <f>IFERROR(VLOOKUP($L$10,'Annex 2 EHV charges'!$H:$P,3,FALSE),"")</f>
        <v/>
      </c>
      <c r="O10" s="101" t="str">
        <f>IFERROR(VLOOKUP($L$10,'Annex 2 EHV charges'!$H:$P,4,FALSE),"")</f>
        <v/>
      </c>
      <c r="P10" s="101" t="str">
        <f>IFERROR(VLOOKUP($L$10,'Annex 2 EHV charges'!$H:$P,5,FALSE),"")</f>
        <v/>
      </c>
      <c r="Q10" s="111" t="str">
        <f>IFERROR(VLOOKUP($L$10,'Annex 2 EHV charges'!$H:$P,6,FALSE),"")</f>
        <v/>
      </c>
      <c r="R10" s="111" t="str">
        <f>IFERROR(VLOOKUP($L$10,'Annex 2 EHV charges'!$H:$P,7,FALSE),"")</f>
        <v/>
      </c>
      <c r="S10" s="111" t="str">
        <f>IFERROR(VLOOKUP($L$10,'Annex 2 EHV charges'!$H:$P,8,FALSE),"")</f>
        <v/>
      </c>
      <c r="T10" s="111" t="str">
        <f>IFERROR(VLOOKUP($L$10,'Annex 2 EHV charges'!$H:$P,9,FALSE),"")</f>
        <v/>
      </c>
      <c r="AB10" s="16" t="s">
        <v>116</v>
      </c>
      <c r="AC10" s="143" t="s">
        <v>9471</v>
      </c>
      <c r="AD10" s="144" t="s">
        <v>9472</v>
      </c>
      <c r="AE10" s="139" t="s">
        <v>62</v>
      </c>
      <c r="AF10" s="140" t="s">
        <v>9453</v>
      </c>
      <c r="AG10" s="140" t="s">
        <v>9453</v>
      </c>
      <c r="AH10" s="140" t="s">
        <v>9453</v>
      </c>
      <c r="AI10" s="140" t="s">
        <v>9453</v>
      </c>
    </row>
    <row r="11" spans="1:154" ht="7.5" customHeight="1">
      <c r="AB11" s="16" t="s">
        <v>119</v>
      </c>
      <c r="AC11" s="137" t="s">
        <v>9450</v>
      </c>
      <c r="AD11" s="138" t="s">
        <v>9451</v>
      </c>
      <c r="AE11" s="139" t="s">
        <v>62</v>
      </c>
      <c r="AF11" s="145" t="s">
        <v>9452</v>
      </c>
      <c r="AG11" s="140" t="s">
        <v>9453</v>
      </c>
      <c r="AH11" s="140" t="s">
        <v>9453</v>
      </c>
      <c r="AI11" s="140" t="s">
        <v>9453</v>
      </c>
    </row>
    <row r="12" spans="1:154" ht="88.5" customHeight="1">
      <c r="B12" s="112" t="s">
        <v>9473</v>
      </c>
      <c r="C12" s="109" t="str">
        <f>C9</f>
        <v>Red unit charge
p/kWh</v>
      </c>
      <c r="D12" s="109" t="str">
        <f>D9</f>
        <v>Amber unit charge
p/kWh</v>
      </c>
      <c r="E12" s="109" t="str">
        <f>E9</f>
        <v>Green unit charge
p/kWh</v>
      </c>
      <c r="F12" s="109" t="s">
        <v>9474</v>
      </c>
      <c r="G12" s="109" t="s">
        <v>9475</v>
      </c>
      <c r="H12" s="109" t="s">
        <v>9476</v>
      </c>
      <c r="I12" s="109" t="s">
        <v>9477</v>
      </c>
      <c r="L12" s="112" t="s">
        <v>9473</v>
      </c>
      <c r="M12" s="109" t="s">
        <v>9478</v>
      </c>
      <c r="N12" s="109" t="s">
        <v>9474</v>
      </c>
      <c r="O12" s="109" t="s">
        <v>9479</v>
      </c>
      <c r="P12" s="109" t="s">
        <v>9476</v>
      </c>
      <c r="Q12" s="110" t="s">
        <v>9480</v>
      </c>
      <c r="R12" s="110" t="s">
        <v>9474</v>
      </c>
      <c r="S12" s="110" t="s">
        <v>9481</v>
      </c>
      <c r="T12" s="110" t="s">
        <v>9476</v>
      </c>
      <c r="AB12" s="16" t="s">
        <v>122</v>
      </c>
      <c r="AC12" s="137" t="s">
        <v>9450</v>
      </c>
      <c r="AD12" s="138" t="s">
        <v>9451</v>
      </c>
      <c r="AE12" s="139" t="s">
        <v>62</v>
      </c>
      <c r="AF12" s="145" t="s">
        <v>9452</v>
      </c>
      <c r="AG12" s="140" t="s">
        <v>9453</v>
      </c>
      <c r="AH12" s="140" t="s">
        <v>9453</v>
      </c>
      <c r="AI12" s="140" t="s">
        <v>9453</v>
      </c>
    </row>
    <row r="13" spans="1:154" ht="30" customHeight="1">
      <c r="B13" s="113" t="s">
        <v>9482</v>
      </c>
      <c r="C13" s="118"/>
      <c r="D13" s="118"/>
      <c r="E13" s="118"/>
      <c r="F13" s="118"/>
      <c r="G13" s="118"/>
      <c r="H13" s="118"/>
      <c r="I13" s="118"/>
      <c r="L13" s="113" t="s">
        <v>9482</v>
      </c>
      <c r="M13" s="102"/>
      <c r="N13" s="102"/>
      <c r="O13" s="102"/>
      <c r="P13" s="102"/>
      <c r="Q13" s="103"/>
      <c r="R13" s="103">
        <f>N13</f>
        <v>0</v>
      </c>
      <c r="S13" s="103"/>
      <c r="T13" s="103"/>
      <c r="AB13" s="16" t="s">
        <v>123</v>
      </c>
      <c r="AC13" s="137" t="s">
        <v>9450</v>
      </c>
      <c r="AD13" s="138" t="s">
        <v>9451</v>
      </c>
      <c r="AE13" s="139" t="s">
        <v>62</v>
      </c>
      <c r="AF13" s="145" t="s">
        <v>9452</v>
      </c>
      <c r="AG13" s="140" t="s">
        <v>9453</v>
      </c>
      <c r="AH13" s="140" t="s">
        <v>9453</v>
      </c>
      <c r="AI13" s="142" t="s">
        <v>66</v>
      </c>
    </row>
    <row r="14" spans="1:154" ht="30" customHeight="1">
      <c r="B14" s="114" t="s">
        <v>9483</v>
      </c>
      <c r="C14" s="100">
        <f t="shared" ref="C14:I14" si="0">C13</f>
        <v>0</v>
      </c>
      <c r="D14" s="100">
        <f t="shared" si="0"/>
        <v>0</v>
      </c>
      <c r="E14" s="100">
        <f t="shared" si="0"/>
        <v>0</v>
      </c>
      <c r="F14" s="100">
        <f t="shared" si="0"/>
        <v>0</v>
      </c>
      <c r="G14" s="100">
        <f t="shared" si="0"/>
        <v>0</v>
      </c>
      <c r="H14" s="100">
        <f t="shared" si="0"/>
        <v>0</v>
      </c>
      <c r="I14" s="100">
        <f t="shared" si="0"/>
        <v>0</v>
      </c>
      <c r="L14" s="114" t="s">
        <v>9483</v>
      </c>
      <c r="M14" s="100">
        <f>M13</f>
        <v>0</v>
      </c>
      <c r="N14" s="100">
        <f t="shared" ref="N14:T14" si="1">N13</f>
        <v>0</v>
      </c>
      <c r="O14" s="100">
        <f t="shared" si="1"/>
        <v>0</v>
      </c>
      <c r="P14" s="100">
        <f t="shared" si="1"/>
        <v>0</v>
      </c>
      <c r="Q14" s="104">
        <f t="shared" si="1"/>
        <v>0</v>
      </c>
      <c r="R14" s="104">
        <f t="shared" si="1"/>
        <v>0</v>
      </c>
      <c r="S14" s="104">
        <f t="shared" si="1"/>
        <v>0</v>
      </c>
      <c r="T14" s="104">
        <f t="shared" si="1"/>
        <v>0</v>
      </c>
      <c r="AB14" s="16" t="s">
        <v>125</v>
      </c>
      <c r="AC14" s="137" t="s">
        <v>9450</v>
      </c>
      <c r="AD14" s="138" t="s">
        <v>9451</v>
      </c>
      <c r="AE14" s="139" t="s">
        <v>62</v>
      </c>
      <c r="AF14" s="145" t="s">
        <v>9452</v>
      </c>
      <c r="AG14" s="140" t="s">
        <v>9453</v>
      </c>
      <c r="AH14" s="140" t="s">
        <v>9453</v>
      </c>
      <c r="AI14" s="140" t="s">
        <v>9453</v>
      </c>
    </row>
    <row r="15" spans="1:154" ht="7.5" customHeight="1">
      <c r="AB15" s="16" t="s">
        <v>127</v>
      </c>
      <c r="AC15" s="137" t="s">
        <v>9450</v>
      </c>
      <c r="AD15" s="138" t="s">
        <v>9451</v>
      </c>
      <c r="AE15" s="139" t="s">
        <v>62</v>
      </c>
      <c r="AF15" s="145" t="s">
        <v>9452</v>
      </c>
      <c r="AG15" s="140" t="s">
        <v>9453</v>
      </c>
      <c r="AH15" s="140" t="s">
        <v>9453</v>
      </c>
      <c r="AI15" s="142" t="s">
        <v>66</v>
      </c>
    </row>
    <row r="16" spans="1:154" ht="63.75" customHeight="1">
      <c r="B16" s="112" t="s">
        <v>9484</v>
      </c>
      <c r="C16" s="109" t="s">
        <v>9485</v>
      </c>
      <c r="D16" s="109" t="s">
        <v>9486</v>
      </c>
      <c r="E16" s="109" t="s">
        <v>9487</v>
      </c>
      <c r="F16" s="109" t="s">
        <v>9488</v>
      </c>
      <c r="G16" s="109" t="s">
        <v>9489</v>
      </c>
      <c r="H16" s="109" t="s">
        <v>9490</v>
      </c>
      <c r="I16" s="109" t="s">
        <v>9491</v>
      </c>
      <c r="L16" s="112" t="s">
        <v>9484</v>
      </c>
      <c r="M16" s="109" t="s">
        <v>9492</v>
      </c>
      <c r="N16" s="109" t="s">
        <v>9493</v>
      </c>
      <c r="O16" s="109" t="s">
        <v>9494</v>
      </c>
      <c r="P16" s="109" t="s">
        <v>9495</v>
      </c>
      <c r="Q16" s="110" t="s">
        <v>9496</v>
      </c>
      <c r="R16" s="110" t="s">
        <v>9497</v>
      </c>
      <c r="S16" s="110" t="s">
        <v>9498</v>
      </c>
      <c r="T16" s="110" t="s">
        <v>9499</v>
      </c>
      <c r="AB16" s="16" t="s">
        <v>129</v>
      </c>
      <c r="AC16" s="137" t="s">
        <v>9450</v>
      </c>
      <c r="AD16" s="138" t="s">
        <v>9451</v>
      </c>
      <c r="AE16" s="139" t="s">
        <v>62</v>
      </c>
      <c r="AF16" s="145" t="s">
        <v>9452</v>
      </c>
      <c r="AG16" s="140" t="s">
        <v>9453</v>
      </c>
      <c r="AH16" s="140" t="s">
        <v>9453</v>
      </c>
      <c r="AI16" s="140" t="s">
        <v>9453</v>
      </c>
    </row>
    <row r="17" spans="2:35" ht="30" customHeight="1">
      <c r="B17" s="113" t="s">
        <v>9500</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9500</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6" t="s">
        <v>131</v>
      </c>
      <c r="AC17" s="137" t="s">
        <v>9450</v>
      </c>
      <c r="AD17" s="138" t="s">
        <v>9451</v>
      </c>
      <c r="AE17" s="139" t="s">
        <v>62</v>
      </c>
      <c r="AF17" s="145" t="s">
        <v>9452</v>
      </c>
      <c r="AG17" s="140" t="s">
        <v>9453</v>
      </c>
      <c r="AH17" s="140" t="s">
        <v>9453</v>
      </c>
      <c r="AI17" s="142" t="s">
        <v>66</v>
      </c>
    </row>
    <row r="18" spans="2:35" ht="30" customHeight="1">
      <c r="B18" s="114" t="s">
        <v>9501</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9501</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6" t="s">
        <v>133</v>
      </c>
      <c r="AC18" s="137" t="s">
        <v>9450</v>
      </c>
      <c r="AD18" s="138" t="s">
        <v>9451</v>
      </c>
      <c r="AE18" s="139" t="s">
        <v>62</v>
      </c>
      <c r="AF18" s="145" t="s">
        <v>9452</v>
      </c>
      <c r="AG18" s="140" t="s">
        <v>9453</v>
      </c>
      <c r="AH18" s="140" t="s">
        <v>9453</v>
      </c>
      <c r="AI18" s="140" t="s">
        <v>9453</v>
      </c>
    </row>
    <row r="19" spans="2:35" ht="7.5" customHeight="1"/>
    <row r="20" spans="2:35" ht="39.75" customHeight="1">
      <c r="C20" s="117" t="s">
        <v>9502</v>
      </c>
      <c r="M20" s="109" t="s">
        <v>9503</v>
      </c>
      <c r="N20" s="110" t="s">
        <v>9504</v>
      </c>
    </row>
    <row r="21" spans="2:35" ht="30" customHeight="1">
      <c r="B21" s="113" t="s">
        <v>9500</v>
      </c>
      <c r="C21" s="119">
        <f>SUM(C17:I17)</f>
        <v>0</v>
      </c>
      <c r="L21" s="113" t="s">
        <v>9500</v>
      </c>
      <c r="M21" s="119">
        <f>SUM(M17:P17)</f>
        <v>0</v>
      </c>
      <c r="N21" s="120">
        <f>SUM(Q17:T17)</f>
        <v>0</v>
      </c>
    </row>
    <row r="22" spans="2:35" ht="30" customHeight="1">
      <c r="B22" s="114" t="s">
        <v>9501</v>
      </c>
      <c r="C22" s="121">
        <f>SUM(C18:I18)</f>
        <v>0</v>
      </c>
      <c r="L22" s="114" t="s">
        <v>9501</v>
      </c>
      <c r="M22" s="121">
        <f>SUM(M18:P18)</f>
        <v>0</v>
      </c>
      <c r="N22" s="122">
        <f>SUM(Q18:T18)</f>
        <v>0</v>
      </c>
    </row>
    <row r="24" spans="2:35" ht="30.75" customHeight="1">
      <c r="B24" s="461" t="s">
        <v>9505</v>
      </c>
      <c r="C24" s="462"/>
      <c r="D24" s="463"/>
      <c r="L24" s="461" t="s">
        <v>9506</v>
      </c>
      <c r="M24" s="462"/>
      <c r="N24" s="46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3F00-000000000000}"/>
  </hyperlinks>
  <pageMargins left="0.70866141732283472" right="0.70866141732283472" top="0.74803149606299213" bottom="0.74803149606299213" header="0.31496062992125984" footer="0.31496062992125984"/>
  <pageSetup paperSize="9" scale="50" orientation="landscape" r:id="rId1"/>
  <headerFooter>
    <oddHeader>&amp;C&amp;G</oddHeader>
  </headerFooter>
  <ignoredErrors>
    <ignoredError sqref="G17:G18" formula="1"/>
    <ignoredError sqref="M14:T14 R13 C14:G14" unlockedFormula="1"/>
  </ignoredErrors>
  <drawing r:id="rId2"/>
  <legacyDrawingHF r:id="rId3"/>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3F00-000000000000}">
          <x14:formula1>
            <xm:f>'Annex 1 LV, HV &amp; UMS charges_A'!$A$14:$A$45</xm:f>
          </x14:formula1>
          <xm:sqref>B10</xm:sqref>
        </x14:dataValidation>
        <x14:dataValidation type="list" errorStyle="information" allowBlank="1" showInputMessage="1" showErrorMessage="1" promptTitle="Choose site" prompt="Select the EHV site that you would like to calculate charges." xr:uid="{00000000-0002-0000-3F00-000001000000}">
          <x14:formula1>
            <xm:f>'Annex 2 EHV charges'!$E$11:$E$14</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45"/>
  <sheetViews>
    <sheetView topLeftCell="A30" zoomScale="70" zoomScaleNormal="70" zoomScaleSheetLayoutView="100" workbookViewId="0"/>
  </sheetViews>
  <sheetFormatPr defaultColWidth="9.1796875" defaultRowHeight="27.75" customHeight="1"/>
  <cols>
    <col min="1" max="1" width="49" style="2" bestFit="1" customWidth="1"/>
    <col min="2" max="2" width="21.7265625" style="3" customWidth="1"/>
    <col min="3" max="3" width="13.542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NPG Northeast Area (GSP Group _F)"</f>
        <v>Southern Electric Power Distribution plc - Effective from 1 April 2024 - Final LV and HV charges in NPG Northeast Area (GSP Group _F)</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275</v>
      </c>
      <c r="C6" s="354" t="s">
        <v>276</v>
      </c>
      <c r="D6" s="354"/>
      <c r="E6" s="20" t="s">
        <v>277</v>
      </c>
      <c r="F6" s="49"/>
      <c r="G6" s="384" t="s">
        <v>50</v>
      </c>
      <c r="H6" s="384"/>
      <c r="I6" s="20" t="s">
        <v>275</v>
      </c>
      <c r="J6" s="231" t="s">
        <v>276</v>
      </c>
      <c r="K6" s="231" t="s">
        <v>277</v>
      </c>
      <c r="L6" s="169"/>
      <c r="N6" s="4"/>
    </row>
    <row r="7" spans="1:15" ht="49.5" customHeight="1">
      <c r="A7" s="78" t="s">
        <v>51</v>
      </c>
      <c r="B7" s="188">
        <v>0</v>
      </c>
      <c r="C7" s="385">
        <v>0</v>
      </c>
      <c r="D7" s="386"/>
      <c r="E7" s="20" t="s">
        <v>141</v>
      </c>
      <c r="F7" s="49"/>
      <c r="G7" s="384" t="s">
        <v>278</v>
      </c>
      <c r="H7" s="384"/>
      <c r="I7" s="188">
        <v>0</v>
      </c>
      <c r="J7" s="231" t="s">
        <v>279</v>
      </c>
      <c r="K7" s="231" t="s">
        <v>277</v>
      </c>
      <c r="L7" s="169"/>
      <c r="N7" s="4"/>
    </row>
    <row r="8" spans="1:15" ht="49.5" customHeight="1">
      <c r="A8" s="241" t="s">
        <v>55</v>
      </c>
      <c r="B8" s="375" t="s">
        <v>144</v>
      </c>
      <c r="C8" s="376"/>
      <c r="D8" s="376"/>
      <c r="E8" s="377"/>
      <c r="F8" s="49"/>
      <c r="G8" s="384" t="s">
        <v>180</v>
      </c>
      <c r="H8" s="384"/>
      <c r="I8" s="188">
        <v>0</v>
      </c>
      <c r="J8" s="188">
        <v>0</v>
      </c>
      <c r="K8" s="231" t="s">
        <v>141</v>
      </c>
      <c r="L8" s="169"/>
      <c r="N8" s="4"/>
    </row>
    <row r="9" spans="1:15" s="76" customFormat="1" ht="45" customHeight="1">
      <c r="A9" s="49"/>
      <c r="B9" s="49"/>
      <c r="C9" s="49"/>
      <c r="D9" s="49"/>
      <c r="E9" s="49"/>
      <c r="F9" s="49"/>
      <c r="G9" s="361" t="s">
        <v>55</v>
      </c>
      <c r="H9" s="361"/>
      <c r="I9" s="375" t="s">
        <v>144</v>
      </c>
      <c r="J9" s="376"/>
      <c r="K9" s="377"/>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57.75" customHeight="1">
      <c r="A14" s="16" t="s">
        <v>68</v>
      </c>
      <c r="B14" s="39" t="s">
        <v>280</v>
      </c>
      <c r="C14" s="224" t="s">
        <v>70</v>
      </c>
      <c r="D14" s="290">
        <v>6.1260000000000003</v>
      </c>
      <c r="E14" s="291">
        <v>0.94199999999999995</v>
      </c>
      <c r="F14" s="292">
        <v>0.189</v>
      </c>
      <c r="G14" s="44">
        <v>32.82</v>
      </c>
      <c r="H14" s="227">
        <v>0</v>
      </c>
      <c r="I14" s="227">
        <v>0</v>
      </c>
      <c r="J14" s="293">
        <v>0</v>
      </c>
      <c r="K14" s="42"/>
    </row>
    <row r="15" spans="1:15" ht="32.25" customHeight="1">
      <c r="A15" s="16" t="s">
        <v>71</v>
      </c>
      <c r="B15" s="39"/>
      <c r="C15" s="225">
        <v>2</v>
      </c>
      <c r="D15" s="290">
        <v>6.1260000000000003</v>
      </c>
      <c r="E15" s="291">
        <v>0.94199999999999995</v>
      </c>
      <c r="F15" s="292">
        <v>0.189</v>
      </c>
      <c r="G15" s="227">
        <v>0</v>
      </c>
      <c r="H15" s="227">
        <v>0</v>
      </c>
      <c r="I15" s="227">
        <v>0</v>
      </c>
      <c r="J15" s="293">
        <v>0</v>
      </c>
      <c r="K15" s="42"/>
    </row>
    <row r="16" spans="1:15" ht="84">
      <c r="A16" s="16" t="s">
        <v>73</v>
      </c>
      <c r="B16" s="39" t="s">
        <v>281</v>
      </c>
      <c r="C16" s="159" t="s">
        <v>75</v>
      </c>
      <c r="D16" s="290">
        <v>7.1769999999999996</v>
      </c>
      <c r="E16" s="291">
        <v>1.103</v>
      </c>
      <c r="F16" s="292">
        <v>0.221</v>
      </c>
      <c r="G16" s="44">
        <v>10.8</v>
      </c>
      <c r="H16" s="227">
        <v>0</v>
      </c>
      <c r="I16" s="227">
        <v>0</v>
      </c>
      <c r="J16" s="293">
        <v>0</v>
      </c>
      <c r="K16" s="42"/>
    </row>
    <row r="17" spans="1:11" ht="84">
      <c r="A17" s="16" t="s">
        <v>76</v>
      </c>
      <c r="B17" s="39" t="s">
        <v>282</v>
      </c>
      <c r="C17" s="159" t="s">
        <v>75</v>
      </c>
      <c r="D17" s="290">
        <v>7.1769999999999996</v>
      </c>
      <c r="E17" s="291">
        <v>1.103</v>
      </c>
      <c r="F17" s="292">
        <v>0.221</v>
      </c>
      <c r="G17" s="44">
        <v>25.08</v>
      </c>
      <c r="H17" s="227">
        <v>0</v>
      </c>
      <c r="I17" s="227">
        <v>0</v>
      </c>
      <c r="J17" s="293">
        <v>0</v>
      </c>
      <c r="K17" s="42"/>
    </row>
    <row r="18" spans="1:11" ht="84">
      <c r="A18" s="16" t="s">
        <v>78</v>
      </c>
      <c r="B18" s="39" t="s">
        <v>283</v>
      </c>
      <c r="C18" s="159" t="s">
        <v>75</v>
      </c>
      <c r="D18" s="290">
        <v>7.1769999999999996</v>
      </c>
      <c r="E18" s="291">
        <v>1.103</v>
      </c>
      <c r="F18" s="292">
        <v>0.221</v>
      </c>
      <c r="G18" s="44">
        <v>62.54</v>
      </c>
      <c r="H18" s="227">
        <v>0</v>
      </c>
      <c r="I18" s="227">
        <v>0</v>
      </c>
      <c r="J18" s="293">
        <v>0</v>
      </c>
      <c r="K18" s="42"/>
    </row>
    <row r="19" spans="1:11" ht="84">
      <c r="A19" s="16" t="s">
        <v>80</v>
      </c>
      <c r="B19" s="39" t="s">
        <v>284</v>
      </c>
      <c r="C19" s="159" t="s">
        <v>75</v>
      </c>
      <c r="D19" s="290">
        <v>7.1769999999999996</v>
      </c>
      <c r="E19" s="291">
        <v>1.103</v>
      </c>
      <c r="F19" s="292">
        <v>0.221</v>
      </c>
      <c r="G19" s="44">
        <v>140.75</v>
      </c>
      <c r="H19" s="227">
        <v>0</v>
      </c>
      <c r="I19" s="227">
        <v>0</v>
      </c>
      <c r="J19" s="293">
        <v>0</v>
      </c>
      <c r="K19" s="42"/>
    </row>
    <row r="20" spans="1:11" ht="84">
      <c r="A20" s="16" t="s">
        <v>82</v>
      </c>
      <c r="B20" s="39" t="s">
        <v>285</v>
      </c>
      <c r="C20" s="159" t="s">
        <v>75</v>
      </c>
      <c r="D20" s="290">
        <v>7.1769999999999996</v>
      </c>
      <c r="E20" s="291">
        <v>1.103</v>
      </c>
      <c r="F20" s="292">
        <v>0.221</v>
      </c>
      <c r="G20" s="44">
        <v>397.36</v>
      </c>
      <c r="H20" s="227">
        <v>0</v>
      </c>
      <c r="I20" s="227">
        <v>0</v>
      </c>
      <c r="J20" s="293">
        <v>0</v>
      </c>
      <c r="K20" s="42"/>
    </row>
    <row r="21" spans="1:11" ht="56.25" customHeight="1">
      <c r="A21" s="16" t="s">
        <v>84</v>
      </c>
      <c r="B21" s="39"/>
      <c r="C21" s="225">
        <v>4</v>
      </c>
      <c r="D21" s="290">
        <v>7.1769999999999996</v>
      </c>
      <c r="E21" s="291">
        <v>1.103</v>
      </c>
      <c r="F21" s="292">
        <v>0.221</v>
      </c>
      <c r="G21" s="227">
        <v>0</v>
      </c>
      <c r="H21" s="227">
        <v>0</v>
      </c>
      <c r="I21" s="227">
        <v>0</v>
      </c>
      <c r="J21" s="293">
        <v>0</v>
      </c>
      <c r="K21" s="42"/>
    </row>
    <row r="22" spans="1:11" ht="32.25" customHeight="1">
      <c r="A22" s="16" t="s">
        <v>86</v>
      </c>
      <c r="B22" s="42" t="s">
        <v>286</v>
      </c>
      <c r="C22" s="225">
        <v>0</v>
      </c>
      <c r="D22" s="290">
        <v>5.141</v>
      </c>
      <c r="E22" s="291">
        <v>0.77400000000000002</v>
      </c>
      <c r="F22" s="292">
        <v>0.153</v>
      </c>
      <c r="G22" s="44">
        <v>13.79</v>
      </c>
      <c r="H22" s="44">
        <v>1.51</v>
      </c>
      <c r="I22" s="131">
        <v>3.96</v>
      </c>
      <c r="J22" s="40">
        <v>0.126</v>
      </c>
      <c r="K22" s="42"/>
    </row>
    <row r="23" spans="1:11" ht="32.25" customHeight="1">
      <c r="A23" s="16" t="s">
        <v>88</v>
      </c>
      <c r="B23" s="42" t="s">
        <v>287</v>
      </c>
      <c r="C23" s="225">
        <v>0</v>
      </c>
      <c r="D23" s="290">
        <v>5.141</v>
      </c>
      <c r="E23" s="291">
        <v>0.77400000000000002</v>
      </c>
      <c r="F23" s="292">
        <v>0.153</v>
      </c>
      <c r="G23" s="44">
        <v>589.94000000000005</v>
      </c>
      <c r="H23" s="44">
        <v>1.51</v>
      </c>
      <c r="I23" s="131">
        <v>3.96</v>
      </c>
      <c r="J23" s="40">
        <v>0.126</v>
      </c>
      <c r="K23" s="42"/>
    </row>
    <row r="24" spans="1:11" ht="32.25" customHeight="1">
      <c r="A24" s="16" t="s">
        <v>90</v>
      </c>
      <c r="B24" s="42" t="s">
        <v>288</v>
      </c>
      <c r="C24" s="225">
        <v>0</v>
      </c>
      <c r="D24" s="290">
        <v>5.141</v>
      </c>
      <c r="E24" s="291">
        <v>0.77400000000000002</v>
      </c>
      <c r="F24" s="292">
        <v>0.153</v>
      </c>
      <c r="G24" s="44">
        <v>1295.31</v>
      </c>
      <c r="H24" s="44">
        <v>1.51</v>
      </c>
      <c r="I24" s="131">
        <v>3.96</v>
      </c>
      <c r="J24" s="40">
        <v>0.126</v>
      </c>
      <c r="K24" s="42"/>
    </row>
    <row r="25" spans="1:11" ht="32.25" customHeight="1">
      <c r="A25" s="16" t="s">
        <v>92</v>
      </c>
      <c r="B25" s="42" t="s">
        <v>289</v>
      </c>
      <c r="C25" s="225">
        <v>0</v>
      </c>
      <c r="D25" s="290">
        <v>5.141</v>
      </c>
      <c r="E25" s="291">
        <v>0.77400000000000002</v>
      </c>
      <c r="F25" s="292">
        <v>0.153</v>
      </c>
      <c r="G25" s="44">
        <v>1990.22</v>
      </c>
      <c r="H25" s="44">
        <v>1.51</v>
      </c>
      <c r="I25" s="131">
        <v>3.96</v>
      </c>
      <c r="J25" s="40">
        <v>0.126</v>
      </c>
      <c r="K25" s="42"/>
    </row>
    <row r="26" spans="1:11" ht="32.25" customHeight="1">
      <c r="A26" s="16" t="s">
        <v>94</v>
      </c>
      <c r="B26" s="42" t="s">
        <v>290</v>
      </c>
      <c r="C26" s="225">
        <v>0</v>
      </c>
      <c r="D26" s="290">
        <v>5.141</v>
      </c>
      <c r="E26" s="291">
        <v>0.77400000000000002</v>
      </c>
      <c r="F26" s="292">
        <v>0.153</v>
      </c>
      <c r="G26" s="44">
        <v>5487.43</v>
      </c>
      <c r="H26" s="44">
        <v>1.51</v>
      </c>
      <c r="I26" s="131">
        <v>3.96</v>
      </c>
      <c r="J26" s="40">
        <v>0.126</v>
      </c>
      <c r="K26" s="42"/>
    </row>
    <row r="27" spans="1:11" ht="32.25" customHeight="1">
      <c r="A27" s="16" t="s">
        <v>96</v>
      </c>
      <c r="B27" s="42" t="s">
        <v>291</v>
      </c>
      <c r="C27" s="225">
        <v>0</v>
      </c>
      <c r="D27" s="290">
        <v>3.2930000000000001</v>
      </c>
      <c r="E27" s="291">
        <v>0.46400000000000002</v>
      </c>
      <c r="F27" s="292">
        <v>8.5999999999999993E-2</v>
      </c>
      <c r="G27" s="44">
        <v>13.79</v>
      </c>
      <c r="H27" s="44">
        <v>2.16</v>
      </c>
      <c r="I27" s="131">
        <v>3.72</v>
      </c>
      <c r="J27" s="40">
        <v>7.2999999999999995E-2</v>
      </c>
      <c r="K27" s="42"/>
    </row>
    <row r="28" spans="1:11" ht="32.25" customHeight="1">
      <c r="A28" s="16" t="s">
        <v>98</v>
      </c>
      <c r="B28" s="42" t="s">
        <v>292</v>
      </c>
      <c r="C28" s="225">
        <v>0</v>
      </c>
      <c r="D28" s="290">
        <v>3.2930000000000001</v>
      </c>
      <c r="E28" s="291">
        <v>0.46400000000000002</v>
      </c>
      <c r="F28" s="292">
        <v>8.5999999999999993E-2</v>
      </c>
      <c r="G28" s="44">
        <v>589.94000000000005</v>
      </c>
      <c r="H28" s="44">
        <v>2.16</v>
      </c>
      <c r="I28" s="131">
        <v>3.72</v>
      </c>
      <c r="J28" s="40">
        <v>7.2999999999999995E-2</v>
      </c>
      <c r="K28" s="42"/>
    </row>
    <row r="29" spans="1:11" ht="32.25" customHeight="1">
      <c r="A29" s="16" t="s">
        <v>100</v>
      </c>
      <c r="B29" s="42" t="s">
        <v>293</v>
      </c>
      <c r="C29" s="225">
        <v>0</v>
      </c>
      <c r="D29" s="290">
        <v>3.2930000000000001</v>
      </c>
      <c r="E29" s="291">
        <v>0.46400000000000002</v>
      </c>
      <c r="F29" s="292">
        <v>8.5999999999999993E-2</v>
      </c>
      <c r="G29" s="44">
        <v>1295.31</v>
      </c>
      <c r="H29" s="44">
        <v>2.16</v>
      </c>
      <c r="I29" s="131">
        <v>3.72</v>
      </c>
      <c r="J29" s="40">
        <v>7.2999999999999995E-2</v>
      </c>
      <c r="K29" s="42"/>
    </row>
    <row r="30" spans="1:11" ht="27.75" customHeight="1">
      <c r="A30" s="16" t="s">
        <v>102</v>
      </c>
      <c r="B30" s="42" t="s">
        <v>294</v>
      </c>
      <c r="C30" s="225">
        <v>0</v>
      </c>
      <c r="D30" s="290">
        <v>3.2930000000000001</v>
      </c>
      <c r="E30" s="291">
        <v>0.46400000000000002</v>
      </c>
      <c r="F30" s="292">
        <v>8.5999999999999993E-2</v>
      </c>
      <c r="G30" s="44">
        <v>1990.22</v>
      </c>
      <c r="H30" s="44">
        <v>2.16</v>
      </c>
      <c r="I30" s="131">
        <v>3.72</v>
      </c>
      <c r="J30" s="40">
        <v>7.2999999999999995E-2</v>
      </c>
      <c r="K30" s="42"/>
    </row>
    <row r="31" spans="1:11" ht="27.75" customHeight="1">
      <c r="A31" s="16" t="s">
        <v>104</v>
      </c>
      <c r="B31" s="42" t="s">
        <v>295</v>
      </c>
      <c r="C31" s="225">
        <v>0</v>
      </c>
      <c r="D31" s="290">
        <v>3.2930000000000001</v>
      </c>
      <c r="E31" s="291">
        <v>0.46400000000000002</v>
      </c>
      <c r="F31" s="292">
        <v>8.5999999999999993E-2</v>
      </c>
      <c r="G31" s="44">
        <v>5487.43</v>
      </c>
      <c r="H31" s="44">
        <v>2.16</v>
      </c>
      <c r="I31" s="131">
        <v>3.72</v>
      </c>
      <c r="J31" s="40">
        <v>7.2999999999999995E-2</v>
      </c>
      <c r="K31" s="42"/>
    </row>
    <row r="32" spans="1:11" ht="27.75" customHeight="1">
      <c r="A32" s="16" t="s">
        <v>106</v>
      </c>
      <c r="B32" s="42" t="s">
        <v>296</v>
      </c>
      <c r="C32" s="225">
        <v>0</v>
      </c>
      <c r="D32" s="290">
        <v>2.5059999999999998</v>
      </c>
      <c r="E32" s="291">
        <v>0.32600000000000001</v>
      </c>
      <c r="F32" s="292">
        <v>5.6000000000000001E-2</v>
      </c>
      <c r="G32" s="44">
        <v>254.37</v>
      </c>
      <c r="H32" s="44">
        <v>2.13</v>
      </c>
      <c r="I32" s="131">
        <v>4.08</v>
      </c>
      <c r="J32" s="40">
        <v>5.1999999999999998E-2</v>
      </c>
      <c r="K32" s="42"/>
    </row>
    <row r="33" spans="1:11" ht="27.75" customHeight="1">
      <c r="A33" s="16" t="s">
        <v>108</v>
      </c>
      <c r="B33" s="42" t="s">
        <v>297</v>
      </c>
      <c r="C33" s="225">
        <v>0</v>
      </c>
      <c r="D33" s="290">
        <v>2.5059999999999998</v>
      </c>
      <c r="E33" s="291">
        <v>0.32600000000000001</v>
      </c>
      <c r="F33" s="292">
        <v>5.6000000000000001E-2</v>
      </c>
      <c r="G33" s="44">
        <v>4226.53</v>
      </c>
      <c r="H33" s="44">
        <v>2.13</v>
      </c>
      <c r="I33" s="131">
        <v>4.08</v>
      </c>
      <c r="J33" s="40">
        <v>5.1999999999999998E-2</v>
      </c>
      <c r="K33" s="42"/>
    </row>
    <row r="34" spans="1:11" ht="27.75" customHeight="1">
      <c r="A34" s="16" t="s">
        <v>110</v>
      </c>
      <c r="B34" s="42" t="s">
        <v>298</v>
      </c>
      <c r="C34" s="225">
        <v>0</v>
      </c>
      <c r="D34" s="290">
        <v>2.5059999999999998</v>
      </c>
      <c r="E34" s="291">
        <v>0.32600000000000001</v>
      </c>
      <c r="F34" s="292">
        <v>5.6000000000000001E-2</v>
      </c>
      <c r="G34" s="44">
        <v>11664.22</v>
      </c>
      <c r="H34" s="44">
        <v>2.13</v>
      </c>
      <c r="I34" s="131">
        <v>4.08</v>
      </c>
      <c r="J34" s="40">
        <v>5.1999999999999998E-2</v>
      </c>
      <c r="K34" s="42"/>
    </row>
    <row r="35" spans="1:11" ht="27.75" customHeight="1">
      <c r="A35" s="16" t="s">
        <v>112</v>
      </c>
      <c r="B35" s="42" t="s">
        <v>299</v>
      </c>
      <c r="C35" s="225">
        <v>0</v>
      </c>
      <c r="D35" s="290">
        <v>2.5059999999999998</v>
      </c>
      <c r="E35" s="291">
        <v>0.32600000000000001</v>
      </c>
      <c r="F35" s="292">
        <v>5.6000000000000001E-2</v>
      </c>
      <c r="G35" s="44">
        <v>21303.3</v>
      </c>
      <c r="H35" s="44">
        <v>2.13</v>
      </c>
      <c r="I35" s="131">
        <v>4.08</v>
      </c>
      <c r="J35" s="40">
        <v>5.1999999999999998E-2</v>
      </c>
      <c r="K35" s="42"/>
    </row>
    <row r="36" spans="1:11" ht="27.75" customHeight="1">
      <c r="A36" s="16" t="s">
        <v>114</v>
      </c>
      <c r="B36" s="42" t="s">
        <v>300</v>
      </c>
      <c r="C36" s="225">
        <v>0</v>
      </c>
      <c r="D36" s="290">
        <v>2.5059999999999998</v>
      </c>
      <c r="E36" s="291">
        <v>0.32600000000000001</v>
      </c>
      <c r="F36" s="292">
        <v>5.6000000000000001E-2</v>
      </c>
      <c r="G36" s="44">
        <v>52826</v>
      </c>
      <c r="H36" s="44">
        <v>2.13</v>
      </c>
      <c r="I36" s="131">
        <v>4.08</v>
      </c>
      <c r="J36" s="40">
        <v>5.1999999999999998E-2</v>
      </c>
      <c r="K36" s="42"/>
    </row>
    <row r="37" spans="1:11" ht="27.75" customHeight="1">
      <c r="A37" s="16" t="s">
        <v>116</v>
      </c>
      <c r="B37" s="42" t="s">
        <v>301</v>
      </c>
      <c r="C37" s="225" t="s">
        <v>302</v>
      </c>
      <c r="D37" s="135">
        <v>17.202999999999999</v>
      </c>
      <c r="E37" s="136">
        <v>3.5379999999999998</v>
      </c>
      <c r="F37" s="134">
        <v>2.9769999999999999</v>
      </c>
      <c r="G37" s="227">
        <v>0</v>
      </c>
      <c r="H37" s="227">
        <v>0</v>
      </c>
      <c r="I37" s="227">
        <v>0</v>
      </c>
      <c r="J37" s="293">
        <v>0</v>
      </c>
      <c r="K37" s="42"/>
    </row>
    <row r="38" spans="1:11" ht="27.75" customHeight="1">
      <c r="A38" s="16" t="s">
        <v>119</v>
      </c>
      <c r="B38" s="43" t="s">
        <v>303</v>
      </c>
      <c r="C38" s="226" t="s">
        <v>121</v>
      </c>
      <c r="D38" s="290">
        <v>-4.508</v>
      </c>
      <c r="E38" s="291">
        <v>-0.69299999999999995</v>
      </c>
      <c r="F38" s="292">
        <v>-0.13900000000000001</v>
      </c>
      <c r="G38" s="227">
        <v>0</v>
      </c>
      <c r="H38" s="227">
        <v>0</v>
      </c>
      <c r="I38" s="227">
        <v>0</v>
      </c>
      <c r="J38" s="293">
        <v>0</v>
      </c>
      <c r="K38" s="42"/>
    </row>
    <row r="39" spans="1:11" ht="27.75" customHeight="1">
      <c r="A39" s="16" t="s">
        <v>122</v>
      </c>
      <c r="B39" s="42"/>
      <c r="C39" s="225">
        <v>0</v>
      </c>
      <c r="D39" s="290">
        <v>-4.0670000000000002</v>
      </c>
      <c r="E39" s="291">
        <v>-0.61899999999999999</v>
      </c>
      <c r="F39" s="292">
        <v>-0.123</v>
      </c>
      <c r="G39" s="227">
        <v>0</v>
      </c>
      <c r="H39" s="227">
        <v>0</v>
      </c>
      <c r="I39" s="227">
        <v>0</v>
      </c>
      <c r="J39" s="293">
        <v>0</v>
      </c>
      <c r="K39" s="42"/>
    </row>
    <row r="40" spans="1:11" ht="27.75" customHeight="1">
      <c r="A40" s="16" t="s">
        <v>123</v>
      </c>
      <c r="B40" s="42" t="s">
        <v>304</v>
      </c>
      <c r="C40" s="225">
        <v>0</v>
      </c>
      <c r="D40" s="290">
        <v>-4.508</v>
      </c>
      <c r="E40" s="291">
        <v>-0.69299999999999995</v>
      </c>
      <c r="F40" s="292">
        <v>-0.13900000000000001</v>
      </c>
      <c r="G40" s="227">
        <v>0</v>
      </c>
      <c r="H40" s="227">
        <v>0</v>
      </c>
      <c r="I40" s="227">
        <v>0</v>
      </c>
      <c r="J40" s="40">
        <v>9.8000000000000004E-2</v>
      </c>
      <c r="K40" s="42"/>
    </row>
    <row r="41" spans="1:11" ht="27.75" customHeight="1">
      <c r="A41" s="16" t="s">
        <v>125</v>
      </c>
      <c r="B41" s="42" t="s">
        <v>305</v>
      </c>
      <c r="C41" s="225">
        <v>0</v>
      </c>
      <c r="D41" s="290">
        <v>-4.508</v>
      </c>
      <c r="E41" s="291">
        <v>-0.69299999999999995</v>
      </c>
      <c r="F41" s="292">
        <v>-0.13900000000000001</v>
      </c>
      <c r="G41" s="227">
        <v>0</v>
      </c>
      <c r="H41" s="227">
        <v>0</v>
      </c>
      <c r="I41" s="227">
        <v>0</v>
      </c>
      <c r="J41" s="293">
        <v>0</v>
      </c>
      <c r="K41" s="42"/>
    </row>
    <row r="42" spans="1:11" ht="27.75" customHeight="1">
      <c r="A42" s="16" t="s">
        <v>127</v>
      </c>
      <c r="B42" s="42" t="s">
        <v>306</v>
      </c>
      <c r="C42" s="225">
        <v>0</v>
      </c>
      <c r="D42" s="290">
        <v>-4.0670000000000002</v>
      </c>
      <c r="E42" s="291">
        <v>-0.61899999999999999</v>
      </c>
      <c r="F42" s="292">
        <v>-0.123</v>
      </c>
      <c r="G42" s="227">
        <v>0</v>
      </c>
      <c r="H42" s="227">
        <v>0</v>
      </c>
      <c r="I42" s="227">
        <v>0</v>
      </c>
      <c r="J42" s="40">
        <v>9.4E-2</v>
      </c>
      <c r="K42" s="42"/>
    </row>
    <row r="43" spans="1:11" ht="27.75" customHeight="1">
      <c r="A43" s="16" t="s">
        <v>129</v>
      </c>
      <c r="B43" s="42" t="s">
        <v>307</v>
      </c>
      <c r="C43" s="225">
        <v>0</v>
      </c>
      <c r="D43" s="290">
        <v>-4.0670000000000002</v>
      </c>
      <c r="E43" s="291">
        <v>-0.61899999999999999</v>
      </c>
      <c r="F43" s="292">
        <v>-0.123</v>
      </c>
      <c r="G43" s="227">
        <v>0</v>
      </c>
      <c r="H43" s="227">
        <v>0</v>
      </c>
      <c r="I43" s="227">
        <v>0</v>
      </c>
      <c r="J43" s="293">
        <v>0</v>
      </c>
      <c r="K43" s="42"/>
    </row>
    <row r="44" spans="1:11" ht="27.75" customHeight="1">
      <c r="A44" s="16" t="s">
        <v>131</v>
      </c>
      <c r="B44" s="42" t="s">
        <v>308</v>
      </c>
      <c r="C44" s="225">
        <v>0</v>
      </c>
      <c r="D44" s="290">
        <v>-2.7410000000000001</v>
      </c>
      <c r="E44" s="291">
        <v>-0.38100000000000001</v>
      </c>
      <c r="F44" s="292">
        <v>-7.0000000000000007E-2</v>
      </c>
      <c r="G44" s="44">
        <v>57.56</v>
      </c>
      <c r="H44" s="227">
        <v>0</v>
      </c>
      <c r="I44" s="227">
        <v>0</v>
      </c>
      <c r="J44" s="40">
        <v>7.2999999999999995E-2</v>
      </c>
      <c r="K44" s="42"/>
    </row>
    <row r="45" spans="1:11" ht="27.75" customHeight="1">
      <c r="A45" s="16" t="s">
        <v>133</v>
      </c>
      <c r="B45" s="42" t="s">
        <v>309</v>
      </c>
      <c r="C45" s="225">
        <v>0</v>
      </c>
      <c r="D45" s="290">
        <v>-2.7410000000000001</v>
      </c>
      <c r="E45" s="291">
        <v>-0.38100000000000001</v>
      </c>
      <c r="F45" s="292">
        <v>-7.0000000000000007E-2</v>
      </c>
      <c r="G45" s="44">
        <v>57.56</v>
      </c>
      <c r="H45" s="227">
        <v>0</v>
      </c>
      <c r="I45" s="227">
        <v>0</v>
      </c>
      <c r="J45" s="293">
        <v>0</v>
      </c>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6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21.453125" style="3" customWidth="1"/>
    <col min="3" max="3" width="13.7265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Electricity North West Area (GSP Group _G)"</f>
        <v>Southern Electric Power Distribution plc - Effective from 1 April 2024 - Final LV and HV charges in Electricity North West Area (GSP Group _G)</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136</v>
      </c>
      <c r="C6" s="354" t="s">
        <v>310</v>
      </c>
      <c r="D6" s="354"/>
      <c r="E6" s="20" t="s">
        <v>311</v>
      </c>
      <c r="F6" s="49"/>
      <c r="G6" s="365" t="s">
        <v>53</v>
      </c>
      <c r="H6" s="367"/>
      <c r="I6" s="234"/>
      <c r="J6" s="231" t="s">
        <v>312</v>
      </c>
      <c r="K6" s="177" t="s">
        <v>311</v>
      </c>
      <c r="L6" s="169"/>
      <c r="N6" s="4"/>
    </row>
    <row r="7" spans="1:15" ht="49.5" customHeight="1">
      <c r="A7" s="78" t="s">
        <v>51</v>
      </c>
      <c r="B7" s="234"/>
      <c r="C7" s="354" t="s">
        <v>136</v>
      </c>
      <c r="D7" s="354"/>
      <c r="E7" s="20" t="s">
        <v>313</v>
      </c>
      <c r="F7" s="49"/>
      <c r="G7" s="365" t="s">
        <v>50</v>
      </c>
      <c r="H7" s="367"/>
      <c r="I7" s="20" t="s">
        <v>136</v>
      </c>
      <c r="J7" s="231" t="s">
        <v>314</v>
      </c>
      <c r="K7" s="177" t="s">
        <v>311</v>
      </c>
      <c r="L7" s="169"/>
      <c r="N7" s="4"/>
    </row>
    <row r="8" spans="1:15" ht="49.5" customHeight="1">
      <c r="A8" s="241" t="s">
        <v>55</v>
      </c>
      <c r="B8" s="375" t="s">
        <v>144</v>
      </c>
      <c r="C8" s="376"/>
      <c r="D8" s="376"/>
      <c r="E8" s="377"/>
      <c r="F8" s="49"/>
      <c r="G8" s="365" t="s">
        <v>180</v>
      </c>
      <c r="H8" s="367"/>
      <c r="I8" s="234"/>
      <c r="J8" s="20" t="s">
        <v>136</v>
      </c>
      <c r="K8" s="177" t="s">
        <v>313</v>
      </c>
      <c r="L8" s="169"/>
      <c r="N8" s="4"/>
    </row>
    <row r="9" spans="1:15" s="76" customFormat="1" ht="45" customHeight="1">
      <c r="A9" s="49"/>
      <c r="B9" s="294"/>
      <c r="C9" s="49"/>
      <c r="D9" s="49"/>
      <c r="E9" s="49"/>
      <c r="F9" s="49"/>
      <c r="G9" s="365" t="s">
        <v>55</v>
      </c>
      <c r="H9" s="367"/>
      <c r="I9" s="375" t="s">
        <v>144</v>
      </c>
      <c r="J9" s="376"/>
      <c r="K9" s="377"/>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51.75" customHeight="1">
      <c r="A14" s="16" t="s">
        <v>68</v>
      </c>
      <c r="B14" s="39" t="s">
        <v>315</v>
      </c>
      <c r="C14" s="224" t="s">
        <v>70</v>
      </c>
      <c r="D14" s="132">
        <v>12.407</v>
      </c>
      <c r="E14" s="133">
        <v>2.516</v>
      </c>
      <c r="F14" s="134">
        <v>0.16</v>
      </c>
      <c r="G14" s="44">
        <v>14.23</v>
      </c>
      <c r="H14" s="45"/>
      <c r="I14" s="45"/>
      <c r="J14" s="41"/>
      <c r="K14" s="42"/>
    </row>
    <row r="15" spans="1:15" ht="32.25" customHeight="1">
      <c r="A15" s="16" t="s">
        <v>71</v>
      </c>
      <c r="B15" s="39"/>
      <c r="C15" s="225" t="s">
        <v>72</v>
      </c>
      <c r="D15" s="132">
        <v>12.407</v>
      </c>
      <c r="E15" s="133">
        <v>2.516</v>
      </c>
      <c r="F15" s="134">
        <v>0.16</v>
      </c>
      <c r="G15" s="45"/>
      <c r="H15" s="45"/>
      <c r="I15" s="45"/>
      <c r="J15" s="41"/>
      <c r="K15" s="42"/>
    </row>
    <row r="16" spans="1:15" ht="56">
      <c r="A16" s="16" t="s">
        <v>73</v>
      </c>
      <c r="B16" s="39" t="s">
        <v>316</v>
      </c>
      <c r="C16" s="159" t="s">
        <v>75</v>
      </c>
      <c r="D16" s="132">
        <v>12.324999999999999</v>
      </c>
      <c r="E16" s="133">
        <v>2.4990000000000001</v>
      </c>
      <c r="F16" s="134">
        <v>0.159</v>
      </c>
      <c r="G16" s="44">
        <v>6.34</v>
      </c>
      <c r="H16" s="45"/>
      <c r="I16" s="45"/>
      <c r="J16" s="41"/>
      <c r="K16" s="42"/>
    </row>
    <row r="17" spans="1:11" ht="56">
      <c r="A17" s="16" t="s">
        <v>76</v>
      </c>
      <c r="B17" s="39" t="s">
        <v>317</v>
      </c>
      <c r="C17" s="159" t="s">
        <v>75</v>
      </c>
      <c r="D17" s="132">
        <v>12.324999999999999</v>
      </c>
      <c r="E17" s="133">
        <v>2.4990000000000001</v>
      </c>
      <c r="F17" s="134">
        <v>0.159</v>
      </c>
      <c r="G17" s="44">
        <v>18.03</v>
      </c>
      <c r="H17" s="45"/>
      <c r="I17" s="45"/>
      <c r="J17" s="41"/>
      <c r="K17" s="42"/>
    </row>
    <row r="18" spans="1:11" ht="56">
      <c r="A18" s="16" t="s">
        <v>78</v>
      </c>
      <c r="B18" s="39" t="s">
        <v>318</v>
      </c>
      <c r="C18" s="159" t="s">
        <v>75</v>
      </c>
      <c r="D18" s="132">
        <v>12.324999999999999</v>
      </c>
      <c r="E18" s="133">
        <v>2.4990000000000001</v>
      </c>
      <c r="F18" s="134">
        <v>0.159</v>
      </c>
      <c r="G18" s="44">
        <v>24.86</v>
      </c>
      <c r="H18" s="45"/>
      <c r="I18" s="45"/>
      <c r="J18" s="41"/>
      <c r="K18" s="42"/>
    </row>
    <row r="19" spans="1:11" ht="56">
      <c r="A19" s="16" t="s">
        <v>80</v>
      </c>
      <c r="B19" s="39" t="s">
        <v>319</v>
      </c>
      <c r="C19" s="159" t="s">
        <v>75</v>
      </c>
      <c r="D19" s="132">
        <v>12.324999999999999</v>
      </c>
      <c r="E19" s="133">
        <v>2.4990000000000001</v>
      </c>
      <c r="F19" s="134">
        <v>0.159</v>
      </c>
      <c r="G19" s="44">
        <v>47.37</v>
      </c>
      <c r="H19" s="45"/>
      <c r="I19" s="45"/>
      <c r="J19" s="41"/>
      <c r="K19" s="42"/>
    </row>
    <row r="20" spans="1:11" ht="56">
      <c r="A20" s="16" t="s">
        <v>82</v>
      </c>
      <c r="B20" s="39" t="s">
        <v>320</v>
      </c>
      <c r="C20" s="159" t="s">
        <v>75</v>
      </c>
      <c r="D20" s="132">
        <v>12.324999999999999</v>
      </c>
      <c r="E20" s="133">
        <v>2.4990000000000001</v>
      </c>
      <c r="F20" s="134">
        <v>0.159</v>
      </c>
      <c r="G20" s="44">
        <v>122.49</v>
      </c>
      <c r="H20" s="45"/>
      <c r="I20" s="45"/>
      <c r="J20" s="41"/>
      <c r="K20" s="42"/>
    </row>
    <row r="21" spans="1:11" ht="44.25" customHeight="1">
      <c r="A21" s="16" t="s">
        <v>84</v>
      </c>
      <c r="B21" s="39"/>
      <c r="C21" s="225" t="s">
        <v>85</v>
      </c>
      <c r="D21" s="132">
        <v>12.324999999999999</v>
      </c>
      <c r="E21" s="133">
        <v>2.4990000000000001</v>
      </c>
      <c r="F21" s="134">
        <v>0.159</v>
      </c>
      <c r="G21" s="45"/>
      <c r="H21" s="45"/>
      <c r="I21" s="45"/>
      <c r="J21" s="41"/>
      <c r="K21" s="42"/>
    </row>
    <row r="22" spans="1:11" ht="32.25" customHeight="1">
      <c r="A22" s="16" t="s">
        <v>86</v>
      </c>
      <c r="B22" s="42" t="s">
        <v>321</v>
      </c>
      <c r="C22" s="225">
        <v>0</v>
      </c>
      <c r="D22" s="132">
        <v>8.1059999999999999</v>
      </c>
      <c r="E22" s="133">
        <v>1.5189999999999999</v>
      </c>
      <c r="F22" s="134">
        <v>0.10100000000000001</v>
      </c>
      <c r="G22" s="44">
        <v>24.49</v>
      </c>
      <c r="H22" s="44">
        <v>4.0599999999999996</v>
      </c>
      <c r="I22" s="131">
        <v>6.03</v>
      </c>
      <c r="J22" s="40">
        <v>0.17799999999999999</v>
      </c>
      <c r="K22" s="42"/>
    </row>
    <row r="23" spans="1:11" ht="32.25" customHeight="1">
      <c r="A23" s="16" t="s">
        <v>88</v>
      </c>
      <c r="B23" s="42" t="s">
        <v>322</v>
      </c>
      <c r="C23" s="225">
        <v>0</v>
      </c>
      <c r="D23" s="132">
        <v>8.1059999999999999</v>
      </c>
      <c r="E23" s="133">
        <v>1.5189999999999999</v>
      </c>
      <c r="F23" s="134">
        <v>0.10100000000000001</v>
      </c>
      <c r="G23" s="44">
        <v>256.06</v>
      </c>
      <c r="H23" s="44">
        <v>4.0599999999999996</v>
      </c>
      <c r="I23" s="131">
        <v>6.03</v>
      </c>
      <c r="J23" s="40">
        <v>0.17799999999999999</v>
      </c>
      <c r="K23" s="42"/>
    </row>
    <row r="24" spans="1:11" ht="32.25" customHeight="1">
      <c r="A24" s="16" t="s">
        <v>90</v>
      </c>
      <c r="B24" s="42" t="s">
        <v>323</v>
      </c>
      <c r="C24" s="225">
        <v>0</v>
      </c>
      <c r="D24" s="132">
        <v>8.1059999999999999</v>
      </c>
      <c r="E24" s="133">
        <v>1.5189999999999999</v>
      </c>
      <c r="F24" s="134">
        <v>0.10100000000000001</v>
      </c>
      <c r="G24" s="44">
        <v>400.32</v>
      </c>
      <c r="H24" s="44">
        <v>4.0599999999999996</v>
      </c>
      <c r="I24" s="131">
        <v>6.03</v>
      </c>
      <c r="J24" s="40">
        <v>0.17799999999999999</v>
      </c>
      <c r="K24" s="42"/>
    </row>
    <row r="25" spans="1:11" ht="32.25" customHeight="1">
      <c r="A25" s="16" t="s">
        <v>92</v>
      </c>
      <c r="B25" s="42" t="s">
        <v>324</v>
      </c>
      <c r="C25" s="225">
        <v>0</v>
      </c>
      <c r="D25" s="132">
        <v>8.1059999999999999</v>
      </c>
      <c r="E25" s="133">
        <v>1.5189999999999999</v>
      </c>
      <c r="F25" s="134">
        <v>0.10100000000000001</v>
      </c>
      <c r="G25" s="44">
        <v>644.77</v>
      </c>
      <c r="H25" s="44">
        <v>4.0599999999999996</v>
      </c>
      <c r="I25" s="131">
        <v>6.03</v>
      </c>
      <c r="J25" s="40">
        <v>0.17799999999999999</v>
      </c>
      <c r="K25" s="42"/>
    </row>
    <row r="26" spans="1:11" ht="32.25" customHeight="1">
      <c r="A26" s="16" t="s">
        <v>94</v>
      </c>
      <c r="B26" s="42" t="s">
        <v>325</v>
      </c>
      <c r="C26" s="225">
        <v>0</v>
      </c>
      <c r="D26" s="132">
        <v>8.1059999999999999</v>
      </c>
      <c r="E26" s="133">
        <v>1.5189999999999999</v>
      </c>
      <c r="F26" s="134">
        <v>0.10100000000000001</v>
      </c>
      <c r="G26" s="44">
        <v>1355.5</v>
      </c>
      <c r="H26" s="44">
        <v>4.0599999999999996</v>
      </c>
      <c r="I26" s="131">
        <v>6.03</v>
      </c>
      <c r="J26" s="40">
        <v>0.17799999999999999</v>
      </c>
      <c r="K26" s="42"/>
    </row>
    <row r="27" spans="1:11" ht="32.25" customHeight="1">
      <c r="A27" s="16" t="s">
        <v>96</v>
      </c>
      <c r="B27" s="42" t="s">
        <v>326</v>
      </c>
      <c r="C27" s="225">
        <v>0</v>
      </c>
      <c r="D27" s="132">
        <v>6.47</v>
      </c>
      <c r="E27" s="133">
        <v>1.1100000000000001</v>
      </c>
      <c r="F27" s="134">
        <v>7.8E-2</v>
      </c>
      <c r="G27" s="44">
        <v>78.099999999999994</v>
      </c>
      <c r="H27" s="44">
        <v>4.2</v>
      </c>
      <c r="I27" s="131">
        <v>7.02</v>
      </c>
      <c r="J27" s="40">
        <v>0.13300000000000001</v>
      </c>
      <c r="K27" s="42"/>
    </row>
    <row r="28" spans="1:11" ht="32.25" customHeight="1">
      <c r="A28" s="16" t="s">
        <v>98</v>
      </c>
      <c r="B28" s="42" t="s">
        <v>327</v>
      </c>
      <c r="C28" s="225">
        <v>0</v>
      </c>
      <c r="D28" s="132">
        <v>6.47</v>
      </c>
      <c r="E28" s="133">
        <v>1.1100000000000001</v>
      </c>
      <c r="F28" s="134">
        <v>7.8E-2</v>
      </c>
      <c r="G28" s="44">
        <v>309.67</v>
      </c>
      <c r="H28" s="44">
        <v>4.2</v>
      </c>
      <c r="I28" s="131">
        <v>7.02</v>
      </c>
      <c r="J28" s="40">
        <v>0.13300000000000001</v>
      </c>
      <c r="K28" s="42"/>
    </row>
    <row r="29" spans="1:11" ht="32.25" customHeight="1">
      <c r="A29" s="16" t="s">
        <v>100</v>
      </c>
      <c r="B29" s="42" t="s">
        <v>328</v>
      </c>
      <c r="C29" s="225">
        <v>0</v>
      </c>
      <c r="D29" s="132">
        <v>6.47</v>
      </c>
      <c r="E29" s="133">
        <v>1.1100000000000001</v>
      </c>
      <c r="F29" s="134">
        <v>7.8E-2</v>
      </c>
      <c r="G29" s="44">
        <v>453.93</v>
      </c>
      <c r="H29" s="44">
        <v>4.2</v>
      </c>
      <c r="I29" s="131">
        <v>7.02</v>
      </c>
      <c r="J29" s="40">
        <v>0.13300000000000001</v>
      </c>
      <c r="K29" s="42"/>
    </row>
    <row r="30" spans="1:11" ht="27.75" customHeight="1">
      <c r="A30" s="16" t="s">
        <v>102</v>
      </c>
      <c r="B30" s="42" t="s">
        <v>329</v>
      </c>
      <c r="C30" s="225">
        <v>0</v>
      </c>
      <c r="D30" s="132">
        <v>6.47</v>
      </c>
      <c r="E30" s="133">
        <v>1.1100000000000001</v>
      </c>
      <c r="F30" s="134">
        <v>7.8E-2</v>
      </c>
      <c r="G30" s="44">
        <v>698.38</v>
      </c>
      <c r="H30" s="44">
        <v>4.2</v>
      </c>
      <c r="I30" s="131">
        <v>7.02</v>
      </c>
      <c r="J30" s="40">
        <v>0.13300000000000001</v>
      </c>
      <c r="K30" s="42"/>
    </row>
    <row r="31" spans="1:11" ht="27.75" customHeight="1">
      <c r="A31" s="16" t="s">
        <v>104</v>
      </c>
      <c r="B31" s="42" t="s">
        <v>330</v>
      </c>
      <c r="C31" s="225">
        <v>0</v>
      </c>
      <c r="D31" s="132">
        <v>6.47</v>
      </c>
      <c r="E31" s="133">
        <v>1.1100000000000001</v>
      </c>
      <c r="F31" s="134">
        <v>7.8E-2</v>
      </c>
      <c r="G31" s="44">
        <v>1409.11</v>
      </c>
      <c r="H31" s="44">
        <v>4.2</v>
      </c>
      <c r="I31" s="131">
        <v>7.02</v>
      </c>
      <c r="J31" s="40">
        <v>0.13300000000000001</v>
      </c>
      <c r="K31" s="42"/>
    </row>
    <row r="32" spans="1:11" ht="27.75" customHeight="1">
      <c r="A32" s="16" t="s">
        <v>106</v>
      </c>
      <c r="B32" s="42" t="s">
        <v>331</v>
      </c>
      <c r="C32" s="225">
        <v>0</v>
      </c>
      <c r="D32" s="132">
        <v>4.5490000000000004</v>
      </c>
      <c r="E32" s="133">
        <v>0.66</v>
      </c>
      <c r="F32" s="134">
        <v>5.0999999999999997E-2</v>
      </c>
      <c r="G32" s="44">
        <v>171.22</v>
      </c>
      <c r="H32" s="44">
        <v>4.18</v>
      </c>
      <c r="I32" s="131">
        <v>7.37</v>
      </c>
      <c r="J32" s="40">
        <v>8.3000000000000004E-2</v>
      </c>
      <c r="K32" s="42"/>
    </row>
    <row r="33" spans="1:11" ht="27.75" customHeight="1">
      <c r="A33" s="16" t="s">
        <v>108</v>
      </c>
      <c r="B33" s="42" t="s">
        <v>332</v>
      </c>
      <c r="C33" s="225">
        <v>0</v>
      </c>
      <c r="D33" s="132">
        <v>4.5490000000000004</v>
      </c>
      <c r="E33" s="133">
        <v>0.66</v>
      </c>
      <c r="F33" s="134">
        <v>5.0999999999999997E-2</v>
      </c>
      <c r="G33" s="44">
        <v>1327.49</v>
      </c>
      <c r="H33" s="44">
        <v>4.18</v>
      </c>
      <c r="I33" s="131">
        <v>7.37</v>
      </c>
      <c r="J33" s="40">
        <v>8.3000000000000004E-2</v>
      </c>
      <c r="K33" s="42"/>
    </row>
    <row r="34" spans="1:11" ht="27.75" customHeight="1">
      <c r="A34" s="16" t="s">
        <v>110</v>
      </c>
      <c r="B34" s="42" t="s">
        <v>333</v>
      </c>
      <c r="C34" s="225">
        <v>0</v>
      </c>
      <c r="D34" s="132">
        <v>4.5490000000000004</v>
      </c>
      <c r="E34" s="133">
        <v>0.66</v>
      </c>
      <c r="F34" s="134">
        <v>5.0999999999999997E-2</v>
      </c>
      <c r="G34" s="44">
        <v>3556.05</v>
      </c>
      <c r="H34" s="44">
        <v>4.18</v>
      </c>
      <c r="I34" s="131">
        <v>7.37</v>
      </c>
      <c r="J34" s="40">
        <v>8.3000000000000004E-2</v>
      </c>
      <c r="K34" s="42"/>
    </row>
    <row r="35" spans="1:11" ht="27.75" customHeight="1">
      <c r="A35" s="16" t="s">
        <v>112</v>
      </c>
      <c r="B35" s="42" t="s">
        <v>334</v>
      </c>
      <c r="C35" s="225">
        <v>0</v>
      </c>
      <c r="D35" s="132">
        <v>4.5490000000000004</v>
      </c>
      <c r="E35" s="133">
        <v>0.66</v>
      </c>
      <c r="F35" s="134">
        <v>5.0999999999999997E-2</v>
      </c>
      <c r="G35" s="44">
        <v>7299.04</v>
      </c>
      <c r="H35" s="44">
        <v>4.18</v>
      </c>
      <c r="I35" s="131">
        <v>7.37</v>
      </c>
      <c r="J35" s="40">
        <v>8.3000000000000004E-2</v>
      </c>
      <c r="K35" s="42"/>
    </row>
    <row r="36" spans="1:11" ht="27.75" customHeight="1">
      <c r="A36" s="16" t="s">
        <v>114</v>
      </c>
      <c r="B36" s="42" t="s">
        <v>335</v>
      </c>
      <c r="C36" s="225">
        <v>0</v>
      </c>
      <c r="D36" s="132">
        <v>4.5490000000000004</v>
      </c>
      <c r="E36" s="133">
        <v>0.66</v>
      </c>
      <c r="F36" s="134">
        <v>5.0999999999999997E-2</v>
      </c>
      <c r="G36" s="44">
        <v>18667.14</v>
      </c>
      <c r="H36" s="44">
        <v>4.18</v>
      </c>
      <c r="I36" s="131">
        <v>7.37</v>
      </c>
      <c r="J36" s="40">
        <v>8.3000000000000004E-2</v>
      </c>
      <c r="K36" s="42"/>
    </row>
    <row r="37" spans="1:11" ht="27.75" customHeight="1">
      <c r="A37" s="16" t="s">
        <v>116</v>
      </c>
      <c r="B37" s="42" t="s">
        <v>336</v>
      </c>
      <c r="C37" s="225" t="s">
        <v>118</v>
      </c>
      <c r="D37" s="135">
        <v>24.96</v>
      </c>
      <c r="E37" s="136">
        <v>6.31</v>
      </c>
      <c r="F37" s="134">
        <v>3.9729999999999999</v>
      </c>
      <c r="G37" s="45"/>
      <c r="H37" s="45"/>
      <c r="I37" s="45"/>
      <c r="J37" s="41"/>
      <c r="K37" s="42"/>
    </row>
    <row r="38" spans="1:11" ht="27.75" customHeight="1">
      <c r="A38" s="16" t="s">
        <v>119</v>
      </c>
      <c r="B38" s="43" t="s">
        <v>337</v>
      </c>
      <c r="C38" s="226" t="s">
        <v>121</v>
      </c>
      <c r="D38" s="132">
        <v>-8.3460000000000001</v>
      </c>
      <c r="E38" s="133">
        <v>-1.6919999999999999</v>
      </c>
      <c r="F38" s="134">
        <v>-0.108</v>
      </c>
      <c r="G38" s="44">
        <v>0</v>
      </c>
      <c r="H38" s="45"/>
      <c r="I38" s="45"/>
      <c r="J38" s="41"/>
      <c r="K38" s="42"/>
    </row>
    <row r="39" spans="1:11" ht="27.75" customHeight="1">
      <c r="A39" s="16" t="s">
        <v>122</v>
      </c>
      <c r="B39" s="42"/>
      <c r="C39" s="225">
        <v>0</v>
      </c>
      <c r="D39" s="132">
        <v>-6.9589999999999996</v>
      </c>
      <c r="E39" s="133">
        <v>-1.327</v>
      </c>
      <c r="F39" s="134">
        <v>-8.7999999999999995E-2</v>
      </c>
      <c r="G39" s="44">
        <v>0</v>
      </c>
      <c r="H39" s="45"/>
      <c r="I39" s="45"/>
      <c r="J39" s="41"/>
      <c r="K39" s="42"/>
    </row>
    <row r="40" spans="1:11" ht="27.75" customHeight="1">
      <c r="A40" s="16" t="s">
        <v>123</v>
      </c>
      <c r="B40" s="42" t="s">
        <v>338</v>
      </c>
      <c r="C40" s="225">
        <v>0</v>
      </c>
      <c r="D40" s="132">
        <v>-8.3460000000000001</v>
      </c>
      <c r="E40" s="133">
        <v>-1.6919999999999999</v>
      </c>
      <c r="F40" s="134">
        <v>-0.108</v>
      </c>
      <c r="G40" s="44">
        <v>0</v>
      </c>
      <c r="H40" s="45"/>
      <c r="I40" s="45"/>
      <c r="J40" s="40">
        <v>0.16400000000000001</v>
      </c>
      <c r="K40" s="42"/>
    </row>
    <row r="41" spans="1:11" ht="27.75" customHeight="1">
      <c r="A41" s="16" t="s">
        <v>125</v>
      </c>
      <c r="B41" s="42" t="s">
        <v>339</v>
      </c>
      <c r="C41" s="225">
        <v>0</v>
      </c>
      <c r="D41" s="132">
        <v>-8.3460000000000001</v>
      </c>
      <c r="E41" s="133">
        <v>-1.6919999999999999</v>
      </c>
      <c r="F41" s="134">
        <v>-0.108</v>
      </c>
      <c r="G41" s="44">
        <v>0</v>
      </c>
      <c r="H41" s="45"/>
      <c r="I41" s="45"/>
      <c r="J41" s="41"/>
      <c r="K41" s="42"/>
    </row>
    <row r="42" spans="1:11" ht="27.75" customHeight="1">
      <c r="A42" s="16" t="s">
        <v>127</v>
      </c>
      <c r="B42" s="42" t="s">
        <v>340</v>
      </c>
      <c r="C42" s="225">
        <v>0</v>
      </c>
      <c r="D42" s="132">
        <v>-6.9589999999999996</v>
      </c>
      <c r="E42" s="133">
        <v>-1.327</v>
      </c>
      <c r="F42" s="134">
        <v>-8.7999999999999995E-2</v>
      </c>
      <c r="G42" s="44">
        <v>0</v>
      </c>
      <c r="H42" s="45"/>
      <c r="I42" s="45"/>
      <c r="J42" s="40">
        <v>0.14000000000000001</v>
      </c>
      <c r="K42" s="42"/>
    </row>
    <row r="43" spans="1:11" ht="27.75" customHeight="1">
      <c r="A43" s="16" t="s">
        <v>129</v>
      </c>
      <c r="B43" s="42" t="s">
        <v>341</v>
      </c>
      <c r="C43" s="225">
        <v>0</v>
      </c>
      <c r="D43" s="132">
        <v>-6.9589999999999996</v>
      </c>
      <c r="E43" s="133">
        <v>-1.327</v>
      </c>
      <c r="F43" s="134">
        <v>-8.7999999999999995E-2</v>
      </c>
      <c r="G43" s="44">
        <v>0</v>
      </c>
      <c r="H43" s="45"/>
      <c r="I43" s="45"/>
      <c r="J43" s="41"/>
      <c r="K43" s="42"/>
    </row>
    <row r="44" spans="1:11" ht="27.75" customHeight="1">
      <c r="A44" s="16" t="s">
        <v>131</v>
      </c>
      <c r="B44" s="42" t="s">
        <v>342</v>
      </c>
      <c r="C44" s="225">
        <v>0</v>
      </c>
      <c r="D44" s="132">
        <v>-5.2709999999999999</v>
      </c>
      <c r="E44" s="133">
        <v>-0.871</v>
      </c>
      <c r="F44" s="134">
        <v>-6.3E-2</v>
      </c>
      <c r="G44" s="44">
        <v>11.5</v>
      </c>
      <c r="H44" s="45"/>
      <c r="I44" s="45"/>
      <c r="J44" s="40">
        <v>0.107</v>
      </c>
      <c r="K44" s="42"/>
    </row>
    <row r="45" spans="1:11" ht="27.75" customHeight="1">
      <c r="A45" s="16" t="s">
        <v>133</v>
      </c>
      <c r="B45" s="42" t="s">
        <v>343</v>
      </c>
      <c r="C45" s="225">
        <v>0</v>
      </c>
      <c r="D45" s="132">
        <v>-5.2709999999999999</v>
      </c>
      <c r="E45" s="133">
        <v>-0.871</v>
      </c>
      <c r="F45" s="134">
        <v>-6.3E-2</v>
      </c>
      <c r="G45" s="44">
        <v>11.5</v>
      </c>
      <c r="H45" s="45"/>
      <c r="I45" s="45"/>
      <c r="J45" s="41"/>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7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45"/>
  <sheetViews>
    <sheetView zoomScale="70" zoomScaleNormal="70" zoomScaleSheetLayoutView="100" workbookViewId="0"/>
  </sheetViews>
  <sheetFormatPr defaultColWidth="9.1796875" defaultRowHeight="27.75" customHeight="1"/>
  <cols>
    <col min="1" max="1" width="49" style="2" bestFit="1" customWidth="1"/>
    <col min="2" max="2" width="18.54296875" style="3" customWidth="1"/>
    <col min="3" max="3" width="13.17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453125" style="4" customWidth="1"/>
    <col min="13" max="13" width="15.54296875" style="4" customWidth="1"/>
    <col min="14" max="19" width="15.54296875" style="2" customWidth="1"/>
    <col min="20" max="16384" width="9.1796875" style="2"/>
  </cols>
  <sheetData>
    <row r="1" spans="1:15" ht="27.75" customHeight="1">
      <c r="A1" s="89" t="s">
        <v>37</v>
      </c>
      <c r="B1" s="218"/>
      <c r="C1" s="218"/>
      <c r="D1" s="218"/>
      <c r="E1" s="218"/>
      <c r="F1" s="218"/>
      <c r="G1" s="218"/>
      <c r="H1" s="218"/>
      <c r="I1" s="218"/>
      <c r="J1" s="218"/>
      <c r="K1" s="218"/>
      <c r="L1" s="179"/>
      <c r="M1" s="179"/>
      <c r="N1" s="179"/>
      <c r="O1" s="179"/>
    </row>
    <row r="2" spans="1:15" ht="27" customHeight="1">
      <c r="A2" s="351" t="str">
        <f>Overview!B4&amp; " - Effective from "&amp;Overview!D4&amp;" - "&amp;Overview!E4&amp;" LV and HV charges in UKPN SPN Area (GSP Group _J)"</f>
        <v>Southern Electric Power Distribution plc - Effective from 1 April 2024 - Final LV and HV charges in UKPN SPN Area (GSP Group _J)</v>
      </c>
      <c r="B2" s="351"/>
      <c r="C2" s="351"/>
      <c r="D2" s="351"/>
      <c r="E2" s="351"/>
      <c r="F2" s="351"/>
      <c r="G2" s="351"/>
      <c r="H2" s="351"/>
      <c r="I2" s="351"/>
      <c r="J2" s="351"/>
      <c r="K2" s="351"/>
      <c r="L2" s="180"/>
    </row>
    <row r="3" spans="1:15" s="76" customFormat="1" ht="15" customHeight="1">
      <c r="A3" s="169"/>
      <c r="B3" s="169"/>
      <c r="C3" s="169"/>
      <c r="D3" s="169"/>
      <c r="E3" s="169"/>
      <c r="F3" s="169"/>
      <c r="G3" s="169"/>
      <c r="H3" s="169"/>
      <c r="I3" s="169"/>
      <c r="J3" s="169"/>
      <c r="K3" s="169"/>
      <c r="L3" s="49"/>
      <c r="M3" s="49"/>
    </row>
    <row r="4" spans="1:15" ht="27" customHeight="1">
      <c r="A4" s="351" t="s">
        <v>38</v>
      </c>
      <c r="B4" s="351"/>
      <c r="C4" s="351"/>
      <c r="D4" s="351"/>
      <c r="E4" s="351"/>
      <c r="F4" s="169"/>
      <c r="G4" s="351" t="s">
        <v>39</v>
      </c>
      <c r="H4" s="351"/>
      <c r="I4" s="351"/>
      <c r="J4" s="351"/>
      <c r="K4" s="351"/>
    </row>
    <row r="5" spans="1:15" ht="28.5" customHeight="1">
      <c r="A5" s="75" t="s">
        <v>40</v>
      </c>
      <c r="B5" s="243" t="s">
        <v>41</v>
      </c>
      <c r="C5" s="352" t="s">
        <v>42</v>
      </c>
      <c r="D5" s="353"/>
      <c r="E5" s="77" t="s">
        <v>43</v>
      </c>
      <c r="F5" s="169"/>
      <c r="G5" s="355"/>
      <c r="H5" s="356"/>
      <c r="I5" s="79" t="s">
        <v>44</v>
      </c>
      <c r="J5" s="80" t="s">
        <v>45</v>
      </c>
      <c r="K5" s="77" t="s">
        <v>43</v>
      </c>
      <c r="L5" s="169"/>
      <c r="N5" s="4"/>
    </row>
    <row r="6" spans="1:15" ht="49.5" customHeight="1">
      <c r="A6" s="78" t="s">
        <v>46</v>
      </c>
      <c r="B6" s="20" t="s">
        <v>47</v>
      </c>
      <c r="C6" s="354" t="s">
        <v>48</v>
      </c>
      <c r="D6" s="354"/>
      <c r="E6" s="177" t="s">
        <v>49</v>
      </c>
      <c r="F6" s="49"/>
      <c r="G6" s="357" t="s">
        <v>50</v>
      </c>
      <c r="H6" s="357"/>
      <c r="I6" s="20" t="s">
        <v>47</v>
      </c>
      <c r="J6" s="231" t="s">
        <v>48</v>
      </c>
      <c r="K6" s="177" t="s">
        <v>49</v>
      </c>
      <c r="L6" s="169"/>
      <c r="N6" s="4"/>
    </row>
    <row r="7" spans="1:15" ht="49.5" customHeight="1">
      <c r="A7" s="78" t="s">
        <v>51</v>
      </c>
      <c r="B7" s="234"/>
      <c r="C7" s="360"/>
      <c r="D7" s="360"/>
      <c r="E7" s="231" t="s">
        <v>52</v>
      </c>
      <c r="F7" s="49"/>
      <c r="G7" s="357" t="s">
        <v>53</v>
      </c>
      <c r="H7" s="357"/>
      <c r="I7" s="234"/>
      <c r="J7" s="231" t="s">
        <v>54</v>
      </c>
      <c r="K7" s="177" t="s">
        <v>49</v>
      </c>
      <c r="L7" s="169"/>
      <c r="N7" s="4"/>
    </row>
    <row r="8" spans="1:15" ht="49.5" customHeight="1">
      <c r="A8" s="241" t="s">
        <v>55</v>
      </c>
      <c r="B8" s="362" t="s">
        <v>56</v>
      </c>
      <c r="C8" s="363"/>
      <c r="D8" s="363"/>
      <c r="E8" s="364"/>
      <c r="F8" s="49"/>
      <c r="G8" s="362" t="s">
        <v>51</v>
      </c>
      <c r="H8" s="364"/>
      <c r="I8" s="234"/>
      <c r="J8" s="234"/>
      <c r="K8" s="231" t="s">
        <v>52</v>
      </c>
      <c r="L8" s="169"/>
      <c r="N8" s="4"/>
    </row>
    <row r="9" spans="1:15" s="76" customFormat="1" ht="45" customHeight="1">
      <c r="A9" s="49"/>
      <c r="B9" s="49"/>
      <c r="C9" s="49"/>
      <c r="D9" s="49"/>
      <c r="E9" s="49"/>
      <c r="F9" s="49"/>
      <c r="G9" s="361" t="s">
        <v>55</v>
      </c>
      <c r="H9" s="361"/>
      <c r="I9" s="365" t="s">
        <v>56</v>
      </c>
      <c r="J9" s="366"/>
      <c r="K9" s="367"/>
      <c r="L9" s="169"/>
      <c r="M9" s="49"/>
      <c r="N9" s="49"/>
    </row>
    <row r="10" spans="1:15" s="76" customFormat="1" ht="18" customHeight="1">
      <c r="A10" s="49"/>
      <c r="B10" s="49"/>
      <c r="C10" s="49"/>
      <c r="D10" s="49"/>
      <c r="E10" s="49"/>
      <c r="F10" s="49"/>
      <c r="G10" s="49"/>
      <c r="H10" s="49"/>
      <c r="I10" s="49"/>
      <c r="J10" s="49"/>
      <c r="K10" s="49"/>
      <c r="L10" s="169"/>
      <c r="M10" s="49"/>
      <c r="N10" s="49"/>
    </row>
    <row r="11" spans="1:15" s="76" customFormat="1" ht="27" customHeight="1">
      <c r="A11" s="169"/>
      <c r="B11" s="169"/>
      <c r="C11" s="169"/>
      <c r="D11" s="169"/>
      <c r="E11" s="169"/>
      <c r="F11" s="169"/>
      <c r="G11" s="359"/>
      <c r="H11" s="359"/>
      <c r="I11" s="358"/>
      <c r="J11" s="358"/>
      <c r="K11" s="358"/>
      <c r="L11" s="49"/>
      <c r="M11" s="49"/>
    </row>
    <row r="12" spans="1:15" s="76" customFormat="1" ht="12.75" customHeight="1">
      <c r="A12" s="169"/>
      <c r="B12" s="169"/>
      <c r="C12" s="169"/>
      <c r="D12" s="169"/>
      <c r="E12" s="169"/>
      <c r="F12" s="169"/>
      <c r="G12" s="169"/>
      <c r="H12" s="169"/>
      <c r="I12" s="169"/>
      <c r="J12" s="169"/>
      <c r="K12" s="169"/>
      <c r="L12" s="49"/>
      <c r="M12" s="49"/>
    </row>
    <row r="13" spans="1:15" ht="78.75" customHeight="1">
      <c r="A13" s="25" t="s">
        <v>57</v>
      </c>
      <c r="B13" s="165" t="s">
        <v>58</v>
      </c>
      <c r="C13" s="165" t="s">
        <v>59</v>
      </c>
      <c r="D13" s="54" t="s">
        <v>60</v>
      </c>
      <c r="E13" s="54" t="s">
        <v>61</v>
      </c>
      <c r="F13" s="54" t="s">
        <v>62</v>
      </c>
      <c r="G13" s="165" t="s">
        <v>63</v>
      </c>
      <c r="H13" s="165" t="s">
        <v>64</v>
      </c>
      <c r="I13" s="25" t="s">
        <v>65</v>
      </c>
      <c r="J13" s="165" t="s">
        <v>66</v>
      </c>
      <c r="K13" s="165" t="s">
        <v>67</v>
      </c>
    </row>
    <row r="14" spans="1:15" ht="32.25" customHeight="1">
      <c r="A14" s="16" t="s">
        <v>68</v>
      </c>
      <c r="B14" s="39" t="s">
        <v>344</v>
      </c>
      <c r="C14" s="224" t="s">
        <v>70</v>
      </c>
      <c r="D14" s="132">
        <v>17.48</v>
      </c>
      <c r="E14" s="133">
        <v>0.65600000000000003</v>
      </c>
      <c r="F14" s="134">
        <v>0.224</v>
      </c>
      <c r="G14" s="44">
        <v>20</v>
      </c>
      <c r="H14" s="45"/>
      <c r="I14" s="45"/>
      <c r="J14" s="41"/>
      <c r="K14" s="42"/>
    </row>
    <row r="15" spans="1:15" ht="32.25" customHeight="1">
      <c r="A15" s="16" t="s">
        <v>71</v>
      </c>
      <c r="B15" s="39"/>
      <c r="C15" s="225" t="s">
        <v>72</v>
      </c>
      <c r="D15" s="132">
        <v>17.48</v>
      </c>
      <c r="E15" s="133">
        <v>0.65600000000000003</v>
      </c>
      <c r="F15" s="134">
        <v>0.224</v>
      </c>
      <c r="G15" s="45"/>
      <c r="H15" s="45"/>
      <c r="I15" s="45"/>
      <c r="J15" s="41"/>
      <c r="K15" s="42"/>
    </row>
    <row r="16" spans="1:15" ht="32.25" customHeight="1">
      <c r="A16" s="16" t="s">
        <v>73</v>
      </c>
      <c r="B16" s="43" t="s">
        <v>345</v>
      </c>
      <c r="C16" s="159" t="s">
        <v>75</v>
      </c>
      <c r="D16" s="132">
        <v>11.894</v>
      </c>
      <c r="E16" s="133">
        <v>0.44600000000000001</v>
      </c>
      <c r="F16" s="134">
        <v>0.152</v>
      </c>
      <c r="G16" s="44">
        <v>6.1</v>
      </c>
      <c r="H16" s="45"/>
      <c r="I16" s="45"/>
      <c r="J16" s="41"/>
      <c r="K16" s="42"/>
    </row>
    <row r="17" spans="1:11" ht="32.25" customHeight="1">
      <c r="A17" s="16" t="s">
        <v>76</v>
      </c>
      <c r="B17" s="43" t="s">
        <v>346</v>
      </c>
      <c r="C17" s="159" t="s">
        <v>75</v>
      </c>
      <c r="D17" s="132">
        <v>11.894</v>
      </c>
      <c r="E17" s="133">
        <v>0.44600000000000001</v>
      </c>
      <c r="F17" s="134">
        <v>0.152</v>
      </c>
      <c r="G17" s="44">
        <v>11.78</v>
      </c>
      <c r="H17" s="45"/>
      <c r="I17" s="45"/>
      <c r="J17" s="41"/>
      <c r="K17" s="42"/>
    </row>
    <row r="18" spans="1:11" ht="32.25" customHeight="1">
      <c r="A18" s="16" t="s">
        <v>78</v>
      </c>
      <c r="B18" s="43" t="s">
        <v>347</v>
      </c>
      <c r="C18" s="159" t="s">
        <v>75</v>
      </c>
      <c r="D18" s="132">
        <v>11.894</v>
      </c>
      <c r="E18" s="133">
        <v>0.44600000000000001</v>
      </c>
      <c r="F18" s="134">
        <v>0.152</v>
      </c>
      <c r="G18" s="44">
        <v>37.159999999999997</v>
      </c>
      <c r="H18" s="45"/>
      <c r="I18" s="45"/>
      <c r="J18" s="41"/>
      <c r="K18" s="42"/>
    </row>
    <row r="19" spans="1:11" ht="32.25" customHeight="1">
      <c r="A19" s="16" t="s">
        <v>80</v>
      </c>
      <c r="B19" s="43" t="s">
        <v>348</v>
      </c>
      <c r="C19" s="159" t="s">
        <v>75</v>
      </c>
      <c r="D19" s="132">
        <v>11.894</v>
      </c>
      <c r="E19" s="133">
        <v>0.44600000000000001</v>
      </c>
      <c r="F19" s="134">
        <v>0.152</v>
      </c>
      <c r="G19" s="44">
        <v>78.22</v>
      </c>
      <c r="H19" s="45"/>
      <c r="I19" s="45"/>
      <c r="J19" s="41"/>
      <c r="K19" s="42"/>
    </row>
    <row r="20" spans="1:11" ht="32.25" customHeight="1">
      <c r="A20" s="16" t="s">
        <v>82</v>
      </c>
      <c r="B20" s="43" t="s">
        <v>349</v>
      </c>
      <c r="C20" s="159" t="s">
        <v>75</v>
      </c>
      <c r="D20" s="132">
        <v>11.894</v>
      </c>
      <c r="E20" s="133">
        <v>0.44600000000000001</v>
      </c>
      <c r="F20" s="134">
        <v>0.152</v>
      </c>
      <c r="G20" s="44">
        <v>229.77</v>
      </c>
      <c r="H20" s="45"/>
      <c r="I20" s="45"/>
      <c r="J20" s="41"/>
      <c r="K20" s="42"/>
    </row>
    <row r="21" spans="1:11" ht="32.25" customHeight="1">
      <c r="A21" s="16" t="s">
        <v>84</v>
      </c>
      <c r="B21" s="39"/>
      <c r="C21" s="225" t="s">
        <v>85</v>
      </c>
      <c r="D21" s="132">
        <v>11.894</v>
      </c>
      <c r="E21" s="133">
        <v>0.44600000000000001</v>
      </c>
      <c r="F21" s="134">
        <v>0.152</v>
      </c>
      <c r="G21" s="45"/>
      <c r="H21" s="45"/>
      <c r="I21" s="45"/>
      <c r="J21" s="41"/>
      <c r="K21" s="42"/>
    </row>
    <row r="22" spans="1:11" ht="32.25" customHeight="1">
      <c r="A22" s="16" t="s">
        <v>86</v>
      </c>
      <c r="B22" s="42" t="s">
        <v>350</v>
      </c>
      <c r="C22" s="225">
        <v>0</v>
      </c>
      <c r="D22" s="132">
        <v>9.8620000000000001</v>
      </c>
      <c r="E22" s="133">
        <v>0.35799999999999998</v>
      </c>
      <c r="F22" s="134">
        <v>0.12</v>
      </c>
      <c r="G22" s="44">
        <v>18.940000000000001</v>
      </c>
      <c r="H22" s="44">
        <v>4.34</v>
      </c>
      <c r="I22" s="131">
        <v>7.73</v>
      </c>
      <c r="J22" s="40">
        <v>0.32</v>
      </c>
      <c r="K22" s="42"/>
    </row>
    <row r="23" spans="1:11" ht="32.25" customHeight="1">
      <c r="A23" s="16" t="s">
        <v>88</v>
      </c>
      <c r="B23" s="42" t="s">
        <v>351</v>
      </c>
      <c r="C23" s="225">
        <v>0</v>
      </c>
      <c r="D23" s="132">
        <v>9.8620000000000001</v>
      </c>
      <c r="E23" s="133">
        <v>0.35799999999999998</v>
      </c>
      <c r="F23" s="134">
        <v>0.12</v>
      </c>
      <c r="G23" s="44">
        <v>439.77</v>
      </c>
      <c r="H23" s="44">
        <v>4.34</v>
      </c>
      <c r="I23" s="131">
        <v>7.73</v>
      </c>
      <c r="J23" s="40">
        <v>0.32</v>
      </c>
      <c r="K23" s="42"/>
    </row>
    <row r="24" spans="1:11" ht="32.25" customHeight="1">
      <c r="A24" s="16" t="s">
        <v>90</v>
      </c>
      <c r="B24" s="42" t="s">
        <v>352</v>
      </c>
      <c r="C24" s="225">
        <v>0</v>
      </c>
      <c r="D24" s="132">
        <v>9.8620000000000001</v>
      </c>
      <c r="E24" s="133">
        <v>0.35799999999999998</v>
      </c>
      <c r="F24" s="134">
        <v>0.12</v>
      </c>
      <c r="G24" s="44">
        <v>728.02</v>
      </c>
      <c r="H24" s="44">
        <v>4.34</v>
      </c>
      <c r="I24" s="131">
        <v>7.73</v>
      </c>
      <c r="J24" s="40">
        <v>0.32</v>
      </c>
      <c r="K24" s="42"/>
    </row>
    <row r="25" spans="1:11" ht="32.25" customHeight="1">
      <c r="A25" s="16" t="s">
        <v>92</v>
      </c>
      <c r="B25" s="42" t="s">
        <v>353</v>
      </c>
      <c r="C25" s="225">
        <v>0</v>
      </c>
      <c r="D25" s="132">
        <v>9.8620000000000001</v>
      </c>
      <c r="E25" s="133">
        <v>0.35799999999999998</v>
      </c>
      <c r="F25" s="134">
        <v>0.12</v>
      </c>
      <c r="G25" s="44">
        <v>1176.8800000000001</v>
      </c>
      <c r="H25" s="44">
        <v>4.34</v>
      </c>
      <c r="I25" s="131">
        <v>7.73</v>
      </c>
      <c r="J25" s="40">
        <v>0.32</v>
      </c>
      <c r="K25" s="42"/>
    </row>
    <row r="26" spans="1:11" ht="32.25" customHeight="1">
      <c r="A26" s="16" t="s">
        <v>94</v>
      </c>
      <c r="B26" s="42" t="s">
        <v>354</v>
      </c>
      <c r="C26" s="225">
        <v>0</v>
      </c>
      <c r="D26" s="132">
        <v>9.8620000000000001</v>
      </c>
      <c r="E26" s="133">
        <v>0.35799999999999998</v>
      </c>
      <c r="F26" s="134">
        <v>0.12</v>
      </c>
      <c r="G26" s="44">
        <v>2596.04</v>
      </c>
      <c r="H26" s="44">
        <v>4.34</v>
      </c>
      <c r="I26" s="131">
        <v>7.73</v>
      </c>
      <c r="J26" s="40">
        <v>0.32</v>
      </c>
      <c r="K26" s="42"/>
    </row>
    <row r="27" spans="1:11" ht="32.25" customHeight="1">
      <c r="A27" s="16" t="s">
        <v>96</v>
      </c>
      <c r="B27" s="42" t="s">
        <v>355</v>
      </c>
      <c r="C27" s="225">
        <v>0</v>
      </c>
      <c r="D27" s="132">
        <v>6.35</v>
      </c>
      <c r="E27" s="133">
        <v>0.215</v>
      </c>
      <c r="F27" s="134">
        <v>6.9000000000000006E-2</v>
      </c>
      <c r="G27" s="44">
        <v>16.010000000000002</v>
      </c>
      <c r="H27" s="44">
        <v>6.32</v>
      </c>
      <c r="I27" s="131">
        <v>8.0299999999999994</v>
      </c>
      <c r="J27" s="40">
        <v>0.20100000000000001</v>
      </c>
      <c r="K27" s="42"/>
    </row>
    <row r="28" spans="1:11" ht="32.25" customHeight="1">
      <c r="A28" s="16" t="s">
        <v>98</v>
      </c>
      <c r="B28" s="42" t="s">
        <v>356</v>
      </c>
      <c r="C28" s="225">
        <v>0</v>
      </c>
      <c r="D28" s="132">
        <v>6.35</v>
      </c>
      <c r="E28" s="133">
        <v>0.215</v>
      </c>
      <c r="F28" s="134">
        <v>6.9000000000000006E-2</v>
      </c>
      <c r="G28" s="44">
        <v>436.84</v>
      </c>
      <c r="H28" s="44">
        <v>6.32</v>
      </c>
      <c r="I28" s="131">
        <v>8.0299999999999994</v>
      </c>
      <c r="J28" s="40">
        <v>0.20100000000000001</v>
      </c>
      <c r="K28" s="42"/>
    </row>
    <row r="29" spans="1:11" ht="32.25" customHeight="1">
      <c r="A29" s="16" t="s">
        <v>100</v>
      </c>
      <c r="B29" s="42" t="s">
        <v>357</v>
      </c>
      <c r="C29" s="225">
        <v>0</v>
      </c>
      <c r="D29" s="132">
        <v>6.35</v>
      </c>
      <c r="E29" s="133">
        <v>0.215</v>
      </c>
      <c r="F29" s="134">
        <v>6.9000000000000006E-2</v>
      </c>
      <c r="G29" s="44">
        <v>725.09</v>
      </c>
      <c r="H29" s="44">
        <v>6.32</v>
      </c>
      <c r="I29" s="131">
        <v>8.0299999999999994</v>
      </c>
      <c r="J29" s="40">
        <v>0.20100000000000001</v>
      </c>
      <c r="K29" s="42"/>
    </row>
    <row r="30" spans="1:11" ht="27.75" customHeight="1">
      <c r="A30" s="16" t="s">
        <v>102</v>
      </c>
      <c r="B30" s="42" t="s">
        <v>358</v>
      </c>
      <c r="C30" s="225">
        <v>0</v>
      </c>
      <c r="D30" s="132">
        <v>6.35</v>
      </c>
      <c r="E30" s="133">
        <v>0.215</v>
      </c>
      <c r="F30" s="134">
        <v>6.9000000000000006E-2</v>
      </c>
      <c r="G30" s="44">
        <v>1173.95</v>
      </c>
      <c r="H30" s="44">
        <v>6.32</v>
      </c>
      <c r="I30" s="131">
        <v>8.0299999999999994</v>
      </c>
      <c r="J30" s="40">
        <v>0.20100000000000001</v>
      </c>
      <c r="K30" s="42"/>
    </row>
    <row r="31" spans="1:11" ht="27.75" customHeight="1">
      <c r="A31" s="16" t="s">
        <v>104</v>
      </c>
      <c r="B31" s="42" t="s">
        <v>359</v>
      </c>
      <c r="C31" s="225">
        <v>0</v>
      </c>
      <c r="D31" s="132">
        <v>6.35</v>
      </c>
      <c r="E31" s="133">
        <v>0.215</v>
      </c>
      <c r="F31" s="134">
        <v>6.9000000000000006E-2</v>
      </c>
      <c r="G31" s="44">
        <v>2593.11</v>
      </c>
      <c r="H31" s="44">
        <v>6.32</v>
      </c>
      <c r="I31" s="131">
        <v>8.0299999999999994</v>
      </c>
      <c r="J31" s="40">
        <v>0.20100000000000001</v>
      </c>
      <c r="K31" s="42"/>
    </row>
    <row r="32" spans="1:11" ht="27.75" customHeight="1">
      <c r="A32" s="16" t="s">
        <v>106</v>
      </c>
      <c r="B32" s="42" t="s">
        <v>360</v>
      </c>
      <c r="C32" s="225">
        <v>0</v>
      </c>
      <c r="D32" s="132">
        <v>5.569</v>
      </c>
      <c r="E32" s="133">
        <v>0.18099999999999999</v>
      </c>
      <c r="F32" s="134">
        <v>5.3999999999999999E-2</v>
      </c>
      <c r="G32" s="44">
        <v>180.95</v>
      </c>
      <c r="H32" s="44">
        <v>4.8600000000000003</v>
      </c>
      <c r="I32" s="131">
        <v>7.2</v>
      </c>
      <c r="J32" s="40">
        <v>0.17399999999999999</v>
      </c>
      <c r="K32" s="42"/>
    </row>
    <row r="33" spans="1:11" ht="27.75" customHeight="1">
      <c r="A33" s="16" t="s">
        <v>108</v>
      </c>
      <c r="B33" s="42" t="s">
        <v>361</v>
      </c>
      <c r="C33" s="225">
        <v>0</v>
      </c>
      <c r="D33" s="132">
        <v>5.569</v>
      </c>
      <c r="E33" s="133">
        <v>0.18099999999999999</v>
      </c>
      <c r="F33" s="134">
        <v>5.3999999999999999E-2</v>
      </c>
      <c r="G33" s="44">
        <v>1874.44</v>
      </c>
      <c r="H33" s="44">
        <v>4.8600000000000003</v>
      </c>
      <c r="I33" s="131">
        <v>7.2</v>
      </c>
      <c r="J33" s="40">
        <v>0.17399999999999999</v>
      </c>
      <c r="K33" s="42"/>
    </row>
    <row r="34" spans="1:11" ht="27.75" customHeight="1">
      <c r="A34" s="16" t="s">
        <v>110</v>
      </c>
      <c r="B34" s="42" t="s">
        <v>362</v>
      </c>
      <c r="C34" s="225">
        <v>0</v>
      </c>
      <c r="D34" s="132">
        <v>5.569</v>
      </c>
      <c r="E34" s="133">
        <v>0.18099999999999999</v>
      </c>
      <c r="F34" s="134">
        <v>5.3999999999999999E-2</v>
      </c>
      <c r="G34" s="44">
        <v>9743.8700000000008</v>
      </c>
      <c r="H34" s="44">
        <v>4.8600000000000003</v>
      </c>
      <c r="I34" s="131">
        <v>7.2</v>
      </c>
      <c r="J34" s="40">
        <v>0.17399999999999999</v>
      </c>
      <c r="K34" s="42"/>
    </row>
    <row r="35" spans="1:11" ht="27.75" customHeight="1">
      <c r="A35" s="16" t="s">
        <v>112</v>
      </c>
      <c r="B35" s="42" t="s">
        <v>363</v>
      </c>
      <c r="C35" s="225">
        <v>0</v>
      </c>
      <c r="D35" s="132">
        <v>5.569</v>
      </c>
      <c r="E35" s="133">
        <v>0.18099999999999999</v>
      </c>
      <c r="F35" s="134">
        <v>5.3999999999999999E-2</v>
      </c>
      <c r="G35" s="44">
        <v>8514</v>
      </c>
      <c r="H35" s="44">
        <v>4.8600000000000003</v>
      </c>
      <c r="I35" s="131">
        <v>7.2</v>
      </c>
      <c r="J35" s="40">
        <v>0.17399999999999999</v>
      </c>
      <c r="K35" s="42"/>
    </row>
    <row r="36" spans="1:11" ht="27.75" customHeight="1">
      <c r="A36" s="16" t="s">
        <v>114</v>
      </c>
      <c r="B36" s="42" t="s">
        <v>364</v>
      </c>
      <c r="C36" s="225">
        <v>0</v>
      </c>
      <c r="D36" s="132">
        <v>5.569</v>
      </c>
      <c r="E36" s="133">
        <v>0.18099999999999999</v>
      </c>
      <c r="F36" s="134">
        <v>5.3999999999999999E-2</v>
      </c>
      <c r="G36" s="44">
        <v>21672.59</v>
      </c>
      <c r="H36" s="44">
        <v>4.8600000000000003</v>
      </c>
      <c r="I36" s="131">
        <v>7.2</v>
      </c>
      <c r="J36" s="40">
        <v>0.17399999999999999</v>
      </c>
      <c r="K36" s="42"/>
    </row>
    <row r="37" spans="1:11" ht="27.75" customHeight="1">
      <c r="A37" s="16" t="s">
        <v>116</v>
      </c>
      <c r="B37" s="42" t="s">
        <v>365</v>
      </c>
      <c r="C37" s="225" t="s">
        <v>118</v>
      </c>
      <c r="D37" s="135">
        <v>46.082000000000001</v>
      </c>
      <c r="E37" s="136">
        <v>3.234</v>
      </c>
      <c r="F37" s="134">
        <v>2.919</v>
      </c>
      <c r="G37" s="45"/>
      <c r="H37" s="45"/>
      <c r="I37" s="45"/>
      <c r="J37" s="41"/>
      <c r="K37" s="42"/>
    </row>
    <row r="38" spans="1:11" ht="27.75" customHeight="1">
      <c r="A38" s="16" t="s">
        <v>119</v>
      </c>
      <c r="B38" s="43" t="s">
        <v>366</v>
      </c>
      <c r="C38" s="226" t="s">
        <v>121</v>
      </c>
      <c r="D38" s="132">
        <v>-10.397</v>
      </c>
      <c r="E38" s="133">
        <v>-0.39</v>
      </c>
      <c r="F38" s="134">
        <v>-0.13300000000000001</v>
      </c>
      <c r="G38" s="44">
        <v>0</v>
      </c>
      <c r="H38" s="45"/>
      <c r="I38" s="45"/>
      <c r="J38" s="41"/>
      <c r="K38" s="42"/>
    </row>
    <row r="39" spans="1:11" ht="27.75" customHeight="1">
      <c r="A39" s="16" t="s">
        <v>122</v>
      </c>
      <c r="B39" s="42"/>
      <c r="C39" s="225">
        <v>0</v>
      </c>
      <c r="D39" s="132">
        <v>-8.9789999999999992</v>
      </c>
      <c r="E39" s="133">
        <v>-0.33</v>
      </c>
      <c r="F39" s="134">
        <v>-0.111</v>
      </c>
      <c r="G39" s="44">
        <v>0</v>
      </c>
      <c r="H39" s="45"/>
      <c r="I39" s="45"/>
      <c r="J39" s="41"/>
      <c r="K39" s="42"/>
    </row>
    <row r="40" spans="1:11" ht="27.75" customHeight="1">
      <c r="A40" s="16" t="s">
        <v>123</v>
      </c>
      <c r="B40" s="42" t="s">
        <v>367</v>
      </c>
      <c r="C40" s="225">
        <v>0</v>
      </c>
      <c r="D40" s="132">
        <v>-10.397</v>
      </c>
      <c r="E40" s="133">
        <v>-0.39</v>
      </c>
      <c r="F40" s="134">
        <v>-0.13300000000000001</v>
      </c>
      <c r="G40" s="44">
        <v>0</v>
      </c>
      <c r="H40" s="45"/>
      <c r="I40" s="45"/>
      <c r="J40" s="40">
        <v>0.311</v>
      </c>
      <c r="K40" s="42"/>
    </row>
    <row r="41" spans="1:11" ht="27.75" customHeight="1">
      <c r="A41" s="16" t="s">
        <v>125</v>
      </c>
      <c r="B41" s="42" t="s">
        <v>368</v>
      </c>
      <c r="C41" s="225">
        <v>0</v>
      </c>
      <c r="D41" s="132">
        <v>-10.397</v>
      </c>
      <c r="E41" s="133">
        <v>-0.39</v>
      </c>
      <c r="F41" s="134">
        <v>-0.13300000000000001</v>
      </c>
      <c r="G41" s="44">
        <v>0</v>
      </c>
      <c r="H41" s="45"/>
      <c r="I41" s="45"/>
      <c r="J41" s="41"/>
      <c r="K41" s="42"/>
    </row>
    <row r="42" spans="1:11" ht="27.75" customHeight="1">
      <c r="A42" s="16" t="s">
        <v>127</v>
      </c>
      <c r="B42" s="42" t="s">
        <v>369</v>
      </c>
      <c r="C42" s="225">
        <v>0</v>
      </c>
      <c r="D42" s="132">
        <v>-8.9789999999999992</v>
      </c>
      <c r="E42" s="133">
        <v>-0.33</v>
      </c>
      <c r="F42" s="134">
        <v>-0.111</v>
      </c>
      <c r="G42" s="44">
        <v>0</v>
      </c>
      <c r="H42" s="45"/>
      <c r="I42" s="45"/>
      <c r="J42" s="40">
        <v>0.27200000000000002</v>
      </c>
      <c r="K42" s="42"/>
    </row>
    <row r="43" spans="1:11" ht="27.75" customHeight="1">
      <c r="A43" s="16" t="s">
        <v>129</v>
      </c>
      <c r="B43" s="42" t="s">
        <v>370</v>
      </c>
      <c r="C43" s="225">
        <v>0</v>
      </c>
      <c r="D43" s="132">
        <v>-8.9789999999999992</v>
      </c>
      <c r="E43" s="133">
        <v>-0.33</v>
      </c>
      <c r="F43" s="134">
        <v>-0.111</v>
      </c>
      <c r="G43" s="44">
        <v>0</v>
      </c>
      <c r="H43" s="45"/>
      <c r="I43" s="45"/>
      <c r="J43" s="41"/>
      <c r="K43" s="42"/>
    </row>
    <row r="44" spans="1:11" ht="27.75" customHeight="1">
      <c r="A44" s="16" t="s">
        <v>131</v>
      </c>
      <c r="B44" s="42" t="s">
        <v>371</v>
      </c>
      <c r="C44" s="225">
        <v>0</v>
      </c>
      <c r="D44" s="132">
        <v>-6.173</v>
      </c>
      <c r="E44" s="133">
        <v>-0.20699999999999999</v>
      </c>
      <c r="F44" s="134">
        <v>-6.5000000000000002E-2</v>
      </c>
      <c r="G44" s="44">
        <v>13.66</v>
      </c>
      <c r="H44" s="45"/>
      <c r="I44" s="45"/>
      <c r="J44" s="40">
        <v>0.22</v>
      </c>
      <c r="K44" s="42"/>
    </row>
    <row r="45" spans="1:11" ht="27.75" customHeight="1">
      <c r="A45" s="16" t="s">
        <v>133</v>
      </c>
      <c r="B45" s="42" t="s">
        <v>372</v>
      </c>
      <c r="C45" s="225">
        <v>0</v>
      </c>
      <c r="D45" s="132">
        <v>-6.173</v>
      </c>
      <c r="E45" s="133">
        <v>-0.20699999999999999</v>
      </c>
      <c r="F45" s="134">
        <v>-6.5000000000000002E-2</v>
      </c>
      <c r="G45" s="44">
        <v>13.66</v>
      </c>
      <c r="H45" s="45"/>
      <c r="I45" s="45"/>
      <c r="J45" s="41"/>
      <c r="K45" s="42"/>
    </row>
  </sheetData>
  <mergeCells count="15">
    <mergeCell ref="G9:H9"/>
    <mergeCell ref="I9:K9"/>
    <mergeCell ref="G11:H11"/>
    <mergeCell ref="I11:K11"/>
    <mergeCell ref="C6:D6"/>
    <mergeCell ref="G6:H6"/>
    <mergeCell ref="C7:D7"/>
    <mergeCell ref="G7:H7"/>
    <mergeCell ref="B8:E8"/>
    <mergeCell ref="G8:H8"/>
    <mergeCell ref="C5:D5"/>
    <mergeCell ref="G5:H5"/>
    <mergeCell ref="A2:K2"/>
    <mergeCell ref="A4:E4"/>
    <mergeCell ref="G4:K4"/>
  </mergeCells>
  <hyperlinks>
    <hyperlink ref="A1" location="Overview!A1" display="Back to Overview" xr:uid="{00000000-0004-0000-0800-000000000000}"/>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Annex 1&amp;"Arial,Regular" - Schedule of Charges for use of the Distribution System by LV and HV Designated Properties&amp;C&amp;G</oddHeader>
    <oddFooter>&amp;LNote: Where a tariff only has a p/kWh unit rate in Unit Charge 1 then this unit rate applies at all times.&amp;R&amp;P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5f405a-1d4b-4796-a028-0e90b458cbcf">
      <Terms xmlns="http://schemas.microsoft.com/office/infopath/2007/PartnerControls"/>
    </lcf76f155ced4ddcb4097134ff3c332f>
    <TaxCatchAll xmlns="4fb325ff-59f4-4202-984d-cc4ef0b29ee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0890CFB661AC84D96B569471696442A" ma:contentTypeVersion="16" ma:contentTypeDescription="Create a new document." ma:contentTypeScope="" ma:versionID="d3fd380d66c4ffe5546da522ff055f3d">
  <xsd:schema xmlns:xsd="http://www.w3.org/2001/XMLSchema" xmlns:xs="http://www.w3.org/2001/XMLSchema" xmlns:p="http://schemas.microsoft.com/office/2006/metadata/properties" xmlns:ns2="375f405a-1d4b-4796-a028-0e90b458cbcf" xmlns:ns3="4fb325ff-59f4-4202-984d-cc4ef0b29ee2" targetNamespace="http://schemas.microsoft.com/office/2006/metadata/properties" ma:root="true" ma:fieldsID="f20a78f36477ff616f1587f27e88223c" ns2:_="" ns3:_="">
    <xsd:import namespace="375f405a-1d4b-4796-a028-0e90b458cbcf"/>
    <xsd:import namespace="4fb325ff-59f4-4202-984d-cc4ef0b29e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5f405a-1d4b-4796-a028-0e90b458cb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b325ff-59f4-4202-984d-cc4ef0b29ee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ff50c57-be38-42b6-82d3-c6d9d1240e9f}" ma:internalName="TaxCatchAll" ma:showField="CatchAllData" ma:web="4fb325ff-59f4-4202-984d-cc4ef0b29e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0745A4-E31D-4800-9F76-E9E18E3329EF}">
  <ds:schemaRefs>
    <ds:schemaRef ds:uri="http://schemas.microsoft.com/sharepoint/v3/contenttype/forms"/>
  </ds:schemaRefs>
</ds:datastoreItem>
</file>

<file path=customXml/itemProps2.xml><?xml version="1.0" encoding="utf-8"?>
<ds:datastoreItem xmlns:ds="http://schemas.openxmlformats.org/officeDocument/2006/customXml" ds:itemID="{A9053A59-A3E7-412B-8DFC-F1275A76B325}">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fb325ff-59f4-4202-984d-cc4ef0b29ee2"/>
    <ds:schemaRef ds:uri="http://purl.org/dc/elements/1.1/"/>
    <ds:schemaRef ds:uri="375f405a-1d4b-4796-a028-0e90b458cbcf"/>
    <ds:schemaRef ds:uri="http://www.w3.org/XML/1998/namespace"/>
    <ds:schemaRef ds:uri="http://purl.org/dc/dcmitype/"/>
  </ds:schemaRefs>
</ds:datastoreItem>
</file>

<file path=customXml/itemProps3.xml><?xml version="1.0" encoding="utf-8"?>
<ds:datastoreItem xmlns:ds="http://schemas.openxmlformats.org/officeDocument/2006/customXml" ds:itemID="{687C45F3-F419-4563-8CB1-99886CD9BD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5f405a-1d4b-4796-a028-0e90b458cbcf"/>
    <ds:schemaRef ds:uri="4fb325ff-59f4-4202-984d-cc4ef0b29e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65</vt:i4>
      </vt:variant>
      <vt:variant>
        <vt:lpstr>Named Ranges</vt:lpstr>
      </vt:variant>
      <vt:variant>
        <vt:i4>99</vt:i4>
      </vt:variant>
    </vt:vector>
  </HeadingPairs>
  <TitlesOfParts>
    <vt:vector size="164" baseType="lpstr">
      <vt:lpstr>Overview</vt:lpstr>
      <vt:lpstr>Annex 1 LV, HV &amp; UMS charges_A</vt:lpstr>
      <vt:lpstr>Annex 1 LV, HV &amp; UMS charges_B</vt:lpstr>
      <vt:lpstr>Annex 1 LV, HV &amp; UMS charges_C</vt:lpstr>
      <vt:lpstr>Annex 1 LV, HV &amp; UMS charges_D</vt:lpstr>
      <vt:lpstr>Annex 1 LV, HV &amp; UMS charges_E</vt:lpstr>
      <vt:lpstr>Annex 1 LV, HV &amp; UMS charges_F</vt:lpstr>
      <vt:lpstr>Annex 1 LV, HV &amp; UMS charges_G</vt:lpstr>
      <vt:lpstr>Annex 1 LV, HV &amp; UMS charges_J</vt:lpstr>
      <vt:lpstr>Annex 1 LV, HV &amp; UMS charges_K</vt:lpstr>
      <vt:lpstr>Annex 1 LV, HV &amp; UMS charges_L</vt:lpstr>
      <vt:lpstr>Annex 1 LV, HV &amp; UMS charges_M</vt:lpstr>
      <vt:lpstr>Annex 2 EHV charges</vt:lpstr>
      <vt:lpstr>Annex 2a Import</vt:lpstr>
      <vt:lpstr>Annex 2b Export</vt:lpstr>
      <vt:lpstr>Annex 3 Preserved charges</vt:lpstr>
      <vt:lpstr>Annex 4 LDNO charges_A</vt:lpstr>
      <vt:lpstr>Annex 4 LDNO charges_B</vt:lpstr>
      <vt:lpstr>Annex 4 LDNO charges_C</vt:lpstr>
      <vt:lpstr>Annex 4 LDNO charges_D</vt:lpstr>
      <vt:lpstr>Annex 4 LDNO charges_E</vt:lpstr>
      <vt:lpstr>Annex 4 LDNO charges_F</vt:lpstr>
      <vt:lpstr>Annex 4 LDNO charges_G</vt:lpstr>
      <vt:lpstr>Annex 4 LDNO charges_J</vt:lpstr>
      <vt:lpstr>Annex 4 LDNO charges_K</vt:lpstr>
      <vt:lpstr>Annex 4 LDNO charges_L</vt:lpstr>
      <vt:lpstr>Annex 4 LDNO charges_M</vt:lpstr>
      <vt:lpstr>Annex 5 LLFs_A</vt:lpstr>
      <vt:lpstr>Annex 5 LLFs_B</vt:lpstr>
      <vt:lpstr>Annex 5 LLFs_C</vt:lpstr>
      <vt:lpstr>Annex 5 LLFs_D</vt:lpstr>
      <vt:lpstr>Annex 5 LLFs_E</vt:lpstr>
      <vt:lpstr>Annex 5 LLFs_F</vt:lpstr>
      <vt:lpstr>Annex 5 LLFs_F (2)</vt:lpstr>
      <vt:lpstr>Annex 5 LLFs_G</vt:lpstr>
      <vt:lpstr>Annex 5 LLFs_J</vt:lpstr>
      <vt:lpstr>Annex 5 LLFs_K</vt:lpstr>
      <vt:lpstr>Annex 5 LLFs_L</vt:lpstr>
      <vt:lpstr>Annex 5 LLFs_M</vt:lpstr>
      <vt:lpstr>Annex 6 New or Amended EHV</vt:lpstr>
      <vt:lpstr>Annex 7 Pass-Through Costs_A</vt:lpstr>
      <vt:lpstr>Annex 7 Pass-Through Costs_B</vt:lpstr>
      <vt:lpstr>Annex 7 Pass-Through Costs_C</vt:lpstr>
      <vt:lpstr>Annex 7 Pass-Through Costs_D</vt:lpstr>
      <vt:lpstr>Annex 7 Pass-Through Costs_E</vt:lpstr>
      <vt:lpstr>Annex 7 Pass-Through Costs_F</vt:lpstr>
      <vt:lpstr>Annex 7 Pass-Through Costs_G</vt:lpstr>
      <vt:lpstr>Annex 7 Pass-Through Costs_J</vt:lpstr>
      <vt:lpstr>Annex 7 Pass-Through Costs_K</vt:lpstr>
      <vt:lpstr>Annex 7 Pass-Through Costs_L</vt:lpstr>
      <vt:lpstr>Annex 7 Pass-Through Costs_M</vt:lpstr>
      <vt:lpstr>Nodal prices_A</vt:lpstr>
      <vt:lpstr>Nodal prices_B</vt:lpstr>
      <vt:lpstr>Nodal prices_C</vt:lpstr>
      <vt:lpstr>Nodal prices_D</vt:lpstr>
      <vt:lpstr>Nodal prices_E</vt:lpstr>
      <vt:lpstr>Nodal prices_F</vt:lpstr>
      <vt:lpstr>Nodal prices_G</vt:lpstr>
      <vt:lpstr>Nodal prices_J</vt:lpstr>
      <vt:lpstr>Nodal prices_K</vt:lpstr>
      <vt:lpstr>Nodal prices_L</vt:lpstr>
      <vt:lpstr>Nodal prices_M</vt:lpstr>
      <vt:lpstr>SSC unit rate lookup</vt:lpstr>
      <vt:lpstr>Residual Charging Bands</vt:lpstr>
      <vt:lpstr>Charge Calculator</vt:lpstr>
      <vt:lpstr>'Annex 1 LV, HV &amp; UMS charges_A'!Print_Area</vt:lpstr>
      <vt:lpstr>'Annex 1 LV, HV &amp; UMS charges_B'!Print_Area</vt:lpstr>
      <vt:lpstr>'Annex 1 LV, HV &amp; UMS charges_C'!Print_Area</vt:lpstr>
      <vt:lpstr>'Annex 1 LV, HV &amp; UMS charges_D'!Print_Area</vt:lpstr>
      <vt:lpstr>'Annex 1 LV, HV &amp; UMS charges_E'!Print_Area</vt:lpstr>
      <vt:lpstr>'Annex 1 LV, HV &amp; UMS charges_F'!Print_Area</vt:lpstr>
      <vt:lpstr>'Annex 1 LV, HV &amp; UMS charges_G'!Print_Area</vt:lpstr>
      <vt:lpstr>'Annex 1 LV, HV &amp; UMS charges_J'!Print_Area</vt:lpstr>
      <vt:lpstr>'Annex 1 LV, HV &amp; UMS charges_K'!Print_Area</vt:lpstr>
      <vt:lpstr>'Annex 1 LV, HV &amp; UMS charges_L'!Print_Area</vt:lpstr>
      <vt:lpstr>'Annex 1 LV, HV &amp; UMS charges_M'!Print_Area</vt:lpstr>
      <vt:lpstr>'Annex 2 EHV charges'!Print_Area</vt:lpstr>
      <vt:lpstr>'Annex 2a Import'!Print_Area</vt:lpstr>
      <vt:lpstr>'Annex 2b Export'!Print_Area</vt:lpstr>
      <vt:lpstr>'Annex 3 Preserved charges'!Print_Area</vt:lpstr>
      <vt:lpstr>'Annex 4 LDNO charges_A'!Print_Area</vt:lpstr>
      <vt:lpstr>'Annex 4 LDNO charges_B'!Print_Area</vt:lpstr>
      <vt:lpstr>'Annex 4 LDNO charges_C'!Print_Area</vt:lpstr>
      <vt:lpstr>'Annex 4 LDNO charges_D'!Print_Area</vt:lpstr>
      <vt:lpstr>'Annex 4 LDNO charges_E'!Print_Area</vt:lpstr>
      <vt:lpstr>'Annex 4 LDNO charges_F'!Print_Area</vt:lpstr>
      <vt:lpstr>'Annex 4 LDNO charges_G'!Print_Area</vt:lpstr>
      <vt:lpstr>'Annex 4 LDNO charges_J'!Print_Area</vt:lpstr>
      <vt:lpstr>'Annex 4 LDNO charges_K'!Print_Area</vt:lpstr>
      <vt:lpstr>'Annex 4 LDNO charges_L'!Print_Area</vt:lpstr>
      <vt:lpstr>'Annex 4 LDNO charges_M'!Print_Area</vt:lpstr>
      <vt:lpstr>'Annex 5 LLFs_A'!Print_Area</vt:lpstr>
      <vt:lpstr>'Annex 5 LLFs_B'!Print_Area</vt:lpstr>
      <vt:lpstr>'Annex 5 LLFs_C'!Print_Area</vt:lpstr>
      <vt:lpstr>'Annex 5 LLFs_D'!Print_Area</vt:lpstr>
      <vt:lpstr>'Annex 5 LLFs_E'!Print_Area</vt:lpstr>
      <vt:lpstr>'Annex 5 LLFs_F'!Print_Area</vt:lpstr>
      <vt:lpstr>'Annex 5 LLFs_F (2)'!Print_Area</vt:lpstr>
      <vt:lpstr>'Annex 5 LLFs_G'!Print_Area</vt:lpstr>
      <vt:lpstr>'Annex 5 LLFs_J'!Print_Area</vt:lpstr>
      <vt:lpstr>'Annex 5 LLFs_K'!Print_Area</vt:lpstr>
      <vt:lpstr>'Annex 5 LLFs_L'!Print_Area</vt:lpstr>
      <vt:lpstr>'Annex 5 LLFs_M'!Print_Area</vt:lpstr>
      <vt:lpstr>'Annex 6 New or Amended EHV'!Print_Area</vt:lpstr>
      <vt:lpstr>'Annex 7 Pass-Through Costs_A'!Print_Area</vt:lpstr>
      <vt:lpstr>'Annex 7 Pass-Through Costs_B'!Print_Area</vt:lpstr>
      <vt:lpstr>'Annex 7 Pass-Through Costs_C'!Print_Area</vt:lpstr>
      <vt:lpstr>'Annex 7 Pass-Through Costs_D'!Print_Area</vt:lpstr>
      <vt:lpstr>'Annex 7 Pass-Through Costs_E'!Print_Area</vt:lpstr>
      <vt:lpstr>'Annex 7 Pass-Through Costs_F'!Print_Area</vt:lpstr>
      <vt:lpstr>'Annex 7 Pass-Through Costs_G'!Print_Area</vt:lpstr>
      <vt:lpstr>'Annex 7 Pass-Through Costs_J'!Print_Area</vt:lpstr>
      <vt:lpstr>'Annex 7 Pass-Through Costs_K'!Print_Area</vt:lpstr>
      <vt:lpstr>'Annex 7 Pass-Through Costs_L'!Print_Area</vt:lpstr>
      <vt:lpstr>'Annex 7 Pass-Through Costs_M'!Print_Area</vt:lpstr>
      <vt:lpstr>'Nodal prices_A'!Print_Area</vt:lpstr>
      <vt:lpstr>'Nodal prices_B'!Print_Area</vt:lpstr>
      <vt:lpstr>'Nodal prices_C'!Print_Area</vt:lpstr>
      <vt:lpstr>'Nodal prices_D'!Print_Area</vt:lpstr>
      <vt:lpstr>'Nodal prices_E'!Print_Area</vt:lpstr>
      <vt:lpstr>'Nodal prices_F'!Print_Area</vt:lpstr>
      <vt:lpstr>'Nodal prices_G'!Print_Area</vt:lpstr>
      <vt:lpstr>'Nodal prices_J'!Print_Area</vt:lpstr>
      <vt:lpstr>'Nodal prices_K'!Print_Area</vt:lpstr>
      <vt:lpstr>'Nodal prices_L'!Print_Area</vt:lpstr>
      <vt:lpstr>'Nodal prices_M'!Print_Area</vt:lpstr>
      <vt:lpstr>'Annex 1 LV, HV &amp; UMS charges_A'!Print_Titles</vt:lpstr>
      <vt:lpstr>'Annex 1 LV, HV &amp; UMS charges_B'!Print_Titles</vt:lpstr>
      <vt:lpstr>'Annex 1 LV, HV &amp; UMS charges_C'!Print_Titles</vt:lpstr>
      <vt:lpstr>'Annex 1 LV, HV &amp; UMS charges_D'!Print_Titles</vt:lpstr>
      <vt:lpstr>'Annex 1 LV, HV &amp; UMS charges_E'!Print_Titles</vt:lpstr>
      <vt:lpstr>'Annex 1 LV, HV &amp; UMS charges_F'!Print_Titles</vt:lpstr>
      <vt:lpstr>'Annex 1 LV, HV &amp; UMS charges_G'!Print_Titles</vt:lpstr>
      <vt:lpstr>'Annex 1 LV, HV &amp; UMS charges_J'!Print_Titles</vt:lpstr>
      <vt:lpstr>'Annex 1 LV, HV &amp; UMS charges_K'!Print_Titles</vt:lpstr>
      <vt:lpstr>'Annex 1 LV, HV &amp; UMS charges_L'!Print_Titles</vt:lpstr>
      <vt:lpstr>'Annex 1 LV, HV &amp; UMS charges_M'!Print_Titles</vt:lpstr>
      <vt:lpstr>'Annex 2 EHV charges'!Print_Titles</vt:lpstr>
      <vt:lpstr>'Annex 2a Import'!Print_Titles</vt:lpstr>
      <vt:lpstr>'Annex 2b Export'!Print_Titles</vt:lpstr>
      <vt:lpstr>'Annex 6 New or Amended EHV'!Print_Titles</vt:lpstr>
      <vt:lpstr>'Annex 7 Pass-Through Costs_A'!Print_Titles</vt:lpstr>
      <vt:lpstr>'Annex 7 Pass-Through Costs_B'!Print_Titles</vt:lpstr>
      <vt:lpstr>'Annex 7 Pass-Through Costs_C'!Print_Titles</vt:lpstr>
      <vt:lpstr>'Annex 7 Pass-Through Costs_D'!Print_Titles</vt:lpstr>
      <vt:lpstr>'Annex 7 Pass-Through Costs_E'!Print_Titles</vt:lpstr>
      <vt:lpstr>'Annex 7 Pass-Through Costs_F'!Print_Titles</vt:lpstr>
      <vt:lpstr>'Annex 7 Pass-Through Costs_G'!Print_Titles</vt:lpstr>
      <vt:lpstr>'Annex 7 Pass-Through Costs_J'!Print_Titles</vt:lpstr>
      <vt:lpstr>'Annex 7 Pass-Through Costs_K'!Print_Titles</vt:lpstr>
      <vt:lpstr>'Annex 7 Pass-Through Costs_L'!Print_Titles</vt:lpstr>
      <vt:lpstr>'Annex 7 Pass-Through Costs_M'!Print_Titles</vt:lpstr>
      <vt:lpstr>'Nodal prices_A'!Print_Titles</vt:lpstr>
      <vt:lpstr>'Nodal prices_B'!Print_Titles</vt:lpstr>
      <vt:lpstr>'Nodal prices_C'!Print_Titles</vt:lpstr>
      <vt:lpstr>'Nodal prices_D'!Print_Titles</vt:lpstr>
      <vt:lpstr>'Nodal prices_E'!Print_Titles</vt:lpstr>
      <vt:lpstr>'Nodal prices_F'!Print_Titles</vt:lpstr>
      <vt:lpstr>'Nodal prices_G'!Print_Titles</vt:lpstr>
      <vt:lpstr>'Nodal prices_J'!Print_Titles</vt:lpstr>
      <vt:lpstr>'Nodal prices_K'!Print_Titles</vt:lpstr>
      <vt:lpstr>'Nodal prices_L'!Print_Titles</vt:lpstr>
      <vt:lpstr>'Nodal prices_M'!Print_Titles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Mott, Charles (Distribution)</cp:lastModifiedBy>
  <cp:revision/>
  <dcterms:created xsi:type="dcterms:W3CDTF">2009-11-12T11:38:00Z</dcterms:created>
  <dcterms:modified xsi:type="dcterms:W3CDTF">2024-02-12T14:20:27Z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0x010100B0890CFB661AC84D96B569471696442A</vt:lpwstr>
  </property>
  <property fmtid="{D5CDD505-2E9C-101B-9397-08002B2CF9AE}" pid="7" name="MediaServiceImageTags">
    <vt:lpwstr/>
  </property>
  <property fmtid="{D5CDD505-2E9C-101B-9397-08002B2CF9AE}" pid="8" name="MSIP_Label_9a1593e3-eb40-4b63-9198-a6ec3e998e52_Enabled">
    <vt:lpwstr>true</vt:lpwstr>
  </property>
  <property fmtid="{D5CDD505-2E9C-101B-9397-08002B2CF9AE}" pid="9" name="MSIP_Label_9a1593e3-eb40-4b63-9198-a6ec3e998e52_SetDate">
    <vt:lpwstr>2023-01-26T10:56:52Z</vt:lpwstr>
  </property>
  <property fmtid="{D5CDD505-2E9C-101B-9397-08002B2CF9AE}" pid="10" name="MSIP_Label_9a1593e3-eb40-4b63-9198-a6ec3e998e52_Method">
    <vt:lpwstr>Privileged</vt:lpwstr>
  </property>
  <property fmtid="{D5CDD505-2E9C-101B-9397-08002B2CF9AE}" pid="11" name="MSIP_Label_9a1593e3-eb40-4b63-9198-a6ec3e998e52_Name">
    <vt:lpwstr>9a1593e3-eb40-4b63-9198-a6ec3e998e52</vt:lpwstr>
  </property>
  <property fmtid="{D5CDD505-2E9C-101B-9397-08002B2CF9AE}" pid="12" name="MSIP_Label_9a1593e3-eb40-4b63-9198-a6ec3e998e52_SiteId">
    <vt:lpwstr>953b0f83-1ce6-45c3-82c9-1d847e372339</vt:lpwstr>
  </property>
  <property fmtid="{D5CDD505-2E9C-101B-9397-08002B2CF9AE}" pid="13" name="MSIP_Label_9a1593e3-eb40-4b63-9198-a6ec3e998e52_ActionId">
    <vt:lpwstr>58232c42-e0b6-4c39-b046-a098e64cf9c0</vt:lpwstr>
  </property>
  <property fmtid="{D5CDD505-2E9C-101B-9397-08002B2CF9AE}" pid="14" name="MSIP_Label_9a1593e3-eb40-4b63-9198-a6ec3e998e52_ContentBits">
    <vt:lpwstr>4</vt:lpwstr>
  </property>
</Properties>
</file>