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codeName="ThisWorkbook" defaultThemeVersion="166925"/>
  <workbookProtection lockStructure="1"/>
  <bookViews>
    <workbookView xWindow="4830" yWindow="5040" windowWidth="21435" windowHeight="12855" tabRatio="870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2" i="41" l="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H116" i="15"/>
  <c r="Y22" i="21"/>
  <c r="Y34" i="21" s="1"/>
  <c r="Y49" i="21" s="1"/>
  <c r="AA20" i="21"/>
  <c r="AA32" i="21" s="1"/>
  <c r="AA47" i="21" s="1"/>
  <c r="AA60" i="21"/>
  <c r="AV21" i="15"/>
  <c r="BQ20" i="15"/>
  <c r="H111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H11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H109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H108" i="15"/>
  <c r="AO118" i="21" l="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J44" i="20" l="1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81" i="21"/>
  <c r="H143" i="15"/>
  <c r="H68" i="15"/>
  <c r="H76" i="21" s="1"/>
  <c r="H69" i="15"/>
  <c r="H77" i="21" s="1"/>
  <c r="H70" i="15"/>
  <c r="H78" i="21" s="1"/>
  <c r="H67" i="15"/>
  <c r="H66" i="15"/>
  <c r="H37" i="33" l="1"/>
  <c r="A4" i="20"/>
  <c r="H74" i="21"/>
  <c r="H72" i="15"/>
  <c r="H75" i="15"/>
  <c r="H75" i="21"/>
  <c r="H76" i="15"/>
  <c r="H78" i="15" l="1"/>
  <c r="H147" i="15" s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H34" i="33"/>
  <c r="A4" i="15"/>
  <c r="U109" i="21" l="1"/>
  <c r="U116" i="21" s="1"/>
  <c r="U98" i="21"/>
  <c r="U137" i="21" s="1"/>
  <c r="U92" i="21"/>
  <c r="U131" i="21" s="1"/>
  <c r="U23" i="38" s="1"/>
  <c r="U101" i="21"/>
  <c r="U140" i="21" s="1"/>
  <c r="U32" i="38" s="1"/>
  <c r="U93" i="21"/>
  <c r="U132" i="21" s="1"/>
  <c r="U24" i="38" s="1"/>
  <c r="U91" i="21"/>
  <c r="U130" i="21" s="1"/>
  <c r="U22" i="38" s="1"/>
  <c r="U97" i="21"/>
  <c r="U100" i="21"/>
  <c r="U139" i="21" s="1"/>
  <c r="U90" i="21"/>
  <c r="U99" i="21"/>
  <c r="U138" i="21" s="1"/>
  <c r="U30" i="38" s="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8" i="21"/>
  <c r="J137" i="21" s="1"/>
  <c r="J93" i="21"/>
  <c r="J132" i="21" s="1"/>
  <c r="J24" i="38" s="1"/>
  <c r="J94" i="21"/>
  <c r="J133" i="21" s="1"/>
  <c r="J101" i="21"/>
  <c r="J140" i="21" s="1"/>
  <c r="J32" i="38" s="1"/>
  <c r="J99" i="21"/>
  <c r="J138" i="21" s="1"/>
  <c r="J30" i="38" s="1"/>
  <c r="J100" i="21"/>
  <c r="J139" i="21" s="1"/>
  <c r="J97" i="2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9" i="21"/>
  <c r="AP138" i="21" s="1"/>
  <c r="AP30" i="38" s="1"/>
  <c r="AP97" i="21"/>
  <c r="AP98" i="21"/>
  <c r="AP137" i="21" s="1"/>
  <c r="AP100" i="21"/>
  <c r="AP139" i="21" s="1"/>
  <c r="AP91" i="21"/>
  <c r="AP130" i="21" s="1"/>
  <c r="AP22" i="38" s="1"/>
  <c r="AP90" i="21"/>
  <c r="AP101" i="21"/>
  <c r="AP140" i="21" s="1"/>
  <c r="AP32" i="38" s="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U136" i="21"/>
  <c r="U23" i="39" s="1"/>
  <c r="U29" i="39" s="1"/>
  <c r="AP129" i="21"/>
  <c r="AP21" i="38" s="1"/>
  <c r="AP136" i="21"/>
  <c r="AP23" i="39" s="1"/>
  <c r="AP29" i="39" s="1"/>
  <c r="J136" i="21"/>
  <c r="J28" i="38" s="1"/>
  <c r="AJ69" i="21"/>
  <c r="AJ109" i="21" s="1"/>
  <c r="AJ116" i="21" s="1"/>
  <c r="P69" i="21"/>
  <c r="P109" i="21" s="1"/>
  <c r="P116" i="21" s="1"/>
  <c r="AP29" i="38"/>
  <c r="AP24" i="39"/>
  <c r="AP30" i="39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J24" i="39"/>
  <c r="J30" i="39" s="1"/>
  <c r="J29" i="38"/>
  <c r="AH69" i="21"/>
  <c r="AH109" i="21" s="1"/>
  <c r="AH116" i="21" s="1"/>
  <c r="N69" i="21"/>
  <c r="N109" i="21" s="1"/>
  <c r="N116" i="21" s="1"/>
  <c r="U22" i="39"/>
  <c r="U28" i="39" s="1"/>
  <c r="U31" i="38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U24" i="39"/>
  <c r="U30" i="39" s="1"/>
  <c r="U29" i="38"/>
  <c r="AF69" i="21"/>
  <c r="AF109" i="21" s="1"/>
  <c r="AF116" i="21" s="1"/>
  <c r="AP31" i="38"/>
  <c r="AP22" i="39"/>
  <c r="AP28" i="39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22" i="39"/>
  <c r="J28" i="39" s="1"/>
  <c r="J31" i="38"/>
  <c r="J129" i="21"/>
  <c r="R69" i="21"/>
  <c r="AG69" i="21"/>
  <c r="AG109" i="21" s="1"/>
  <c r="AG116" i="21" s="1"/>
  <c r="U28" i="38" l="1"/>
  <c r="AP28" i="38"/>
  <c r="J23" i="39"/>
  <c r="J29" i="39" s="1"/>
  <c r="AA91" i="21"/>
  <c r="AA130" i="21" s="1"/>
  <c r="AA22" i="38" s="1"/>
  <c r="AA90" i="21"/>
  <c r="AA93" i="21"/>
  <c r="AA132" i="21" s="1"/>
  <c r="AA24" i="38" s="1"/>
  <c r="AA100" i="21"/>
  <c r="AA139" i="21" s="1"/>
  <c r="AA94" i="21"/>
  <c r="AA133" i="21" s="1"/>
  <c r="AA98" i="21"/>
  <c r="AA137" i="21" s="1"/>
  <c r="AA97" i="21"/>
  <c r="AA99" i="21"/>
  <c r="AA138" i="21" s="1"/>
  <c r="AA30" i="38" s="1"/>
  <c r="AA101" i="21"/>
  <c r="AA140" i="21" s="1"/>
  <c r="AA32" i="38" s="1"/>
  <c r="AA92" i="21"/>
  <c r="AA131" i="21" s="1"/>
  <c r="AA23" i="38" s="1"/>
  <c r="J21" i="38"/>
  <c r="Y91" i="21"/>
  <c r="Y130" i="21" s="1"/>
  <c r="Y22" i="38" s="1"/>
  <c r="Y97" i="21"/>
  <c r="Y136" i="21" s="1"/>
  <c r="Y90" i="21"/>
  <c r="Y129" i="21" s="1"/>
  <c r="Y21" i="38" s="1"/>
  <c r="Y93" i="21"/>
  <c r="Y132" i="21" s="1"/>
  <c r="Y24" i="38" s="1"/>
  <c r="Y98" i="21"/>
  <c r="Y137" i="21" s="1"/>
  <c r="Y92" i="21"/>
  <c r="Y131" i="21" s="1"/>
  <c r="Y23" i="38" s="1"/>
  <c r="Y101" i="21"/>
  <c r="Y140" i="21" s="1"/>
  <c r="Y32" i="38" s="1"/>
  <c r="Y99" i="21"/>
  <c r="Y138" i="21" s="1"/>
  <c r="Y30" i="38" s="1"/>
  <c r="Y100" i="21"/>
  <c r="Y139" i="21" s="1"/>
  <c r="Y94" i="21"/>
  <c r="Y133" i="21" s="1"/>
  <c r="V91" i="21"/>
  <c r="V130" i="21" s="1"/>
  <c r="V22" i="38" s="1"/>
  <c r="V99" i="21"/>
  <c r="V138" i="21" s="1"/>
  <c r="V30" i="38" s="1"/>
  <c r="V101" i="21"/>
  <c r="V140" i="21" s="1"/>
  <c r="V32" i="38" s="1"/>
  <c r="V93" i="21"/>
  <c r="V132" i="21" s="1"/>
  <c r="V24" i="38" s="1"/>
  <c r="V92" i="21"/>
  <c r="V131" i="21" s="1"/>
  <c r="V23" i="38" s="1"/>
  <c r="V98" i="21"/>
  <c r="V137" i="21" s="1"/>
  <c r="V90" i="21"/>
  <c r="V129" i="21" s="1"/>
  <c r="V21" i="38" s="1"/>
  <c r="V97" i="21"/>
  <c r="V136" i="21" s="1"/>
  <c r="V94" i="21"/>
  <c r="V133" i="21" s="1"/>
  <c r="V100" i="21"/>
  <c r="V139" i="21" s="1"/>
  <c r="AI100" i="21"/>
  <c r="AI139" i="21" s="1"/>
  <c r="AI93" i="21"/>
  <c r="AI132" i="21" s="1"/>
  <c r="AI24" i="38" s="1"/>
  <c r="AI98" i="21"/>
  <c r="AI137" i="21" s="1"/>
  <c r="AI97" i="21"/>
  <c r="AI136" i="21" s="1"/>
  <c r="AI99" i="21"/>
  <c r="AI138" i="21" s="1"/>
  <c r="AI30" i="38" s="1"/>
  <c r="AI91" i="21"/>
  <c r="AI130" i="21" s="1"/>
  <c r="AI22" i="38" s="1"/>
  <c r="AI92" i="21"/>
  <c r="AI131" i="21" s="1"/>
  <c r="AI23" i="38" s="1"/>
  <c r="AI90" i="21"/>
  <c r="AI129" i="21" s="1"/>
  <c r="AI21" i="38" s="1"/>
  <c r="AI101" i="21"/>
  <c r="AI140" i="21" s="1"/>
  <c r="AI32" i="38" s="1"/>
  <c r="AI94" i="21"/>
  <c r="AI133" i="21" s="1"/>
  <c r="L97" i="21"/>
  <c r="L136" i="21" s="1"/>
  <c r="L94" i="21"/>
  <c r="L133" i="21" s="1"/>
  <c r="L93" i="21"/>
  <c r="L132" i="21" s="1"/>
  <c r="L24" i="38" s="1"/>
  <c r="L101" i="21"/>
  <c r="L140" i="21" s="1"/>
  <c r="L32" i="38" s="1"/>
  <c r="L91" i="21"/>
  <c r="L130" i="21" s="1"/>
  <c r="L22" i="38" s="1"/>
  <c r="L98" i="21"/>
  <c r="L137" i="21" s="1"/>
  <c r="L90" i="21"/>
  <c r="L129" i="21" s="1"/>
  <c r="L21" i="38" s="1"/>
  <c r="L99" i="21"/>
  <c r="L138" i="21" s="1"/>
  <c r="L30" i="38" s="1"/>
  <c r="L92" i="21"/>
  <c r="L131" i="21" s="1"/>
  <c r="L23" i="38" s="1"/>
  <c r="L100" i="21"/>
  <c r="L139" i="21" s="1"/>
  <c r="AQ91" i="21"/>
  <c r="AQ130" i="21" s="1"/>
  <c r="AQ22" i="38" s="1"/>
  <c r="AQ97" i="21"/>
  <c r="AQ136" i="21" s="1"/>
  <c r="AQ98" i="21"/>
  <c r="AQ137" i="21" s="1"/>
  <c r="AQ100" i="21"/>
  <c r="AQ139" i="21" s="1"/>
  <c r="AQ90" i="21"/>
  <c r="AQ129" i="21" s="1"/>
  <c r="AQ21" i="38" s="1"/>
  <c r="AQ99" i="21"/>
  <c r="AQ138" i="21" s="1"/>
  <c r="AQ30" i="38" s="1"/>
  <c r="AQ93" i="21"/>
  <c r="AQ132" i="21" s="1"/>
  <c r="AQ24" i="38" s="1"/>
  <c r="AQ101" i="21"/>
  <c r="AQ140" i="21" s="1"/>
  <c r="AQ32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7" i="21"/>
  <c r="Q136" i="21" s="1"/>
  <c r="Q100" i="21"/>
  <c r="Q139" i="21" s="1"/>
  <c r="Q98" i="21"/>
  <c r="Q137" i="21" s="1"/>
  <c r="Q99" i="21"/>
  <c r="Q138" i="21" s="1"/>
  <c r="Q30" i="38" s="1"/>
  <c r="Q101" i="21"/>
  <c r="Q140" i="21" s="1"/>
  <c r="Q32" i="38" s="1"/>
  <c r="Q94" i="21"/>
  <c r="Q133" i="21" s="1"/>
  <c r="Q90" i="21"/>
  <c r="Q129" i="21" s="1"/>
  <c r="Q21" i="38" s="1"/>
  <c r="AH99" i="21"/>
  <c r="AH138" i="21" s="1"/>
  <c r="AH30" i="38" s="1"/>
  <c r="AH91" i="21"/>
  <c r="AH130" i="21" s="1"/>
  <c r="AH22" i="38" s="1"/>
  <c r="AH92" i="21"/>
  <c r="AH131" i="21" s="1"/>
  <c r="AH23" i="38" s="1"/>
  <c r="AH98" i="21"/>
  <c r="AH137" i="21" s="1"/>
  <c r="AH93" i="21"/>
  <c r="AH132" i="21" s="1"/>
  <c r="AH24" i="38" s="1"/>
  <c r="AH90" i="21"/>
  <c r="AH129" i="21" s="1"/>
  <c r="AH21" i="38" s="1"/>
  <c r="AH94" i="21"/>
  <c r="AH133" i="21" s="1"/>
  <c r="AH97" i="21"/>
  <c r="AH136" i="21" s="1"/>
  <c r="AH100" i="21"/>
  <c r="AH139" i="21" s="1"/>
  <c r="AH101" i="21"/>
  <c r="AH140" i="21" s="1"/>
  <c r="AH32" i="38" s="1"/>
  <c r="R94" i="21"/>
  <c r="R133" i="21" s="1"/>
  <c r="R98" i="21"/>
  <c r="R137" i="21" s="1"/>
  <c r="R100" i="21"/>
  <c r="R139" i="21" s="1"/>
  <c r="R91" i="21"/>
  <c r="R130" i="21" s="1"/>
  <c r="R22" i="38" s="1"/>
  <c r="R93" i="21"/>
  <c r="R132" i="21" s="1"/>
  <c r="R24" i="38" s="1"/>
  <c r="R90" i="21"/>
  <c r="R101" i="21"/>
  <c r="R140" i="21" s="1"/>
  <c r="R32" i="38" s="1"/>
  <c r="R99" i="21"/>
  <c r="R138" i="21" s="1"/>
  <c r="R30" i="38" s="1"/>
  <c r="R97" i="21"/>
  <c r="R92" i="21"/>
  <c r="R131" i="21" s="1"/>
  <c r="R23" i="38" s="1"/>
  <c r="AL101" i="21"/>
  <c r="AL140" i="21" s="1"/>
  <c r="AL32" i="38" s="1"/>
  <c r="AL99" i="21"/>
  <c r="AL138" i="21" s="1"/>
  <c r="AL30" i="38" s="1"/>
  <c r="AL90" i="21"/>
  <c r="AL100" i="21"/>
  <c r="AL139" i="21" s="1"/>
  <c r="AL98" i="21"/>
  <c r="AL137" i="21" s="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L97" i="21"/>
  <c r="AG94" i="21"/>
  <c r="AG133" i="21" s="1"/>
  <c r="AG97" i="21"/>
  <c r="AG136" i="21" s="1"/>
  <c r="AG90" i="21"/>
  <c r="AG129" i="21" s="1"/>
  <c r="AG21" i="38" s="1"/>
  <c r="AG91" i="21"/>
  <c r="AG130" i="21" s="1"/>
  <c r="AG22" i="38" s="1"/>
  <c r="AG92" i="21"/>
  <c r="AG131" i="21" s="1"/>
  <c r="AG23" i="38" s="1"/>
  <c r="AG101" i="21"/>
  <c r="AG140" i="21" s="1"/>
  <c r="AG32" i="38" s="1"/>
  <c r="AG93" i="21"/>
  <c r="AG132" i="21" s="1"/>
  <c r="AG24" i="38" s="1"/>
  <c r="AG100" i="21"/>
  <c r="AG139" i="21" s="1"/>
  <c r="AG98" i="21"/>
  <c r="AG137" i="21" s="1"/>
  <c r="AG99" i="21"/>
  <c r="AG138" i="21" s="1"/>
  <c r="AG30" i="38" s="1"/>
  <c r="M101" i="21"/>
  <c r="M140" i="21" s="1"/>
  <c r="M32" i="38" s="1"/>
  <c r="M94" i="21"/>
  <c r="M133" i="21" s="1"/>
  <c r="M91" i="21"/>
  <c r="M130" i="21" s="1"/>
  <c r="M22" i="38" s="1"/>
  <c r="M99" i="21"/>
  <c r="M138" i="21" s="1"/>
  <c r="M30" i="38" s="1"/>
  <c r="M93" i="21"/>
  <c r="M132" i="21" s="1"/>
  <c r="M24" i="38" s="1"/>
  <c r="M100" i="21"/>
  <c r="M139" i="21" s="1"/>
  <c r="M97" i="21"/>
  <c r="M136" i="21" s="1"/>
  <c r="M92" i="21"/>
  <c r="M131" i="21" s="1"/>
  <c r="M23" i="38" s="1"/>
  <c r="M98" i="21"/>
  <c r="M137" i="21" s="1"/>
  <c r="M90" i="21"/>
  <c r="M129" i="21" s="1"/>
  <c r="M21" i="38" s="1"/>
  <c r="O92" i="21"/>
  <c r="O131" i="21" s="1"/>
  <c r="O23" i="38" s="1"/>
  <c r="O98" i="21"/>
  <c r="O137" i="21" s="1"/>
  <c r="O99" i="21"/>
  <c r="O138" i="21" s="1"/>
  <c r="O30" i="38" s="1"/>
  <c r="O101" i="21"/>
  <c r="O140" i="21" s="1"/>
  <c r="O32" i="38" s="1"/>
  <c r="O94" i="21"/>
  <c r="O133" i="21" s="1"/>
  <c r="O97" i="21"/>
  <c r="O136" i="21" s="1"/>
  <c r="O93" i="21"/>
  <c r="O132" i="21" s="1"/>
  <c r="O24" i="38" s="1"/>
  <c r="O100" i="21"/>
  <c r="O139" i="21" s="1"/>
  <c r="O90" i="21"/>
  <c r="O129" i="21" s="1"/>
  <c r="O21" i="38" s="1"/>
  <c r="O91" i="21"/>
  <c r="O130" i="21" s="1"/>
  <c r="O22" i="38" s="1"/>
  <c r="AO101" i="21"/>
  <c r="AO140" i="21" s="1"/>
  <c r="AO32" i="38" s="1"/>
  <c r="AO90" i="21"/>
  <c r="AO129" i="21" s="1"/>
  <c r="AO21" i="38" s="1"/>
  <c r="AO91" i="21"/>
  <c r="AO130" i="21" s="1"/>
  <c r="AO22" i="38" s="1"/>
  <c r="AO97" i="21"/>
  <c r="AO136" i="21" s="1"/>
  <c r="AO92" i="21"/>
  <c r="AO131" i="21" s="1"/>
  <c r="AO23" i="38" s="1"/>
  <c r="AO99" i="21"/>
  <c r="AO138" i="21" s="1"/>
  <c r="AO30" i="38" s="1"/>
  <c r="AO98" i="21"/>
  <c r="AO137" i="21" s="1"/>
  <c r="AO100" i="21"/>
  <c r="AO139" i="21" s="1"/>
  <c r="AO93" i="21"/>
  <c r="AO132" i="21" s="1"/>
  <c r="AO24" i="38" s="1"/>
  <c r="AO94" i="21"/>
  <c r="AO133" i="21" s="1"/>
  <c r="AD99" i="21"/>
  <c r="AD138" i="21" s="1"/>
  <c r="AD30" i="38" s="1"/>
  <c r="AD92" i="21"/>
  <c r="AD131" i="21" s="1"/>
  <c r="AD23" i="38" s="1"/>
  <c r="AD91" i="21"/>
  <c r="AD130" i="21" s="1"/>
  <c r="AD22" i="38" s="1"/>
  <c r="AD98" i="21"/>
  <c r="AD137" i="21" s="1"/>
  <c r="AD94" i="21"/>
  <c r="AD133" i="21" s="1"/>
  <c r="AD101" i="21"/>
  <c r="AD140" i="21" s="1"/>
  <c r="AD32" i="38" s="1"/>
  <c r="AD90" i="21"/>
  <c r="AD129" i="21" s="1"/>
  <c r="AD21" i="38" s="1"/>
  <c r="AD100" i="21"/>
  <c r="AD139" i="21" s="1"/>
  <c r="AD97" i="21"/>
  <c r="AD136" i="21" s="1"/>
  <c r="AD93" i="21"/>
  <c r="AD132" i="21" s="1"/>
  <c r="AD24" i="38" s="1"/>
  <c r="AK93" i="21"/>
  <c r="AK132" i="21" s="1"/>
  <c r="AK24" i="38" s="1"/>
  <c r="AK97" i="21"/>
  <c r="AK136" i="21" s="1"/>
  <c r="AK90" i="21"/>
  <c r="AK129" i="21" s="1"/>
  <c r="AK21" i="38" s="1"/>
  <c r="AK101" i="21"/>
  <c r="AK140" i="21" s="1"/>
  <c r="AK32" i="38" s="1"/>
  <c r="AK94" i="21"/>
  <c r="AK133" i="21" s="1"/>
  <c r="AK98" i="21"/>
  <c r="AK137" i="21" s="1"/>
  <c r="AK100" i="21"/>
  <c r="AK139" i="21" s="1"/>
  <c r="AK99" i="21"/>
  <c r="AK138" i="21" s="1"/>
  <c r="AK30" i="38" s="1"/>
  <c r="AK92" i="21"/>
  <c r="AK131" i="21" s="1"/>
  <c r="AK23" i="38" s="1"/>
  <c r="AK91" i="21"/>
  <c r="AK130" i="21" s="1"/>
  <c r="AK22" i="38" s="1"/>
  <c r="P100" i="21"/>
  <c r="P139" i="21" s="1"/>
  <c r="P99" i="21"/>
  <c r="P138" i="21" s="1"/>
  <c r="P30" i="38" s="1"/>
  <c r="P101" i="21"/>
  <c r="P140" i="21" s="1"/>
  <c r="P32" i="38" s="1"/>
  <c r="P94" i="21"/>
  <c r="P133" i="21" s="1"/>
  <c r="P97" i="21"/>
  <c r="P136" i="21" s="1"/>
  <c r="P92" i="21"/>
  <c r="P131" i="21" s="1"/>
  <c r="P23" i="38" s="1"/>
  <c r="P98" i="21"/>
  <c r="P137" i="21" s="1"/>
  <c r="P90" i="21"/>
  <c r="P129" i="21" s="1"/>
  <c r="P21" i="38" s="1"/>
  <c r="P91" i="21"/>
  <c r="P130" i="21" s="1"/>
  <c r="P22" i="38" s="1"/>
  <c r="P93" i="21"/>
  <c r="P132" i="21" s="1"/>
  <c r="P24" i="38" s="1"/>
  <c r="Z100" i="21"/>
  <c r="Z139" i="21" s="1"/>
  <c r="Z91" i="21"/>
  <c r="Z130" i="21" s="1"/>
  <c r="Z22" i="38" s="1"/>
  <c r="Z90" i="21"/>
  <c r="Z129" i="21" s="1"/>
  <c r="Z21" i="38" s="1"/>
  <c r="Z99" i="21"/>
  <c r="Z138" i="21" s="1"/>
  <c r="Z30" i="38" s="1"/>
  <c r="Z98" i="21"/>
  <c r="Z137" i="21" s="1"/>
  <c r="Z92" i="21"/>
  <c r="Z131" i="21" s="1"/>
  <c r="Z23" i="38" s="1"/>
  <c r="Z97" i="21"/>
  <c r="Z136" i="21" s="1"/>
  <c r="Z101" i="21"/>
  <c r="Z140" i="21" s="1"/>
  <c r="Z32" i="38" s="1"/>
  <c r="Z94" i="21"/>
  <c r="Z133" i="21" s="1"/>
  <c r="Z93" i="21"/>
  <c r="Z132" i="21" s="1"/>
  <c r="Z24" i="38" s="1"/>
  <c r="AM99" i="21"/>
  <c r="AM138" i="21" s="1"/>
  <c r="AM30" i="38" s="1"/>
  <c r="AM100" i="21"/>
  <c r="AM139" i="21" s="1"/>
  <c r="AM93" i="21"/>
  <c r="AM132" i="21" s="1"/>
  <c r="AM24" i="38" s="1"/>
  <c r="AM91" i="21"/>
  <c r="AM130" i="21" s="1"/>
  <c r="AM22" i="38" s="1"/>
  <c r="AM97" i="21"/>
  <c r="AM136" i="21" s="1"/>
  <c r="AM94" i="21"/>
  <c r="AM133" i="21" s="1"/>
  <c r="AM98" i="21"/>
  <c r="AM137" i="21" s="1"/>
  <c r="AM101" i="21"/>
  <c r="AM140" i="21" s="1"/>
  <c r="AM32" i="38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100" i="21"/>
  <c r="K139" i="21" s="1"/>
  <c r="K101" i="21"/>
  <c r="K140" i="21" s="1"/>
  <c r="K32" i="38" s="1"/>
  <c r="K94" i="21"/>
  <c r="K133" i="21" s="1"/>
  <c r="K92" i="21"/>
  <c r="K131" i="21" s="1"/>
  <c r="K23" i="38" s="1"/>
  <c r="K98" i="21"/>
  <c r="K137" i="21" s="1"/>
  <c r="K93" i="21"/>
  <c r="K132" i="21" s="1"/>
  <c r="K24" i="38" s="1"/>
  <c r="K91" i="21"/>
  <c r="K130" i="21" s="1"/>
  <c r="K22" i="38" s="1"/>
  <c r="K99" i="21"/>
  <c r="K138" i="21" s="1"/>
  <c r="K30" i="38" s="1"/>
  <c r="K97" i="21"/>
  <c r="K136" i="21" s="1"/>
  <c r="K90" i="21"/>
  <c r="K129" i="21" s="1"/>
  <c r="K21" i="38" s="1"/>
  <c r="AE90" i="21"/>
  <c r="AE129" i="21" s="1"/>
  <c r="AE21" i="38" s="1"/>
  <c r="AE99" i="21"/>
  <c r="AE138" i="21" s="1"/>
  <c r="AE30" i="38" s="1"/>
  <c r="AE101" i="21"/>
  <c r="AE140" i="21" s="1"/>
  <c r="AE32" i="38" s="1"/>
  <c r="AE94" i="21"/>
  <c r="AE133" i="21" s="1"/>
  <c r="AE92" i="21"/>
  <c r="AE131" i="21" s="1"/>
  <c r="AE23" i="38" s="1"/>
  <c r="AE100" i="21"/>
  <c r="AE139" i="21" s="1"/>
  <c r="AE93" i="21"/>
  <c r="AE132" i="21" s="1"/>
  <c r="AE24" i="38" s="1"/>
  <c r="AE97" i="21"/>
  <c r="AE136" i="21" s="1"/>
  <c r="AE98" i="21"/>
  <c r="AE137" i="21" s="1"/>
  <c r="AE91" i="21"/>
  <c r="AE130" i="21" s="1"/>
  <c r="AE22" i="38" s="1"/>
  <c r="AC97" i="21"/>
  <c r="AC136" i="21" s="1"/>
  <c r="AC90" i="21"/>
  <c r="AC129" i="21" s="1"/>
  <c r="AC21" i="38" s="1"/>
  <c r="AC100" i="21"/>
  <c r="AC139" i="21" s="1"/>
  <c r="AC98" i="21"/>
  <c r="AC137" i="21" s="1"/>
  <c r="AC91" i="21"/>
  <c r="AC130" i="21" s="1"/>
  <c r="AC22" i="38" s="1"/>
  <c r="AC94" i="21"/>
  <c r="AC133" i="21" s="1"/>
  <c r="AC93" i="21"/>
  <c r="AC132" i="21" s="1"/>
  <c r="AC24" i="38" s="1"/>
  <c r="AC101" i="21"/>
  <c r="AC140" i="21" s="1"/>
  <c r="AC32" i="38" s="1"/>
  <c r="AC92" i="21"/>
  <c r="AC131" i="21" s="1"/>
  <c r="AC23" i="38" s="1"/>
  <c r="AC99" i="21"/>
  <c r="AC138" i="21" s="1"/>
  <c r="AC30" i="38" s="1"/>
  <c r="AN91" i="21"/>
  <c r="AN130" i="21" s="1"/>
  <c r="AN22" i="38" s="1"/>
  <c r="AN90" i="21"/>
  <c r="AN129" i="21" s="1"/>
  <c r="AN21" i="38" s="1"/>
  <c r="AN92" i="21"/>
  <c r="AN131" i="21" s="1"/>
  <c r="AN23" i="38" s="1"/>
  <c r="AN101" i="21"/>
  <c r="AN140" i="21" s="1"/>
  <c r="AN32" i="38" s="1"/>
  <c r="AN99" i="21"/>
  <c r="AN138" i="21" s="1"/>
  <c r="AN30" i="38" s="1"/>
  <c r="AN93" i="21"/>
  <c r="AN132" i="21" s="1"/>
  <c r="AN24" i="38" s="1"/>
  <c r="AN97" i="21"/>
  <c r="AN136" i="21" s="1"/>
  <c r="AN100" i="21"/>
  <c r="AN139" i="21" s="1"/>
  <c r="AN98" i="21"/>
  <c r="AN137" i="21" s="1"/>
  <c r="AN94" i="21"/>
  <c r="AN133" i="21" s="1"/>
  <c r="X101" i="21"/>
  <c r="X140" i="21" s="1"/>
  <c r="X32" i="38" s="1"/>
  <c r="X91" i="21"/>
  <c r="X130" i="21" s="1"/>
  <c r="X22" i="38" s="1"/>
  <c r="X99" i="21"/>
  <c r="X138" i="21" s="1"/>
  <c r="X30" i="38" s="1"/>
  <c r="X94" i="21"/>
  <c r="X133" i="21" s="1"/>
  <c r="X90" i="21"/>
  <c r="X129" i="21" s="1"/>
  <c r="X21" i="38" s="1"/>
  <c r="X93" i="21"/>
  <c r="X132" i="21" s="1"/>
  <c r="X24" i="38" s="1"/>
  <c r="X100" i="21"/>
  <c r="X139" i="21" s="1"/>
  <c r="X97" i="21"/>
  <c r="X136" i="21" s="1"/>
  <c r="X92" i="21"/>
  <c r="X131" i="21" s="1"/>
  <c r="X23" i="38" s="1"/>
  <c r="X98" i="21"/>
  <c r="X137" i="21" s="1"/>
  <c r="N93" i="21"/>
  <c r="N132" i="21" s="1"/>
  <c r="N24" i="38" s="1"/>
  <c r="N91" i="21"/>
  <c r="N130" i="21" s="1"/>
  <c r="N22" i="38" s="1"/>
  <c r="N98" i="21"/>
  <c r="N137" i="21" s="1"/>
  <c r="N97" i="21"/>
  <c r="N136" i="21" s="1"/>
  <c r="N99" i="21"/>
  <c r="N138" i="21" s="1"/>
  <c r="N30" i="38" s="1"/>
  <c r="N92" i="21"/>
  <c r="N131" i="21" s="1"/>
  <c r="N23" i="38" s="1"/>
  <c r="N100" i="21"/>
  <c r="N139" i="21" s="1"/>
  <c r="N101" i="21"/>
  <c r="N140" i="21" s="1"/>
  <c r="N32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100" i="21"/>
  <c r="S139" i="21" s="1"/>
  <c r="S99" i="21"/>
  <c r="S138" i="21" s="1"/>
  <c r="S30" i="38" s="1"/>
  <c r="S97" i="21"/>
  <c r="S136" i="21" s="1"/>
  <c r="S94" i="21"/>
  <c r="S133" i="21" s="1"/>
  <c r="S90" i="21"/>
  <c r="S129" i="21" s="1"/>
  <c r="S21" i="38" s="1"/>
  <c r="S101" i="21"/>
  <c r="S140" i="21" s="1"/>
  <c r="S32" i="38" s="1"/>
  <c r="S91" i="21"/>
  <c r="S130" i="21" s="1"/>
  <c r="S22" i="38" s="1"/>
  <c r="S98" i="21"/>
  <c r="S137" i="21" s="1"/>
  <c r="S93" i="21"/>
  <c r="S132" i="21" s="1"/>
  <c r="S24" i="38" s="1"/>
  <c r="W101" i="21"/>
  <c r="W140" i="21" s="1"/>
  <c r="W32" i="38" s="1"/>
  <c r="W93" i="21"/>
  <c r="W132" i="21" s="1"/>
  <c r="W24" i="38" s="1"/>
  <c r="W97" i="21"/>
  <c r="W136" i="21" s="1"/>
  <c r="W100" i="21"/>
  <c r="W139" i="21" s="1"/>
  <c r="W91" i="21"/>
  <c r="W130" i="21" s="1"/>
  <c r="W22" i="38" s="1"/>
  <c r="W99" i="21"/>
  <c r="W138" i="21" s="1"/>
  <c r="W30" i="38" s="1"/>
  <c r="W90" i="21"/>
  <c r="W129" i="21" s="1"/>
  <c r="W21" i="38" s="1"/>
  <c r="W92" i="21"/>
  <c r="W131" i="21" s="1"/>
  <c r="W23" i="38" s="1"/>
  <c r="W94" i="21"/>
  <c r="W133" i="21" s="1"/>
  <c r="W98" i="21"/>
  <c r="W137" i="21" s="1"/>
  <c r="AF97" i="21"/>
  <c r="AF136" i="21" s="1"/>
  <c r="AF94" i="21"/>
  <c r="AF133" i="21" s="1"/>
  <c r="AF101" i="21"/>
  <c r="AF140" i="21" s="1"/>
  <c r="AF32" i="38" s="1"/>
  <c r="AF100" i="21"/>
  <c r="AF139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AF99" i="21"/>
  <c r="AF138" i="21" s="1"/>
  <c r="AF30" i="38" s="1"/>
  <c r="AF98" i="21"/>
  <c r="AF137" i="21" s="1"/>
  <c r="T99" i="21"/>
  <c r="T138" i="21" s="1"/>
  <c r="T30" i="38" s="1"/>
  <c r="T100" i="21"/>
  <c r="T139" i="21" s="1"/>
  <c r="T94" i="21"/>
  <c r="T133" i="21" s="1"/>
  <c r="T101" i="21"/>
  <c r="T140" i="21" s="1"/>
  <c r="T32" i="38" s="1"/>
  <c r="T90" i="21"/>
  <c r="T129" i="21" s="1"/>
  <c r="T21" i="38" s="1"/>
  <c r="T98" i="21"/>
  <c r="T137" i="21" s="1"/>
  <c r="T92" i="21"/>
  <c r="T131" i="21" s="1"/>
  <c r="T23" i="38" s="1"/>
  <c r="T93" i="21"/>
  <c r="T132" i="21" s="1"/>
  <c r="T24" i="38" s="1"/>
  <c r="T97" i="21"/>
  <c r="T136" i="21" s="1"/>
  <c r="T91" i="21"/>
  <c r="T130" i="21" s="1"/>
  <c r="T22" i="38" s="1"/>
  <c r="AB100" i="21"/>
  <c r="AB139" i="21" s="1"/>
  <c r="AB101" i="21"/>
  <c r="AB140" i="21" s="1"/>
  <c r="AB32" i="38" s="1"/>
  <c r="AB98" i="21"/>
  <c r="AB137" i="21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B99" i="21"/>
  <c r="AB138" i="21" s="1"/>
  <c r="AB30" i="38" s="1"/>
  <c r="AB97" i="21"/>
  <c r="AB136" i="21" s="1"/>
  <c r="AJ100" i="21"/>
  <c r="AJ139" i="21" s="1"/>
  <c r="AJ99" i="21"/>
  <c r="AJ138" i="21" s="1"/>
  <c r="AJ30" i="38" s="1"/>
  <c r="AJ101" i="21"/>
  <c r="AJ140" i="21" s="1"/>
  <c r="AJ32" i="38" s="1"/>
  <c r="AJ92" i="21"/>
  <c r="AJ131" i="21" s="1"/>
  <c r="AJ23" i="38" s="1"/>
  <c r="AJ97" i="21"/>
  <c r="AJ136" i="21" s="1"/>
  <c r="AJ94" i="21"/>
  <c r="AJ133" i="21" s="1"/>
  <c r="AJ98" i="21"/>
  <c r="AJ137" i="21" s="1"/>
  <c r="AJ93" i="21"/>
  <c r="AJ132" i="21" s="1"/>
  <c r="AJ24" i="38" s="1"/>
  <c r="AJ90" i="21"/>
  <c r="AJ129" i="21" s="1"/>
  <c r="AJ21" i="38" s="1"/>
  <c r="AJ91" i="21"/>
  <c r="AJ130" i="21" s="1"/>
  <c r="AJ22" i="38" s="1"/>
  <c r="AB28" i="38" l="1"/>
  <c r="AB23" i="39"/>
  <c r="AB29" i="39" s="1"/>
  <c r="T24" i="39"/>
  <c r="T30" i="39" s="1"/>
  <c r="T29" i="38"/>
  <c r="W24" i="39"/>
  <c r="W30" i="39" s="1"/>
  <c r="W29" i="38"/>
  <c r="S23" i="39"/>
  <c r="S29" i="39" s="1"/>
  <c r="S28" i="38"/>
  <c r="AN23" i="39"/>
  <c r="AN29" i="39" s="1"/>
  <c r="AN28" i="38"/>
  <c r="AC28" i="38"/>
  <c r="AC23" i="39"/>
  <c r="AC29" i="39" s="1"/>
  <c r="K23" i="39"/>
  <c r="K29" i="39" s="1"/>
  <c r="K28" i="38"/>
  <c r="K29" i="38"/>
  <c r="K24" i="39"/>
  <c r="K30" i="39" s="1"/>
  <c r="K22" i="39"/>
  <c r="K28" i="39" s="1"/>
  <c r="K31" i="38"/>
  <c r="AM24" i="39"/>
  <c r="AM30" i="39" s="1"/>
  <c r="AM29" i="38"/>
  <c r="Z21" i="39"/>
  <c r="Z27" i="39" s="1"/>
  <c r="Z25" i="38"/>
  <c r="Z29" i="38"/>
  <c r="Z24" i="39"/>
  <c r="Z30" i="39" s="1"/>
  <c r="Z22" i="39"/>
  <c r="Z28" i="39" s="1"/>
  <c r="Z31" i="38"/>
  <c r="P24" i="39"/>
  <c r="P30" i="39" s="1"/>
  <c r="P29" i="38"/>
  <c r="AK25" i="38"/>
  <c r="AK21" i="39"/>
  <c r="AK27" i="39" s="1"/>
  <c r="O31" i="38"/>
  <c r="O22" i="39"/>
  <c r="O28" i="39" s="1"/>
  <c r="M22" i="39"/>
  <c r="M28" i="39" s="1"/>
  <c r="M31" i="38"/>
  <c r="M21" i="39"/>
  <c r="M27" i="39" s="1"/>
  <c r="M25" i="38"/>
  <c r="AG22" i="39"/>
  <c r="AG28" i="39" s="1"/>
  <c r="AG31" i="38"/>
  <c r="AL136" i="21"/>
  <c r="Q28" i="38"/>
  <c r="Q23" i="39"/>
  <c r="Q29" i="39" s="1"/>
  <c r="AQ28" i="38"/>
  <c r="AQ23" i="39"/>
  <c r="AQ29" i="39" s="1"/>
  <c r="AI21" i="39"/>
  <c r="AI27" i="39" s="1"/>
  <c r="AI25" i="38"/>
  <c r="V23" i="39"/>
  <c r="V29" i="39" s="1"/>
  <c r="V28" i="38"/>
  <c r="Y25" i="38"/>
  <c r="Y21" i="39"/>
  <c r="Y27" i="39" s="1"/>
  <c r="Y23" i="39"/>
  <c r="Y29" i="39" s="1"/>
  <c r="Y28" i="38"/>
  <c r="AA22" i="39"/>
  <c r="AA28" i="39" s="1"/>
  <c r="AA31" i="38"/>
  <c r="T31" i="38"/>
  <c r="T22" i="39"/>
  <c r="T28" i="39" s="1"/>
  <c r="N29" i="38"/>
  <c r="N24" i="39"/>
  <c r="N30" i="39" s="1"/>
  <c r="T28" i="38"/>
  <c r="T23" i="39"/>
  <c r="T29" i="39" s="1"/>
  <c r="X23" i="39"/>
  <c r="X29" i="39" s="1"/>
  <c r="X28" i="38"/>
  <c r="AN25" i="38"/>
  <c r="AN21" i="39"/>
  <c r="AN27" i="39" s="1"/>
  <c r="H45" i="38"/>
  <c r="AM22" i="39"/>
  <c r="AM28" i="39" s="1"/>
  <c r="AM31" i="38"/>
  <c r="AO22" i="39"/>
  <c r="AO28" i="39" s="1"/>
  <c r="AO31" i="38"/>
  <c r="AO28" i="38"/>
  <c r="AO23" i="39"/>
  <c r="AO29" i="39" s="1"/>
  <c r="M29" i="38"/>
  <c r="M24" i="39"/>
  <c r="M30" i="39" s="1"/>
  <c r="AL24" i="39"/>
  <c r="AL30" i="39" s="1"/>
  <c r="AL29" i="38"/>
  <c r="R22" i="39"/>
  <c r="R28" i="39" s="1"/>
  <c r="R31" i="38"/>
  <c r="AH31" i="38"/>
  <c r="AH22" i="39"/>
  <c r="AH28" i="39" s="1"/>
  <c r="AQ21" i="39"/>
  <c r="AQ27" i="39" s="1"/>
  <c r="AQ25" i="38"/>
  <c r="AI22" i="39"/>
  <c r="AI28" i="39" s="1"/>
  <c r="AI31" i="38"/>
  <c r="Y31" i="38"/>
  <c r="Y22" i="39"/>
  <c r="Y28" i="39" s="1"/>
  <c r="Y24" i="39"/>
  <c r="Y30" i="39" s="1"/>
  <c r="Y29" i="38"/>
  <c r="AA136" i="21"/>
  <c r="AF31" i="38"/>
  <c r="AF22" i="39"/>
  <c r="AF28" i="39" s="1"/>
  <c r="N31" i="38"/>
  <c r="N22" i="39"/>
  <c r="N28" i="39" s="1"/>
  <c r="AB22" i="39"/>
  <c r="AB28" i="39" s="1"/>
  <c r="AB31" i="38"/>
  <c r="X21" i="39"/>
  <c r="X27" i="39" s="1"/>
  <c r="X25" i="38"/>
  <c r="AC24" i="39"/>
  <c r="AC30" i="39" s="1"/>
  <c r="AC29" i="38"/>
  <c r="AE31" i="38"/>
  <c r="AE22" i="39"/>
  <c r="AE28" i="39" s="1"/>
  <c r="AM21" i="39"/>
  <c r="AM27" i="39" s="1"/>
  <c r="AM25" i="38"/>
  <c r="AF29" i="38"/>
  <c r="AF24" i="39"/>
  <c r="AF30" i="39" s="1"/>
  <c r="AF25" i="38"/>
  <c r="AF21" i="39"/>
  <c r="AF27" i="39" s="1"/>
  <c r="W22" i="39"/>
  <c r="W28" i="39" s="1"/>
  <c r="W31" i="38"/>
  <c r="S22" i="39"/>
  <c r="S28" i="39" s="1"/>
  <c r="S31" i="38"/>
  <c r="N25" i="38"/>
  <c r="N21" i="39"/>
  <c r="N27" i="39" s="1"/>
  <c r="X22" i="39"/>
  <c r="X28" i="39" s="1"/>
  <c r="X31" i="38"/>
  <c r="AN24" i="39"/>
  <c r="AN30" i="39" s="1"/>
  <c r="AN29" i="38"/>
  <c r="AC31" i="38"/>
  <c r="AC22" i="39"/>
  <c r="AC28" i="39" s="1"/>
  <c r="AE29" i="38"/>
  <c r="AE24" i="39"/>
  <c r="AE30" i="39" s="1"/>
  <c r="H44" i="38"/>
  <c r="K25" i="38"/>
  <c r="K21" i="39"/>
  <c r="K27" i="39" s="1"/>
  <c r="AM23" i="39"/>
  <c r="AM29" i="39" s="1"/>
  <c r="AM28" i="38"/>
  <c r="Z23" i="39"/>
  <c r="Z29" i="39" s="1"/>
  <c r="Z28" i="38"/>
  <c r="P28" i="38"/>
  <c r="P23" i="39"/>
  <c r="P29" i="39" s="1"/>
  <c r="P31" i="38"/>
  <c r="P22" i="39"/>
  <c r="P28" i="39" s="1"/>
  <c r="AK22" i="39"/>
  <c r="AK28" i="39" s="1"/>
  <c r="AK31" i="38"/>
  <c r="AD23" i="39"/>
  <c r="AD29" i="39" s="1"/>
  <c r="AD28" i="38"/>
  <c r="AD25" i="38"/>
  <c r="AD21" i="39"/>
  <c r="AD27" i="39" s="1"/>
  <c r="AO29" i="38"/>
  <c r="AO24" i="39"/>
  <c r="AO30" i="39" s="1"/>
  <c r="O23" i="39"/>
  <c r="O29" i="39" s="1"/>
  <c r="O28" i="38"/>
  <c r="O29" i="38"/>
  <c r="O24" i="39"/>
  <c r="O30" i="39" s="1"/>
  <c r="AG23" i="39"/>
  <c r="AG29" i="39" s="1"/>
  <c r="AG28" i="38"/>
  <c r="AL22" i="39"/>
  <c r="AL28" i="39" s="1"/>
  <c r="AL31" i="38"/>
  <c r="R129" i="21"/>
  <c r="R21" i="38" s="1"/>
  <c r="R29" i="38"/>
  <c r="R24" i="39"/>
  <c r="R30" i="39" s="1"/>
  <c r="AH28" i="38"/>
  <c r="AH23" i="39"/>
  <c r="AH29" i="39" s="1"/>
  <c r="AH29" i="38"/>
  <c r="AH24" i="39"/>
  <c r="AH30" i="39" s="1"/>
  <c r="Q29" i="38"/>
  <c r="Q24" i="39"/>
  <c r="Q30" i="39" s="1"/>
  <c r="AQ31" i="38"/>
  <c r="AQ22" i="39"/>
  <c r="AQ28" i="39" s="1"/>
  <c r="L22" i="39"/>
  <c r="L28" i="39" s="1"/>
  <c r="L31" i="38"/>
  <c r="L24" i="39"/>
  <c r="L30" i="39" s="1"/>
  <c r="L29" i="38"/>
  <c r="L21" i="39"/>
  <c r="L27" i="39" s="1"/>
  <c r="L25" i="38"/>
  <c r="AI28" i="38"/>
  <c r="AI23" i="39"/>
  <c r="AI29" i="39" s="1"/>
  <c r="V31" i="38"/>
  <c r="V22" i="39"/>
  <c r="V28" i="39" s="1"/>
  <c r="V29" i="38"/>
  <c r="V24" i="39"/>
  <c r="V30" i="39" s="1"/>
  <c r="AA29" i="38"/>
  <c r="AA24" i="39"/>
  <c r="AA30" i="39" s="1"/>
  <c r="AA129" i="21"/>
  <c r="AA21" i="38" s="1"/>
  <c r="AJ24" i="39"/>
  <c r="AJ30" i="39" s="1"/>
  <c r="AJ29" i="38"/>
  <c r="W25" i="38"/>
  <c r="W21" i="39"/>
  <c r="W27" i="39" s="1"/>
  <c r="H55" i="38"/>
  <c r="AJ25" i="38"/>
  <c r="AJ21" i="39"/>
  <c r="AJ27" i="39" s="1"/>
  <c r="AJ23" i="39"/>
  <c r="AJ29" i="39" s="1"/>
  <c r="AJ28" i="38"/>
  <c r="AJ31" i="38"/>
  <c r="AJ22" i="39"/>
  <c r="AJ28" i="39" s="1"/>
  <c r="AB21" i="39"/>
  <c r="AB27" i="39" s="1"/>
  <c r="AB25" i="38"/>
  <c r="AB29" i="38"/>
  <c r="AB24" i="39"/>
  <c r="AB30" i="39" s="1"/>
  <c r="T21" i="39"/>
  <c r="T27" i="39" s="1"/>
  <c r="T25" i="38"/>
  <c r="AF23" i="39"/>
  <c r="AF29" i="39" s="1"/>
  <c r="AF28" i="38"/>
  <c r="W28" i="38"/>
  <c r="W23" i="39"/>
  <c r="W29" i="39" s="1"/>
  <c r="S24" i="39"/>
  <c r="S30" i="39" s="1"/>
  <c r="S29" i="38"/>
  <c r="S25" i="38"/>
  <c r="S21" i="39"/>
  <c r="S27" i="39" s="1"/>
  <c r="N23" i="39"/>
  <c r="N29" i="39" s="1"/>
  <c r="N28" i="38"/>
  <c r="X29" i="38"/>
  <c r="X24" i="39"/>
  <c r="X30" i="39" s="1"/>
  <c r="AN31" i="38"/>
  <c r="AN22" i="39"/>
  <c r="AN28" i="39" s="1"/>
  <c r="AC25" i="38"/>
  <c r="AC21" i="39"/>
  <c r="AC27" i="39" s="1"/>
  <c r="AE23" i="39"/>
  <c r="AE29" i="39" s="1"/>
  <c r="AE28" i="38"/>
  <c r="AE21" i="39"/>
  <c r="AE27" i="39" s="1"/>
  <c r="AE25" i="38"/>
  <c r="H46" i="38"/>
  <c r="H57" i="38"/>
  <c r="P21" i="39"/>
  <c r="P27" i="39" s="1"/>
  <c r="P25" i="38"/>
  <c r="AK29" i="38"/>
  <c r="AK24" i="39"/>
  <c r="AK30" i="39" s="1"/>
  <c r="AK28" i="38"/>
  <c r="AK23" i="39"/>
  <c r="AK29" i="39" s="1"/>
  <c r="AD22" i="39"/>
  <c r="AD28" i="39" s="1"/>
  <c r="AD31" i="38"/>
  <c r="AD29" i="38"/>
  <c r="AD24" i="39"/>
  <c r="AD30" i="39" s="1"/>
  <c r="AO21" i="39"/>
  <c r="AO27" i="39" s="1"/>
  <c r="AO25" i="38"/>
  <c r="O21" i="39"/>
  <c r="O27" i="39" s="1"/>
  <c r="O25" i="38"/>
  <c r="M28" i="38"/>
  <c r="M23" i="39"/>
  <c r="M29" i="39" s="1"/>
  <c r="AG29" i="38"/>
  <c r="AG24" i="39"/>
  <c r="AG30" i="39" s="1"/>
  <c r="AG21" i="39"/>
  <c r="AG27" i="39" s="1"/>
  <c r="AG25" i="38"/>
  <c r="AL25" i="38"/>
  <c r="AL21" i="39"/>
  <c r="AL27" i="39" s="1"/>
  <c r="AL129" i="21"/>
  <c r="AL21" i="38" s="1"/>
  <c r="R136" i="21"/>
  <c r="R21" i="39"/>
  <c r="R27" i="39" s="1"/>
  <c r="R25" i="38"/>
  <c r="AH25" i="38"/>
  <c r="AH21" i="39"/>
  <c r="AH27" i="39" s="1"/>
  <c r="Q21" i="39"/>
  <c r="Q27" i="39" s="1"/>
  <c r="Q25" i="38"/>
  <c r="Q31" i="38"/>
  <c r="Q22" i="39"/>
  <c r="Q28" i="39" s="1"/>
  <c r="AQ24" i="39"/>
  <c r="AQ30" i="39" s="1"/>
  <c r="AQ29" i="38"/>
  <c r="L28" i="38"/>
  <c r="L23" i="39"/>
  <c r="L29" i="39" s="1"/>
  <c r="AI24" i="39"/>
  <c r="AI30" i="39" s="1"/>
  <c r="AI29" i="38"/>
  <c r="V21" i="39"/>
  <c r="V27" i="39" s="1"/>
  <c r="V25" i="38"/>
  <c r="AA25" i="38"/>
  <c r="AA21" i="39"/>
  <c r="AA27" i="39" s="1"/>
  <c r="H43" i="38" l="1"/>
  <c r="H43" i="39"/>
  <c r="H49" i="39" s="1"/>
  <c r="H35" i="39"/>
  <c r="H46" i="39"/>
  <c r="H38" i="39"/>
  <c r="H47" i="38"/>
  <c r="AL28" i="38"/>
  <c r="AL23" i="39"/>
  <c r="AL29" i="39" s="1"/>
  <c r="H54" i="38"/>
  <c r="H143" i="21"/>
  <c r="H56" i="38"/>
  <c r="H142" i="21"/>
  <c r="R28" i="38"/>
  <c r="R23" i="39"/>
  <c r="R29" i="39" s="1"/>
  <c r="AA28" i="38"/>
  <c r="AA23" i="39"/>
  <c r="AA29" i="39" s="1"/>
  <c r="H36" i="39"/>
  <c r="H44" i="39"/>
  <c r="H50" i="39" s="1"/>
  <c r="H56" i="39" l="1"/>
  <c r="H70" i="36" s="1"/>
  <c r="H49" i="38"/>
  <c r="H45" i="39"/>
  <c r="H51" i="39" s="1"/>
  <c r="H37" i="39"/>
  <c r="H53" i="38"/>
  <c r="H59" i="38" s="1"/>
  <c r="H60" i="38" s="1"/>
  <c r="H78" i="38" s="1"/>
  <c r="K43" i="22" s="1"/>
  <c r="H57" i="39"/>
  <c r="H30" i="24" s="1"/>
  <c r="H147" i="21"/>
  <c r="H58" i="39" l="1"/>
  <c r="H31" i="24" s="1"/>
  <c r="H50" i="38"/>
  <c r="H70" i="38" s="1"/>
  <c r="L33" i="22" s="1"/>
  <c r="H62" i="38"/>
  <c r="H63" i="38" s="1"/>
  <c r="H53" i="39"/>
  <c r="H62" i="39" s="1"/>
  <c r="H39" i="33" s="1"/>
  <c r="H79" i="38"/>
  <c r="L43" i="22" s="1"/>
  <c r="L47" i="22" s="1"/>
  <c r="L70" i="22" s="1"/>
  <c r="H81" i="38"/>
  <c r="N43" i="22" s="1"/>
  <c r="N47" i="22" s="1"/>
  <c r="N70" i="22" s="1"/>
  <c r="H77" i="38"/>
  <c r="J43" i="22" s="1"/>
  <c r="H80" i="38"/>
  <c r="M43" i="22" s="1"/>
  <c r="M78" i="22" s="1"/>
  <c r="H35" i="33"/>
  <c r="A4" i="21"/>
  <c r="K78" i="22"/>
  <c r="K47" i="22"/>
  <c r="K70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A4" i="39"/>
  <c r="M47" i="22"/>
  <c r="M70" i="22" s="1"/>
  <c r="M84" i="22" s="1"/>
  <c r="M130" i="22" s="1"/>
  <c r="L78" i="22"/>
  <c r="L84" i="22" s="1"/>
  <c r="L130" i="22" s="1"/>
  <c r="N78" i="22"/>
  <c r="N84" i="22" s="1"/>
  <c r="N130" i="22" s="1"/>
  <c r="H83" i="38"/>
  <c r="J78" i="22"/>
  <c r="J47" i="22"/>
  <c r="L77" i="22"/>
  <c r="L37" i="22"/>
  <c r="L69" i="22" s="1"/>
  <c r="K84" i="22"/>
  <c r="K130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H87" i="38" s="1"/>
  <c r="H36" i="33" s="1"/>
  <c r="J77" i="22"/>
  <c r="J37" i="22"/>
  <c r="H49" i="22"/>
  <c r="J70" i="22"/>
  <c r="J84" i="22" s="1"/>
  <c r="J130" i="22" s="1"/>
  <c r="L83" i="22"/>
  <c r="L129" i="22" s="1"/>
  <c r="A4" i="38" l="1"/>
  <c r="H39" i="22"/>
  <c r="J69" i="22"/>
  <c r="J83" i="22" s="1"/>
  <c r="J129" i="22" s="1"/>
  <c r="H134" i="22"/>
  <c r="H133" i="22" l="1"/>
  <c r="J145" i="22" s="1"/>
  <c r="L146" i="22"/>
  <c r="H20" i="24" s="1"/>
  <c r="H140" i="22"/>
  <c r="H150" i="22" s="1"/>
  <c r="N146" i="22"/>
  <c r="M146" i="22"/>
  <c r="H21" i="24" s="1"/>
  <c r="K146" i="22"/>
  <c r="H19" i="24" s="1"/>
  <c r="J146" i="22"/>
  <c r="H18" i="24" s="1"/>
  <c r="H154" i="22" l="1"/>
  <c r="H39" i="24"/>
  <c r="H23" i="23" s="1"/>
  <c r="H23" i="24"/>
  <c r="H43" i="24" s="1"/>
  <c r="H37" i="24"/>
  <c r="H21" i="23" s="1"/>
  <c r="H36" i="24"/>
  <c r="H20" i="23" s="1"/>
  <c r="H38" i="24"/>
  <c r="H22" i="23" s="1"/>
  <c r="K145" i="22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88" i="22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41" i="33"/>
  <c r="A4" i="24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A4" i="22"/>
  <c r="H38" i="33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<sst xmlns="http://schemas.openxmlformats.org/spreadsheetml/2006/main" count="2913" uniqueCount="767">
  <si>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</si>
  <si>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</si>
  <si>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</si>
  <si>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</si>
  <si>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</si>
  <si>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</si>
  <si>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</si>
  <si>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</si>
  <si>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</si>
  <si>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</si>
  <si>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</si>
  <si>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</si>
  <si>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</si>
  <si>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</si>
  <si>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</si>
  <si>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</si>
  <si>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</si>
  <si>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</si>
  <si>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</si>
  <si>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</si>
  <si>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</si>
  <si>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</si>
  <si>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</si>
  <si>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</si>
  <si>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</si>
  <si>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</si>
  <si>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</si>
  <si>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</si>
  <si>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</si>
  <si>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</si>
  <si>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</si>
  <si>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</si>
  <si>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</si>
  <si>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</si>
  <si>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</si>
  <si>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</si>
  <si>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</si>
  <si>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</si>
  <si>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</si>
  <si>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</si>
  <si>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</si>
  <si>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</si>
  <si>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</si>
  <si>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</si>
  <si>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</si>
  <si>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</si>
  <si>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</si>
  <si>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</si>
  <si>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</si>
  <si>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</si>
  <si>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</si>
  <si>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</si>
  <si>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</si>
  <si>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</si>
  <si>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</si>
  <si>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</si>
  <si>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</si>
  <si>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</si>
  <si>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</si>
  <si>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</si>
  <si>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</si>
  <si>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</si>
  <si>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</si>
  <si>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</si>
  <si>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</si>
  <si>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</si>
  <si>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</si>
  <si>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</si>
  <si>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</si>
  <si>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</si>
  <si>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</si>
  <si>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</si>
  <si>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</si>
  <si>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</si>
  <si>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</si>
  <si>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</si>
  <si>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</si>
  <si>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</si>
  <si>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</si>
  <si>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</si>
  <si>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</si>
  <si>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</si>
  <si>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</si>
  <si>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</si>
  <si>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</si>
  <si>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</si>
  <si>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</si>
  <si>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</si>
  <si>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</si>
  <si>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</si>
  <si>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</si>
  <si>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</si>
  <si>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</si>
  <si>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</si>
  <si>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</si>
  <si>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</si>
  <si>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</si>
  <si>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</si>
  <si>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</si>
  <si>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</si>
  <si>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</si>
  <si>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</si>
  <si>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</si>
  <si>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</si>
  <si>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</si>
  <si>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</si>
  <si>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</si>
  <si>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</si>
  <si>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</si>
  <si>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</si>
  <si>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</si>
  <si>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</si>
  <si>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</si>
  <si>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</si>
  <si>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</si>
  <si>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</si>
  <si>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</si>
  <si>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</si>
  <si>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</si>
  <si>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</si>
  <si>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</si>
  <si>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</si>
  <si>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</si>
  <si>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</si>
  <si>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</si>
  <si>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</si>
  <si>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</si>
  <si>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</si>
  <si>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</si>
  <si>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</si>
  <si>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</si>
  <si>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</si>
  <si>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</si>
  <si>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</si>
  <si>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</si>
  <si>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</si>
  <si>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</si>
  <si>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</si>
  <si>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</si>
  <si>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</si>
  <si>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</si>
  <si>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</si>
  <si>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</si>
  <si>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</si>
  <si>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</si>
  <si>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</si>
  <si>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</si>
  <si>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</si>
  <si>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</si>
  <si>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</si>
  <si>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</si>
  <si>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</si>
  <si>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</si>
  <si>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</si>
  <si>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</si>
  <si>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</si>
  <si>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</si>
  <si>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</si>
  <si>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</si>
  <si>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</si>
  <si>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</si>
  <si>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</si>
  <si>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</si>
  <si>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</si>
  <si>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</si>
  <si>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</si>
  <si>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</si>
  <si>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</si>
  <si>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</si>
  <si>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</si>
  <si>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</si>
  <si>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</si>
  <si>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</si>
  <si>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</si>
  <si>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</si>
  <si>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</si>
  <si>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</si>
  <si>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</si>
  <si>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</si>
  <si>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</si>
  <si>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</si>
  <si>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</si>
  <si>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</si>
  <si>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</si>
  <si>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</si>
  <si>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</si>
  <si>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</si>
  <si>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</si>
  <si>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</si>
  <si>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</si>
  <si>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</si>
  <si>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</si>
  <si>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</si>
  <si>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</si>
  <si>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</si>
  <si>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</si>
  <si>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</si>
  <si>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</si>
  <si>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</si>
  <si>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</si>
  <si>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</si>
  <si>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</si>
  <si>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</si>
  <si>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</si>
  <si>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</si>
  <si>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</si>
  <si>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</si>
  <si>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</si>
  <si>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</si>
  <si>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</si>
  <si>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</si>
  <si>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</si>
  <si>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</si>
  <si>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</si>
  <si>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</si>
  <si>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</si>
  <si>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</si>
  <si>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</si>
  <si>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</si>
  <si>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</si>
  <si>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</si>
  <si>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</si>
  <si>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</si>
  <si>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</si>
  <si>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</si>
  <si>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</si>
  <si>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</si>
  <si>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</si>
  <si>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</si>
  <si>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</si>
  <si>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</si>
  <si>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</si>
  <si>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</si>
  <si>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</si>
  <si>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</si>
  <si>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</si>
  <si>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</si>
  <si>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</si>
  <si>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</si>
  <si>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</si>
  <si>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</si>
  <si>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</si>
  <si>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</si>
  <si>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</si>
  <si>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</si>
  <si>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</si>
  <si>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</si>
  <si>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</si>
  <si>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</si>
  <si>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</si>
  <si>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</si>
  <si>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</si>
  <si>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</si>
  <si>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</si>
  <si>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</si>
  <si>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</si>
  <si>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</si>
  <si>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</si>
  <si>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</si>
  <si>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</si>
  <si>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</si>
  <si>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</si>
  <si>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</si>
  <si>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</si>
  <si>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</si>
  <si>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</si>
  <si>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</si>
  <si>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</si>
  <si>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</si>
  <si>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</si>
  <si>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</si>
  <si>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</si>
  <si>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</si>
  <si>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</si>
  <si>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</si>
  <si>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</si>
  <si>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</si>
  <si>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</si>
  <si>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</si>
  <si>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</si>
  <si>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</si>
  <si>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</si>
  <si>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</si>
  <si>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</si>
  <si>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</si>
  <si>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</si>
  <si>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</si>
  <si>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</si>
  <si>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</si>
  <si>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</si>
  <si>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</si>
  <si>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</si>
  <si>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</si>
  <si>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</si>
  <si>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</si>
  <si>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</si>
  <si>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</si>
  <si>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</si>
  <si>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</si>
  <si>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</si>
  <si>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</si>
  <si>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</si>
  <si>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</si>
  <si>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</si>
  <si>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</si>
  <si>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</si>
  <si>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</si>
  <si>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</si>
  <si>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</si>
  <si>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</si>
  <si>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</si>
  <si>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</si>
  <si>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</si>
  <si>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</si>
  <si>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</si>
  <si>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</si>
  <si>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</si>
  <si>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</si>
  <si>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</si>
  <si>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</si>
  <si>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</si>
  <si>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</si>
  <si>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</si>
  <si>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</si>
  <si>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</si>
  <si>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</si>
  <si>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</si>
  <si>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</si>
  <si>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</si>
  <si>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</si>
  <si>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</si>
  <si>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</si>
  <si>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</si>
  <si>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</si>
  <si>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</si>
  <si>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</si>
  <si>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</si>
  <si>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</si>
  <si>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</si>
  <si>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</si>
  <si>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</si>
  <si>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</si>
  <si>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</si>
  <si>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</si>
  <si>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</si>
  <si>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</si>
  <si>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</si>
  <si>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</si>
  <si>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</si>
  <si>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</si>
  <si>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</si>
  <si>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</si>
  <si>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</si>
  <si>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</si>
  <si>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</si>
  <si>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</si>
  <si>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</si>
  <si>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</si>
  <si>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</si>
  <si>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</si>
  <si>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</si>
  <si>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</si>
  <si>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</si>
  <si>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</si>
  <si>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</si>
  <si>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</si>
  <si>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</si>
  <si>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</si>
  <si>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</si>
  <si>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</si>
  <si>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</si>
  <si>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</si>
  <si>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</si>
  <si>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</si>
  <si>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</si>
  <si>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</si>
  <si>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</si>
  <si>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</si>
  <si>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</si>
  <si>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</si>
  <si>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</si>
  <si>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</si>
  <si>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</si>
  <si>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</si>
  <si>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</si>
  <si>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</si>
  <si>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</si>
  <si>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</si>
  <si>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</si>
  <si>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</si>
  <si>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</si>
  <si>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</si>
  <si>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</si>
  <si>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</si>
  <si>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</si>
  <si>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</si>
  <si>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</si>
  <si>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</si>
  <si>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</si>
  <si>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</si>
  <si>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</si>
  <si>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</si>
  <si>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</si>
  <si>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</si>
  <si>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</si>
  <si>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</si>
  <si>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</si>
  <si>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</si>
  <si>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</si>
  <si>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</si>
  <si>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</si>
  <si>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</si>
  <si>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</si>
  <si>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</si>
  <si>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</si>
  <si>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</si>
  <si>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</si>
  <si>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</si>
  <si>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</si>
  <si>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</si>
  <si>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</si>
  <si>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</si>
  <si>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</si>
  <si>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</si>
  <si>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</si>
  <si>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</si>
  <si>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</si>
  <si>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</si>
  <si>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</si>
  <si>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</si>
  <si>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</si>
  <si>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</si>
  <si>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</si>
  <si>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</si>
  <si>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</si>
  <si>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</si>
  <si>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</si>
  <si>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</si>
  <si>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</si>
  <si>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</si>
  <si>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</si>
  <si>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</si>
  <si>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</si>
  <si>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</si>
  <si>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</si>
  <si>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</si>
  <si>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</si>
  <si>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</si>
  <si>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</si>
  <si>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</si>
  <si>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</si>
  <si>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</si>
  <si>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</si>
  <si>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</si>
  <si>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</si>
  <si>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</si>
  <si>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</si>
  <si>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</si>
  <si>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</si>
  <si>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</si>
  <si>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</si>
  <si>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</si>
  <si>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</si>
  <si>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</si>
  <si>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</si>
  <si>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</si>
  <si>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</si>
  <si>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</si>
  <si>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</si>
  <si>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</si>
  <si>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</si>
  <si>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</si>
  <si>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</si>
  <si>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</si>
  <si>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</si>
  <si>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</si>
  <si>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</si>
  <si>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</si>
  <si>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</si>
  <si>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</si>
  <si>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</si>
  <si>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</si>
  <si>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</si>
  <si>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</si>
  <si>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</si>
  <si>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</si>
  <si>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</si>
  <si>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</si>
  <si>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</si>
  <si>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</si>
  <si>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</si>
  <si>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</si>
  <si>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</si>
  <si>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</si>
  <si>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</si>
  <si>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</si>
  <si>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</si>
  <si>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</si>
  <si>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</si>
  <si>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</si>
  <si>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</si>
  <si>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</si>
  <si>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</si>
  <si>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</si>
  <si>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</si>
  <si>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</si>
  <si>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</si>
  <si>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</si>
  <si>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</si>
  <si>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</si>
  <si>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</si>
  <si>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</si>
  <si>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</si>
  <si>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</si>
  <si>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</si>
  <si>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</si>
  <si>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</si>
  <si>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</si>
  <si>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</si>
  <si>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</si>
  <si>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</si>
  <si>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</si>
  <si>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</si>
  <si>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</si>
  <si>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</si>
  <si>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</si>
  <si>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</si>
  <si>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</si>
  <si>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</si>
  <si>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</si>
  <si>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</si>
  <si>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</si>
  <si>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</si>
  <si>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</si>
  <si>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</si>
  <si>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</si>
  <si>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</si>
  <si>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</si>
  <si>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</si>
  <si>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</si>
  <si>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</si>
  <si>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</si>
  <si>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</si>
  <si>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</si>
  <si>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</si>
  <si>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</si>
  <si>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</si>
  <si>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</si>
  <si>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</si>
  <si>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</si>
  <si>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</si>
  <si>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</si>
  <si>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</si>
  <si>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</si>
  <si>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</si>
  <si>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</si>
  <si>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</si>
  <si>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</si>
  <si>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</si>
  <si>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</si>
  <si>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</si>
  <si>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</si>
  <si>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</si>
  <si>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</si>
  <si>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</si>
  <si>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</si>
  <si>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</si>
  <si>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</si>
  <si>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</si>
  <si>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</si>
  <si>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</si>
  <si>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</si>
  <si>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</si>
  <si>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</si>
  <si>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</si>
  <si>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</si>
  <si>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</si>
  <si>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</si>
  <si>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</si>
  <si>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</si>
  <si>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</si>
  <si>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</si>
  <si>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</si>
  <si>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</si>
  <si>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</si>
  <si>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</si>
  <si>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</si>
  <si>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</si>
  <si>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</si>
  <si>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</si>
  <si>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</si>
  <si>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</si>
  <si>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</si>
  <si>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</si>
  <si>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</si>
  <si>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</si>
  <si>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</si>
  <si>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</si>
  <si>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</si>
  <si>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</si>
  <si>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</si>
  <si>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</si>
  <si>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</si>
  <si>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</si>
  <si>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</si>
  <si>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</si>
  <si>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</si>
  <si>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</si>
  <si>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</si>
  <si>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</si>
  <si>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</si>
  <si>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</si>
  <si>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</si>
  <si>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</si>
  <si>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</si>
  <si>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</si>
  <si>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</si>
  <si>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</si>
  <si>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</si>
  <si>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</si>
  <si>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</si>
  <si>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</si>
  <si>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</si>
  <si>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</si>
  <si>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</si>
  <si>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</si>
  <si>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</si>
  <si>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</si>
  <si>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</si>
  <si>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</si>
  <si>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</si>
  <si>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</si>
  <si>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</si>
  <si>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</si>
  <si>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</si>
  <si>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</si>
  <si>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</si>
  <si>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</si>
  <si>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</si>
  <si>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</si>
  <si>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</si>
  <si>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</si>
  <si>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</si>
  <si>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</si>
  <si>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</si>
  <si>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</si>
  <si>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</si>
  <si>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</si>
  <si>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</si>
  <si>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</si>
  <si>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</si>
  <si>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</si>
  <si>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</si>
  <si>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</si>
  <si>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</si>
  <si>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</si>
  <si>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</si>
  <si>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</si>
  <si>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</si>
  <si>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</si>
  <si>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</si>
  <si>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</si>
  <si>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</si>
  <si>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</si>
  <si>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</si>
  <si>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</si>
  <si>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</si>
  <si>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</si>
  <si>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</si>
  <si>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</si>
  <si>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</si>
  <si>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</si>
  <si>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</si>
  <si>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</si>
  <si>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</si>
  <si>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</si>
  <si>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</si>
  <si>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</si>
  <si>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</si>
  <si>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</si>
  <si>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</si>
  <si>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</si>
  <si>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</si>
  <si>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</si>
  <si>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</si>
  <si>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</si>
  <si>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</si>
  <si>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</si>
  <si>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</si>
  <si>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</si>
  <si>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</si>
  <si>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</si>
  <si>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</si>
  <si>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</si>
  <si>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</si>
  <si>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</si>
  <si>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</si>
  <si>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</si>
  <si>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</si>
  <si>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</si>
  <si>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</si>
  <si>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</si>
  <si>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</si>
  <si>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</si>
  <si>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</si>
  <si>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</si>
  <si>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</si>
  <si>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</si>
  <si>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</si>
  <si>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</si>
  <si>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</si>
  <si>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</si>
  <si>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</si>
  <si>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</si>
  <si>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</si>
  <si>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</si>
  <si>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</si>
  <si>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</si>
  <si>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</si>
  <si>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</si>
  <si>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</si>
  <si>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</si>
  <si>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</si>
  <si>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</si>
  <si>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</si>
  <si>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</si>
  <si>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</si>
  <si>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</si>
  <si>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</si>
  <si>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</si>
  <si>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</si>
  <si>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</si>
  <si>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</si>
  <si>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</si>
  <si>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</si>
  <si>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</si>
  <si>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</si>
  <si>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</si>
  <si>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</si>
  <si>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</si>
  <si>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</si>
  <si>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</si>
  <si>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</si>
  <si>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</si>
  <si>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</si>
  <si>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</si>
  <si>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</si>
  <si>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</si>
  <si>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</si>
  <si>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</si>
  <si>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</si>
  <si>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</si>
  <si>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</si>
  <si>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</si>
  <si>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</si>
  <si>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</si>
  <si>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</si>
  <si>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</si>
  <si>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</si>
  <si>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Release for 2021/22 charge setting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</si>
  <si>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</si>
  <si>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</si>
  <si>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</si>
  <si>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</si>
  <si>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2021/22</t>
  </si>
  <si>
    <t>SEPD</t>
  </si>
  <si>
    <t xml:space="preserve">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</si>
</sst>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2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0" fillId="0" borderId="0" xfId="0" applyNumberFormat="1" applyBorder="1" applyAlignment="1" applyProtection="1">
      <alignment wrapText="1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3" sqref="D3"/>
    </sheetView>
  </sheetViews>
  <sheetFormatPr defaultColWidth="0" defaultRowHeight="15" customHeight="1"/>
  <cols>
    <col min="1" max="1" width="2.75" customWidth="1"/>
    <col min="2" max="2" width="22.75" customWidth="1"/>
    <col min="3" max="3" width="2.75" customWidth="1"/>
    <col min="4" max="4" width="100.375" customWidth="1"/>
    <col min="5" max="5" width="2.75" customWidth="1"/>
    <col min="6" max="16384" width="9.125" hidden="1"/>
  </cols>
  <sheetData>
    <row r="1" spans="1:5" ht="15" customHeight="1">
      <c r="A1" s="42"/>
      <c r="B1" s="43"/>
      <c r="C1" s="42"/>
      <c r="D1" s="42"/>
      <c r="E1" s="42"/>
    </row>
    <row r="2" spans="1:5" ht="27.75">
      <c r="A2" s="42"/>
      <c r="B2" s="43"/>
      <c r="C2" s="42"/>
      <c r="D2" s="44" t="s">
        <v>0</v>
      </c>
      <c r="E2" s="42"/>
    </row>
    <row r="3" spans="1:5" ht="15" customHeight="1">
      <c r="A3" s="42"/>
      <c r="B3" s="43"/>
      <c r="C3" s="42"/>
      <c r="D3" s="42"/>
      <c r="E3" s="42"/>
    </row>
    <row r="4" spans="1:5" ht="20.25">
      <c r="A4" s="42"/>
      <c r="B4" s="43"/>
      <c r="C4" s="42"/>
      <c r="D4" s="215" t="s">
        <v>759</v>
      </c>
      <c r="E4" s="42"/>
    </row>
    <row r="5" spans="1:5" ht="14.25">
      <c r="A5" s="42"/>
      <c r="B5" s="43"/>
      <c r="C5" s="42"/>
      <c r="D5" s="42"/>
      <c r="E5" s="42"/>
    </row>
    <row r="6" spans="1:5">
      <c r="A6" s="42"/>
      <c r="B6" s="45" t="str">
        <f>'Version control'!F7</f>
        <v>Model date:</v>
      </c>
      <c r="C6" s="42"/>
      <c r="D6" s="46">
        <f>'Version control'!H7</f>
        <v>43777</v>
      </c>
      <c r="E6" s="42"/>
    </row>
    <row r="7" spans="1:5" ht="15" customHeight="1">
      <c r="A7" s="42"/>
      <c r="B7" s="43"/>
      <c r="C7" s="42"/>
      <c r="D7" s="42"/>
      <c r="E7" s="42"/>
    </row>
    <row r="8" spans="1:5" ht="15" customHeight="1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>
      <c r="A9" s="42"/>
      <c r="B9" s="43"/>
      <c r="C9" s="42"/>
      <c r="D9" s="42"/>
      <c r="E9" s="42"/>
    </row>
    <row r="10" spans="1:5" ht="15" customHeight="1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>
      <c r="A11" s="42"/>
      <c r="B11" s="43"/>
      <c r="C11" s="42"/>
      <c r="D11" s="42"/>
      <c r="E11" s="42"/>
    </row>
    <row r="12" spans="1:5" ht="15" customHeight="1">
      <c r="A12" s="42"/>
      <c r="B12" s="45" t="str">
        <f>'Version control'!F13</f>
        <v>DCUSA text version:</v>
      </c>
      <c r="C12" s="42"/>
      <c r="D12" s="47" t="str">
        <f>'Version control'!H13</f>
        <v>Attachment A_01 April 2021 Charging Methodologies Pre-Release_Issued October 2019 (shared 10/10/2019)</v>
      </c>
      <c r="E12" s="42"/>
    </row>
    <row r="13" spans="1:5" s="1" customFormat="1" ht="15" customHeight="1">
      <c r="A13" s="42"/>
      <c r="B13" s="45"/>
      <c r="C13" s="42"/>
      <c r="D13" s="47"/>
      <c r="E13" s="42"/>
    </row>
    <row r="14" spans="1:5" s="1" customFormat="1" ht="15" customHeight="1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>
      <c r="A15" s="42"/>
      <c r="B15" s="43"/>
      <c r="C15" s="42"/>
      <c r="D15" s="42"/>
      <c r="E15" s="42"/>
    </row>
    <row r="16" spans="1:5" ht="28.5">
      <c r="A16" s="42"/>
      <c r="B16" s="45" t="s">
        <v>4</v>
      </c>
      <c r="C16" s="42"/>
      <c r="D16" s="48" t="s">
        <v>758</v>
      </c>
      <c r="E16" s="42"/>
    </row>
    <row r="17" spans="1:5" ht="14.25">
      <c r="A17" s="42"/>
      <c r="B17" s="43"/>
      <c r="C17" s="42"/>
      <c r="D17" s="48" t="s">
        <v>726</v>
      </c>
      <c r="E17" s="42"/>
    </row>
    <row r="18" spans="1:5" ht="14.25">
      <c r="A18" s="42"/>
      <c r="B18" s="43"/>
      <c r="C18" s="42"/>
      <c r="D18" s="42"/>
      <c r="E18" s="42"/>
    </row>
    <row r="19" spans="1:5" ht="15" customHeight="1">
      <c r="A19" s="42"/>
      <c r="B19" s="45" t="s">
        <v>1</v>
      </c>
      <c r="C19" s="42"/>
      <c r="D19" s="222" t="s">
        <v>764</v>
      </c>
      <c r="E19" s="42"/>
    </row>
    <row r="20" spans="1:5" ht="15" customHeight="1">
      <c r="A20" s="42"/>
      <c r="B20" s="43"/>
      <c r="C20" s="42"/>
      <c r="D20" s="42"/>
      <c r="E20" s="42"/>
    </row>
    <row r="21" spans="1:5" ht="15" customHeight="1">
      <c r="A21" s="42"/>
      <c r="B21" s="45" t="s">
        <v>2</v>
      </c>
      <c r="C21" s="42"/>
      <c r="D21" s="222" t="s">
        <v>765</v>
      </c>
      <c r="E21" s="42"/>
    </row>
    <row r="22" spans="1:5" ht="15" customHeight="1">
      <c r="A22" s="42"/>
      <c r="B22" s="43"/>
      <c r="C22" s="42"/>
      <c r="D22" s="42"/>
      <c r="E22" s="42"/>
    </row>
    <row r="23" spans="1:5" ht="15" customHeight="1">
      <c r="A23" s="42"/>
      <c r="B23" s="45" t="s">
        <v>3</v>
      </c>
      <c r="C23" s="42"/>
      <c r="D23" s="222" t="s">
        <v>766</v>
      </c>
      <c r="E23" s="42"/>
    </row>
    <row r="24" spans="1:5" ht="15" customHeight="1">
      <c r="A24" s="42"/>
      <c r="B24" s="43"/>
      <c r="C24" s="42"/>
      <c r="D24" s="42"/>
      <c r="E24" s="42"/>
    </row>
    <row r="25" spans="1:5" ht="30" customHeight="1">
      <c r="A25" s="42"/>
      <c r="B25" s="45" t="s">
        <v>11</v>
      </c>
      <c r="C25" s="42"/>
      <c r="D25" s="18" t="s">
        <v>564</v>
      </c>
      <c r="E25" s="42"/>
    </row>
    <row r="26" spans="1:5" ht="15" customHeight="1">
      <c r="A26" s="42"/>
      <c r="B26" s="43"/>
      <c r="C26" s="42"/>
      <c r="D26" s="42"/>
      <c r="E26" s="42"/>
    </row>
    <row r="27" spans="1:5" ht="15" customHeight="1">
      <c r="A27" s="42"/>
      <c r="B27" s="45" t="s">
        <v>5</v>
      </c>
      <c r="C27" s="42"/>
      <c r="D27" s="42"/>
      <c r="E27" s="42"/>
    </row>
    <row r="28" spans="1:5" ht="15" customHeight="1">
      <c r="A28" s="42"/>
      <c r="B28" s="49" t="s">
        <v>6</v>
      </c>
      <c r="C28" s="50"/>
      <c r="D28" s="50" t="s">
        <v>7</v>
      </c>
      <c r="E28" s="42"/>
    </row>
    <row r="29" spans="1:5" ht="14.25">
      <c r="A29" s="42"/>
      <c r="B29" s="51"/>
      <c r="C29" s="52"/>
      <c r="D29" s="52" t="s">
        <v>9</v>
      </c>
      <c r="E29" s="42"/>
    </row>
    <row r="30" spans="1:5" ht="14.25">
      <c r="A30" s="42"/>
      <c r="B30" s="19" t="s">
        <v>265</v>
      </c>
      <c r="C30" s="53"/>
      <c r="D30" s="53" t="s">
        <v>8</v>
      </c>
      <c r="E30" s="42"/>
    </row>
    <row r="31" spans="1:5" ht="14.25">
      <c r="A31" s="42"/>
      <c r="B31" s="20" t="s">
        <v>265</v>
      </c>
      <c r="C31" s="53"/>
      <c r="D31" s="53" t="s">
        <v>264</v>
      </c>
      <c r="E31" s="42"/>
    </row>
    <row r="32" spans="1:5" ht="14.25">
      <c r="A32" s="42"/>
      <c r="B32" s="21" t="s">
        <v>265</v>
      </c>
      <c r="C32" s="53"/>
      <c r="D32" s="54" t="s">
        <v>511</v>
      </c>
      <c r="E32" s="42"/>
    </row>
    <row r="33" spans="1:5" ht="14.25">
      <c r="A33" s="42"/>
      <c r="B33" s="55" t="s">
        <v>265</v>
      </c>
      <c r="C33" s="53"/>
      <c r="D33" s="53" t="s">
        <v>10</v>
      </c>
      <c r="E33" s="42"/>
    </row>
    <row r="34" spans="1:5">
      <c r="A34" s="42"/>
      <c r="B34" s="56" t="s">
        <v>265</v>
      </c>
      <c r="C34" s="53"/>
      <c r="D34" s="53" t="s">
        <v>478</v>
      </c>
      <c r="E34" s="42"/>
    </row>
    <row r="35" spans="1:5" ht="14.25">
      <c r="A35" s="42"/>
      <c r="B35" s="57" t="s">
        <v>265</v>
      </c>
      <c r="C35" s="53"/>
      <c r="D35" s="53" t="s">
        <v>479</v>
      </c>
      <c r="E35" s="42"/>
    </row>
    <row r="36" spans="1:5" ht="14.25">
      <c r="A36" s="42"/>
      <c r="B36" s="58" t="s">
        <v>265</v>
      </c>
      <c r="C36" s="53"/>
      <c r="D36" s="54" t="s">
        <v>494</v>
      </c>
      <c r="E36" s="42"/>
    </row>
    <row r="37" spans="1:5" ht="14.25">
      <c r="A37" s="42"/>
      <c r="B37" s="59" t="s">
        <v>477</v>
      </c>
      <c r="C37" s="53"/>
      <c r="D37" s="54" t="s">
        <v>480</v>
      </c>
      <c r="E37" s="42"/>
    </row>
    <row r="38" spans="1:5" ht="15" customHeight="1">
      <c r="A38" s="42"/>
      <c r="B38" s="60" t="s">
        <v>477</v>
      </c>
      <c r="C38" s="53"/>
      <c r="D38" s="53" t="s">
        <v>481</v>
      </c>
      <c r="E38" s="42"/>
    </row>
    <row r="39" spans="1:5" ht="15" customHeight="1">
      <c r="A39" s="42"/>
      <c r="B39" s="50" t="s">
        <v>477</v>
      </c>
      <c r="C39" s="53"/>
      <c r="D39" s="53" t="s">
        <v>482</v>
      </c>
      <c r="E39" s="42"/>
    </row>
    <row r="40" spans="1:5" ht="15" customHeight="1">
      <c r="A40" s="42"/>
      <c r="B40" s="61" t="s">
        <v>477</v>
      </c>
      <c r="C40" s="53"/>
      <c r="D40" s="53" t="s">
        <v>507</v>
      </c>
      <c r="E40" s="42"/>
    </row>
    <row r="41" spans="1:5" ht="15" customHeight="1">
      <c r="A41" s="42"/>
      <c r="B41" s="62" t="s">
        <v>477</v>
      </c>
      <c r="C41" s="53"/>
      <c r="D41" s="53" t="s">
        <v>508</v>
      </c>
      <c r="E41" s="42"/>
    </row>
    <row r="42" spans="1:5" ht="15" customHeight="1">
      <c r="A42" s="42"/>
      <c r="B42" s="63" t="s">
        <v>477</v>
      </c>
      <c r="C42" s="53"/>
      <c r="D42" s="53" t="s">
        <v>509</v>
      </c>
      <c r="E42" s="42"/>
    </row>
    <row r="43" spans="1:5" ht="15" customHeight="1">
      <c r="A43" s="42"/>
      <c r="B43" s="64" t="s">
        <v>506</v>
      </c>
      <c r="C43" s="53"/>
      <c r="D43" s="53" t="s">
        <v>510</v>
      </c>
      <c r="E43" s="42"/>
    </row>
    <row r="44" spans="1:5" ht="15" customHeight="1">
      <c r="A44" s="42"/>
      <c r="B44" s="65" t="s">
        <v>506</v>
      </c>
      <c r="C44" s="53"/>
      <c r="D44" s="54" t="s">
        <v>489</v>
      </c>
      <c r="E44" s="42"/>
    </row>
    <row r="45" spans="1:5" ht="15" customHeight="1">
      <c r="A45" s="42"/>
      <c r="B45" s="66" t="s">
        <v>506</v>
      </c>
      <c r="C45" s="53"/>
      <c r="D45" s="54" t="s">
        <v>490</v>
      </c>
      <c r="E45" s="42"/>
    </row>
    <row r="46" spans="1:5" ht="15" customHeight="1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25"/>
  <cols>
    <col min="1" max="5" width="2.75" customWidth="1"/>
    <col min="6" max="6" width="20.75" customWidth="1"/>
    <col min="7" max="7" width="22.75" customWidth="1"/>
    <col min="8" max="8" width="24.25" customWidth="1"/>
    <col min="9" max="9" width="30.75" customWidth="1"/>
    <col min="10" max="10" width="20.75" style="1" customWidth="1"/>
    <col min="11" max="11" width="10.75" customWidth="1"/>
    <col min="12" max="12" width="82.75" customWidth="1"/>
    <col min="13" max="13" width="2.75" customWidth="1"/>
    <col min="14" max="16384" width="9.125" hidden="1"/>
  </cols>
  <sheetData>
    <row r="1" spans="1:13" s="3" customFormat="1" ht="1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ht="15">
      <c r="A2" s="70" t="str">
        <f>Cover!D21&amp;" - "&amp;Cover!D23</f>
        <v xml:space="preserve">SEPD - Final 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ht="1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43777</v>
      </c>
      <c r="I7" s="75"/>
      <c r="J7" s="75"/>
      <c r="K7" s="75"/>
      <c r="L7" s="75"/>
      <c r="M7" s="42"/>
    </row>
    <row r="8" spans="1:13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>
      <c r="A11" s="75"/>
      <c r="B11" s="75"/>
      <c r="C11" s="75"/>
      <c r="D11" s="75"/>
      <c r="E11" s="75"/>
      <c r="F11" s="75" t="s">
        <v>753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Attachment A_01 April 2021 Charging Methodologies Pre-Release_Issued October 2019 (shared 10/10/2019)</v>
      </c>
      <c r="I13" s="78"/>
      <c r="J13" s="78"/>
      <c r="K13" s="75"/>
      <c r="L13" s="75"/>
      <c r="M13" s="42"/>
    </row>
    <row r="14" spans="1:13" s="1" customFormat="1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ht="1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ht="1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755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28.5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430</v>
      </c>
      <c r="J20" s="18" t="s">
        <v>728</v>
      </c>
      <c r="K20" s="18" t="s">
        <v>565</v>
      </c>
      <c r="L20" s="18" t="s">
        <v>513</v>
      </c>
      <c r="M20" s="42"/>
    </row>
    <row r="21" spans="1:13" ht="28.5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28.5">
      <c r="A22" s="75"/>
      <c r="B22" s="75"/>
      <c r="C22" s="75"/>
      <c r="D22" s="75"/>
      <c r="E22" s="75"/>
      <c r="F22" s="18">
        <v>43341</v>
      </c>
      <c r="G22" s="222" t="s">
        <v>727</v>
      </c>
      <c r="H22" s="22">
        <v>3</v>
      </c>
      <c r="I22" s="222" t="s">
        <v>746</v>
      </c>
      <c r="J22" s="222" t="s">
        <v>728</v>
      </c>
      <c r="K22" s="222" t="s">
        <v>565</v>
      </c>
      <c r="L22" s="222" t="s">
        <v>757</v>
      </c>
      <c r="M22" s="42"/>
    </row>
    <row r="23" spans="1:13" ht="42.75">
      <c r="A23" s="75"/>
      <c r="B23" s="75"/>
      <c r="C23" s="75"/>
      <c r="D23" s="75"/>
      <c r="E23" s="75"/>
      <c r="F23" s="18">
        <v>43389</v>
      </c>
      <c r="G23" s="18" t="s">
        <v>752</v>
      </c>
      <c r="H23" s="22">
        <v>3</v>
      </c>
      <c r="I23" s="222" t="s">
        <v>754</v>
      </c>
      <c r="J23" s="222" t="s">
        <v>728</v>
      </c>
      <c r="K23" s="222" t="s">
        <v>565</v>
      </c>
      <c r="L23" s="222" t="s">
        <v>756</v>
      </c>
      <c r="M23" s="42"/>
    </row>
    <row r="24" spans="1:13" ht="57">
      <c r="A24" s="75"/>
      <c r="B24" s="75"/>
      <c r="C24" s="75"/>
      <c r="D24" s="75"/>
      <c r="E24" s="75"/>
      <c r="F24" s="18">
        <v>43777</v>
      </c>
      <c r="G24" s="18" t="s">
        <v>752</v>
      </c>
      <c r="H24" s="22">
        <v>4</v>
      </c>
      <c r="I24" s="18" t="s">
        <v>760</v>
      </c>
      <c r="J24" s="222" t="s">
        <v>728</v>
      </c>
      <c r="K24" s="222" t="s">
        <v>565</v>
      </c>
      <c r="L24" s="222" t="s">
        <v>756</v>
      </c>
      <c r="M24" s="42"/>
    </row>
    <row r="25" spans="1:13">
      <c r="A25" s="75"/>
      <c r="B25" s="75"/>
      <c r="C25" s="75"/>
      <c r="D25" s="75"/>
      <c r="E25" s="75"/>
      <c r="F25" s="18"/>
      <c r="G25" s="18"/>
      <c r="H25" s="22"/>
      <c r="I25" s="18"/>
      <c r="J25" s="18"/>
      <c r="K25" s="18"/>
      <c r="L25" s="18"/>
      <c r="M25" s="42"/>
    </row>
    <row r="26" spans="1:13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ht="1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ht="1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ht="1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ht="1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ht="1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ht="1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ht="1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ht="1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ht="1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ht="1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ht="1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ht="1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28.5">
      <c r="A50" s="42"/>
      <c r="B50" s="42"/>
      <c r="C50" s="42"/>
      <c r="D50" s="42"/>
      <c r="E50" s="42"/>
      <c r="F50" s="225" t="s">
        <v>752</v>
      </c>
      <c r="G50" s="42"/>
      <c r="H50" s="42"/>
      <c r="I50" s="42"/>
      <c r="J50" s="42"/>
      <c r="K50" s="42"/>
      <c r="L50" s="42"/>
      <c r="M50" s="42"/>
    </row>
    <row r="51" spans="1:13" s="1" customFormat="1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ht="1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25"/>
  <cols>
    <col min="1" max="5" width="2.75" customWidth="1"/>
    <col min="6" max="6" width="73.75" customWidth="1"/>
    <col min="7" max="7" width="2.75" customWidth="1"/>
    <col min="8" max="8" width="9.125" hidden="1" customWidth="1"/>
    <col min="9" max="9" width="0" hidden="1" customWidth="1"/>
    <col min="10" max="16384" width="9.125" hidden="1"/>
  </cols>
  <sheetData>
    <row r="1" spans="1:9" s="3" customFormat="1" ht="1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ht="15">
      <c r="A2" s="94" t="str">
        <f>Cover!D21&amp;" - "&amp;Cover!D23</f>
        <v xml:space="preserve">SEPD - Final </v>
      </c>
      <c r="B2" s="94"/>
      <c r="C2" s="94"/>
      <c r="D2" s="94"/>
      <c r="E2" s="94"/>
      <c r="F2" s="94"/>
      <c r="G2" s="94"/>
      <c r="H2" s="94"/>
      <c r="I2" s="94"/>
    </row>
    <row r="3" spans="1:9" s="4" customFormat="1">
      <c r="A3" s="71" t="str">
        <f>Cover!D2&amp;" - "&amp;Cover!D8&amp;" v"&amp;Cover!D10&amp;" - "&amp;Cover!D19</f>
        <v>PCDM charging model - Release for charge setting v4 - 2021/22</v>
      </c>
      <c r="B3" s="95"/>
      <c r="C3" s="95"/>
      <c r="D3" s="95"/>
      <c r="E3" s="95"/>
      <c r="F3" s="95"/>
      <c r="G3" s="95"/>
      <c r="H3" s="95"/>
      <c r="I3" s="95"/>
    </row>
    <row r="4" spans="1:9">
      <c r="A4" s="42"/>
      <c r="B4" s="42"/>
      <c r="C4" s="42"/>
      <c r="D4" s="42"/>
      <c r="E4" s="42"/>
      <c r="F4" s="42"/>
      <c r="G4" s="42"/>
      <c r="H4" s="42"/>
      <c r="I4" s="42"/>
    </row>
    <row r="5" spans="1:9" ht="1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>
      <c r="A6" s="42"/>
      <c r="B6" s="42"/>
      <c r="C6" s="42"/>
      <c r="D6" s="42"/>
      <c r="E6" s="42"/>
      <c r="F6" s="42"/>
      <c r="G6" s="42"/>
      <c r="H6" s="42"/>
      <c r="I6" s="42"/>
    </row>
    <row r="7" spans="1:9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>
      <c r="A8" s="42"/>
      <c r="B8" s="42"/>
      <c r="C8" s="42"/>
      <c r="D8" s="42"/>
      <c r="E8" s="42"/>
      <c r="F8" s="42"/>
      <c r="G8" s="42"/>
      <c r="H8" s="42"/>
      <c r="I8" s="42"/>
    </row>
    <row r="9" spans="1:9">
      <c r="A9" s="42"/>
      <c r="B9" s="42"/>
      <c r="C9" s="42"/>
      <c r="D9" s="42"/>
      <c r="E9" s="42"/>
      <c r="F9" s="42"/>
      <c r="G9" s="42"/>
      <c r="H9" s="42"/>
      <c r="I9" s="42"/>
    </row>
    <row r="10" spans="1:9">
      <c r="A10" s="42"/>
      <c r="B10" s="42"/>
      <c r="C10" s="42"/>
      <c r="D10" s="42"/>
      <c r="E10" s="42"/>
      <c r="F10" s="42"/>
      <c r="G10" s="42"/>
      <c r="H10" s="42"/>
      <c r="I10" s="42"/>
    </row>
    <row r="11" spans="1:9">
      <c r="A11" s="42"/>
      <c r="B11" s="42"/>
      <c r="C11" s="42"/>
      <c r="D11" s="42"/>
      <c r="E11" s="42"/>
      <c r="F11" s="42"/>
      <c r="G11" s="42"/>
      <c r="H11" s="42"/>
      <c r="I11" s="42"/>
    </row>
    <row r="12" spans="1:9">
      <c r="A12" s="42"/>
      <c r="B12" s="42"/>
      <c r="C12" s="42"/>
      <c r="D12" s="42"/>
      <c r="E12" s="42"/>
      <c r="F12" s="42"/>
      <c r="G12" s="42"/>
      <c r="H12" s="42"/>
      <c r="I12" s="42"/>
    </row>
    <row r="13" spans="1:9">
      <c r="A13" s="42"/>
      <c r="B13" s="42"/>
      <c r="C13" s="42"/>
      <c r="D13" s="42"/>
      <c r="E13" s="42"/>
      <c r="F13" s="42"/>
      <c r="G13" s="42"/>
      <c r="H13" s="42"/>
      <c r="I13" s="42"/>
    </row>
    <row r="14" spans="1:9">
      <c r="A14" s="42"/>
      <c r="B14" s="42"/>
      <c r="C14" s="42"/>
      <c r="D14" s="42"/>
      <c r="E14" s="42"/>
      <c r="F14" s="42"/>
      <c r="G14" s="42"/>
      <c r="H14" s="42"/>
      <c r="I14" s="42"/>
    </row>
    <row r="15" spans="1:9">
      <c r="A15" s="42"/>
      <c r="B15" s="42"/>
      <c r="C15" s="42"/>
      <c r="D15" s="42"/>
      <c r="E15" s="42"/>
      <c r="F15" s="42"/>
      <c r="G15" s="42"/>
      <c r="H15" s="42"/>
      <c r="I15" s="42"/>
    </row>
    <row r="16" spans="1:9">
      <c r="A16" s="42"/>
      <c r="B16" s="42"/>
      <c r="C16" s="42"/>
      <c r="D16" s="42"/>
      <c r="E16" s="42"/>
      <c r="F16" s="42"/>
      <c r="G16" s="42"/>
      <c r="H16" s="42"/>
      <c r="I16" s="42"/>
    </row>
    <row r="17" spans="1:9">
      <c r="A17" s="42"/>
      <c r="B17" s="42"/>
      <c r="C17" s="42"/>
      <c r="D17" s="42"/>
      <c r="E17" s="42"/>
      <c r="F17" s="42"/>
      <c r="G17" s="42"/>
      <c r="H17" s="42"/>
      <c r="I17" s="42"/>
    </row>
    <row r="18" spans="1:9">
      <c r="A18" s="42"/>
      <c r="B18" s="42"/>
      <c r="C18" s="42"/>
      <c r="D18" s="42"/>
      <c r="E18" s="42"/>
      <c r="F18" s="42"/>
      <c r="G18" s="42"/>
      <c r="H18" s="42"/>
      <c r="I18" s="42"/>
    </row>
    <row r="19" spans="1:9">
      <c r="A19" s="42"/>
      <c r="B19" s="42"/>
      <c r="C19" s="42"/>
      <c r="D19" s="42"/>
      <c r="E19" s="42"/>
      <c r="F19" s="42"/>
      <c r="G19" s="42"/>
      <c r="H19" s="42"/>
      <c r="I19" s="42"/>
    </row>
    <row r="20" spans="1:9">
      <c r="A20" s="42"/>
      <c r="B20" s="42"/>
      <c r="C20" s="42"/>
      <c r="D20" s="42"/>
      <c r="E20" s="42"/>
      <c r="F20" s="42"/>
      <c r="G20" s="42"/>
      <c r="H20" s="42"/>
      <c r="I20" s="42"/>
    </row>
    <row r="21" spans="1:9">
      <c r="A21" s="42"/>
      <c r="B21" s="42"/>
      <c r="C21" s="42"/>
      <c r="D21" s="42"/>
      <c r="E21" s="42"/>
      <c r="F21" s="42"/>
      <c r="G21" s="42"/>
      <c r="H21" s="42"/>
      <c r="I21" s="42"/>
    </row>
    <row r="22" spans="1:9">
      <c r="A22" s="42"/>
      <c r="B22" s="42"/>
      <c r="C22" s="42"/>
      <c r="D22" s="42"/>
      <c r="E22" s="42"/>
      <c r="F22" s="42"/>
      <c r="G22" s="42"/>
      <c r="H22" s="42"/>
      <c r="I22" s="42"/>
    </row>
    <row r="23" spans="1:9">
      <c r="A23" s="42"/>
      <c r="B23" s="42"/>
      <c r="C23" s="42"/>
      <c r="D23" s="42"/>
      <c r="E23" s="42"/>
      <c r="F23" s="42"/>
      <c r="G23" s="42"/>
      <c r="H23" s="42"/>
      <c r="I23" s="42"/>
    </row>
    <row r="24" spans="1:9">
      <c r="A24" s="42"/>
      <c r="B24" s="42"/>
      <c r="C24" s="42"/>
      <c r="D24" s="42"/>
      <c r="E24" s="42"/>
      <c r="F24" s="42"/>
      <c r="G24" s="42"/>
      <c r="H24" s="42"/>
      <c r="I24" s="42"/>
    </row>
    <row r="25" spans="1:9">
      <c r="A25" s="42"/>
      <c r="B25" s="42"/>
      <c r="C25" s="42"/>
      <c r="D25" s="42"/>
      <c r="E25" s="42"/>
      <c r="F25" s="42"/>
      <c r="G25" s="42"/>
      <c r="H25" s="42"/>
      <c r="I25" s="42"/>
    </row>
    <row r="26" spans="1:9">
      <c r="A26" s="42"/>
      <c r="B26" s="42"/>
      <c r="C26" s="42"/>
      <c r="D26" s="42"/>
      <c r="E26" s="42"/>
      <c r="F26" s="42"/>
      <c r="G26" s="42"/>
      <c r="H26" s="42"/>
      <c r="I26" s="42"/>
    </row>
    <row r="27" spans="1:9">
      <c r="A27" s="42"/>
      <c r="B27" s="42"/>
      <c r="C27" s="42"/>
      <c r="D27" s="42"/>
      <c r="E27" s="42"/>
      <c r="F27" s="42"/>
      <c r="G27" s="42"/>
      <c r="H27" s="42"/>
      <c r="I27" s="42"/>
    </row>
    <row r="28" spans="1:9">
      <c r="A28" s="42"/>
      <c r="B28" s="42"/>
      <c r="C28" s="42"/>
      <c r="D28" s="42"/>
      <c r="E28" s="42"/>
      <c r="F28" s="42"/>
      <c r="G28" s="42"/>
      <c r="H28" s="42"/>
      <c r="I28" s="42"/>
    </row>
    <row r="29" spans="1:9">
      <c r="A29" s="42"/>
      <c r="B29" s="42"/>
      <c r="C29" s="42"/>
      <c r="D29" s="42"/>
      <c r="E29" s="42"/>
      <c r="F29" s="42"/>
      <c r="G29" s="42"/>
      <c r="H29" s="42"/>
      <c r="I29" s="42"/>
    </row>
    <row r="30" spans="1:9">
      <c r="A30" s="42"/>
      <c r="B30" s="42"/>
      <c r="C30" s="42"/>
      <c r="D30" s="42"/>
      <c r="E30" s="42"/>
      <c r="F30" s="42"/>
      <c r="G30" s="42"/>
      <c r="H30" s="42"/>
      <c r="I30" s="42"/>
    </row>
    <row r="31" spans="1:9">
      <c r="A31" s="42"/>
      <c r="B31" s="42"/>
      <c r="C31" s="42"/>
      <c r="D31" s="42"/>
      <c r="E31" s="42"/>
      <c r="F31" s="42"/>
      <c r="G31" s="42"/>
      <c r="H31" s="42"/>
      <c r="I31" s="42"/>
    </row>
    <row r="32" spans="1:9">
      <c r="A32" s="42"/>
      <c r="B32" s="42"/>
      <c r="C32" s="42"/>
      <c r="D32" s="42"/>
      <c r="E32" s="42"/>
      <c r="F32" s="42"/>
      <c r="G32" s="42"/>
      <c r="H32" s="42"/>
      <c r="I32" s="42"/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  <row r="34" spans="1:9">
      <c r="A34" s="42"/>
      <c r="B34" s="42"/>
      <c r="C34" s="42"/>
      <c r="D34" s="42"/>
      <c r="E34" s="42"/>
      <c r="F34" s="42"/>
      <c r="G34" s="42"/>
      <c r="H34" s="42"/>
      <c r="I34" s="42"/>
    </row>
    <row r="35" spans="1:9">
      <c r="A35" s="42"/>
      <c r="B35" s="42"/>
      <c r="C35" s="42"/>
      <c r="D35" s="42"/>
      <c r="E35" s="42"/>
      <c r="F35" s="42"/>
      <c r="G35" s="42"/>
      <c r="H35" s="42"/>
      <c r="I35" s="42"/>
    </row>
    <row r="36" spans="1:9">
      <c r="A36" s="42"/>
      <c r="B36" s="42"/>
      <c r="C36" s="42"/>
      <c r="D36" s="42"/>
      <c r="E36" s="42"/>
      <c r="F36" s="42"/>
      <c r="G36" s="42"/>
      <c r="H36" s="42"/>
      <c r="I36" s="42"/>
    </row>
    <row r="37" spans="1:9">
      <c r="A37" s="42"/>
      <c r="B37" s="42"/>
      <c r="C37" s="42"/>
      <c r="D37" s="42"/>
      <c r="E37" s="42"/>
      <c r="F37" s="42"/>
      <c r="G37" s="42"/>
      <c r="H37" s="42"/>
      <c r="I37" s="42"/>
    </row>
    <row r="38" spans="1:9">
      <c r="A38" s="42"/>
      <c r="B38" s="42"/>
      <c r="C38" s="42"/>
      <c r="D38" s="42"/>
      <c r="E38" s="42"/>
      <c r="F38" s="42"/>
      <c r="G38" s="42"/>
      <c r="H38" s="42"/>
      <c r="I38" s="42"/>
    </row>
    <row r="39" spans="1:9">
      <c r="A39" s="42"/>
      <c r="B39" s="42"/>
      <c r="C39" s="42"/>
      <c r="D39" s="42"/>
      <c r="E39" s="42"/>
      <c r="F39" s="42"/>
      <c r="G39" s="42"/>
      <c r="H39" s="42"/>
      <c r="I39" s="42"/>
    </row>
    <row r="40" spans="1:9">
      <c r="A40" s="42"/>
      <c r="B40" s="42"/>
      <c r="C40" s="42"/>
      <c r="D40" s="42"/>
      <c r="E40" s="42"/>
      <c r="F40" s="42"/>
      <c r="G40" s="42"/>
      <c r="H40" s="42"/>
      <c r="I40" s="42"/>
    </row>
    <row r="41" spans="1:9">
      <c r="A41" s="42"/>
      <c r="B41" s="42"/>
      <c r="C41" s="42"/>
      <c r="D41" s="42"/>
      <c r="E41" s="42"/>
      <c r="F41" s="42"/>
      <c r="G41" s="42"/>
      <c r="H41" s="42"/>
      <c r="I41" s="42"/>
    </row>
    <row r="42" spans="1:9" ht="1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25"/>
  <cols>
    <col min="1" max="5" width="2.75" customWidth="1"/>
    <col min="6" max="6" width="24.375" bestFit="1" customWidth="1"/>
    <col min="7" max="7" width="99.875" bestFit="1" customWidth="1"/>
    <col min="8" max="8" width="2.75" customWidth="1"/>
    <col min="9" max="16384" width="9.125" hidden="1"/>
  </cols>
  <sheetData>
    <row r="1" spans="1:8" s="3" customFormat="1" ht="1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ht="15">
      <c r="A2" s="70" t="str">
        <f>Cover!D21&amp;" - "&amp;Cover!D23</f>
        <v xml:space="preserve">SEPD - Final </v>
      </c>
      <c r="B2" s="70"/>
      <c r="C2" s="70"/>
      <c r="D2" s="70"/>
      <c r="E2" s="70"/>
      <c r="F2" s="70"/>
      <c r="G2" s="70"/>
      <c r="H2" s="70"/>
    </row>
    <row r="3" spans="1:8" s="4" customFormat="1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</row>
    <row r="5" spans="1:8" ht="15">
      <c r="B5" s="2" t="s">
        <v>7</v>
      </c>
      <c r="C5" s="2"/>
      <c r="D5" s="2"/>
      <c r="E5" s="2"/>
      <c r="F5" s="2"/>
      <c r="G5" s="2"/>
    </row>
    <row r="7" spans="1:8">
      <c r="C7" s="5" t="s">
        <v>675</v>
      </c>
    </row>
    <row r="8" spans="1:8">
      <c r="C8" s="5" t="s">
        <v>676</v>
      </c>
    </row>
    <row r="10" spans="1:8" ht="15">
      <c r="B10" s="2" t="s">
        <v>668</v>
      </c>
      <c r="C10" s="2"/>
      <c r="D10" s="2"/>
      <c r="E10" s="2"/>
      <c r="F10" s="2"/>
      <c r="G10" s="2"/>
    </row>
    <row r="12" spans="1:8">
      <c r="C12" s="5" t="s">
        <v>484</v>
      </c>
    </row>
    <row r="14" spans="1:8" ht="15.75" thickBot="1">
      <c r="F14" s="6" t="s">
        <v>342</v>
      </c>
      <c r="G14" s="15" t="s">
        <v>343</v>
      </c>
    </row>
    <row r="15" spans="1:8" ht="15.75" thickTop="1" thickBot="1">
      <c r="F15" s="8" t="s">
        <v>306</v>
      </c>
    </row>
    <row r="16" spans="1:8" ht="15" thickTop="1">
      <c r="F16" s="8" t="s">
        <v>307</v>
      </c>
      <c r="G16" s="7" t="str">
        <f>'Version control'!$B$5</f>
        <v>Model version</v>
      </c>
    </row>
    <row r="17" spans="6:7">
      <c r="F17" s="9" t="s">
        <v>483</v>
      </c>
      <c r="G17" s="7" t="str">
        <f>'Version control'!$B$17</f>
        <v>Version log</v>
      </c>
    </row>
    <row r="18" spans="6:7">
      <c r="F18" s="9" t="s">
        <v>483</v>
      </c>
      <c r="G18" s="7" t="str">
        <f>'Version control'!$B$31</f>
        <v>Model checks</v>
      </c>
    </row>
    <row r="19" spans="6:7" ht="15" thickBot="1">
      <c r="F19" s="9" t="s">
        <v>483</v>
      </c>
      <c r="G19" s="7" t="str">
        <f>'Version control'!$B$44</f>
        <v>Version log lists</v>
      </c>
    </row>
    <row r="20" spans="6:7" ht="15.75" thickTop="1" thickBot="1">
      <c r="F20" s="8" t="s">
        <v>308</v>
      </c>
      <c r="G20" s="7" t="str">
        <f>'Model map'!$B$5</f>
        <v>Map</v>
      </c>
    </row>
    <row r="21" spans="6:7" ht="15" thickTop="1">
      <c r="F21" s="14" t="s">
        <v>309</v>
      </c>
      <c r="G21" s="7" t="str">
        <f>'Fixed inputs'!$B$11</f>
        <v>Universal values</v>
      </c>
    </row>
    <row r="22" spans="6:7" ht="15" thickBot="1">
      <c r="F22" s="16" t="s">
        <v>483</v>
      </c>
      <c r="G22" s="7" t="str">
        <f>'Fixed inputs'!$B$19</f>
        <v>Inputs from DCUSA text</v>
      </c>
    </row>
    <row r="23" spans="6:7" ht="15" thickTop="1">
      <c r="F23" s="14" t="s">
        <v>310</v>
      </c>
      <c r="G23" s="7" t="str">
        <f>'DNO inputs'!$B$11</f>
        <v>Nominated Calculation Agent inputs</v>
      </c>
    </row>
    <row r="24" spans="6:7">
      <c r="F24" s="16" t="s">
        <v>483</v>
      </c>
      <c r="G24" s="7" t="str">
        <f>'DNO inputs'!$B$28</f>
        <v>Inputs from other charging models</v>
      </c>
    </row>
    <row r="25" spans="6:7" ht="15" thickBot="1">
      <c r="F25" s="16" t="s">
        <v>483</v>
      </c>
      <c r="G25" s="7" t="str">
        <f>'DNO inputs'!$B$51</f>
        <v>Other DNO-specific inputs</v>
      </c>
    </row>
    <row r="26" spans="6:7" ht="15" thickTop="1">
      <c r="F26" s="12" t="s">
        <v>22</v>
      </c>
      <c r="G26" s="7" t="str">
        <f>MEAV!$B$13</f>
        <v>MEAV</v>
      </c>
    </row>
    <row r="27" spans="6:7" ht="15" thickBot="1">
      <c r="F27" s="13" t="s">
        <v>483</v>
      </c>
      <c r="G27" s="7" t="str">
        <f>MEAV!$B$99</f>
        <v>Adjusted MEAV</v>
      </c>
    </row>
    <row r="28" spans="6:7" ht="15" thickTop="1">
      <c r="F28" s="12" t="s">
        <v>23</v>
      </c>
      <c r="G28" s="7" t="str">
        <f>Expenditure!$B$12</f>
        <v>Expenditure allocated based on RRP</v>
      </c>
    </row>
    <row r="29" spans="6:7">
      <c r="F29" s="13" t="s">
        <v>483</v>
      </c>
      <c r="G29" s="7" t="str">
        <f>Expenditure!$B$53</f>
        <v>Expenditure allocated based on MEAV</v>
      </c>
    </row>
    <row r="30" spans="6:7">
      <c r="F30" s="13" t="s">
        <v>483</v>
      </c>
      <c r="G30" s="7" t="str">
        <f>Expenditure!$B$103</f>
        <v>Allocation to LV Services</v>
      </c>
    </row>
    <row r="31" spans="6:7" ht="15" thickBot="1">
      <c r="F31" s="13" t="s">
        <v>483</v>
      </c>
      <c r="G31" s="7" t="str">
        <f>Expenditure!$B$121</f>
        <v>Total expenditure allocated</v>
      </c>
    </row>
    <row r="32" spans="6:7" ht="15.75" thickTop="1" thickBot="1">
      <c r="F32" s="12" t="s">
        <v>311</v>
      </c>
      <c r="G32" s="7" t="str">
        <f>Expensed!$B$13</f>
        <v>Expensed proportions</v>
      </c>
    </row>
    <row r="33" spans="2:7" ht="15.75" thickTop="1" thickBot="1">
      <c r="F33" s="12" t="s">
        <v>24</v>
      </c>
      <c r="G33" s="7" t="str">
        <f>Capitalised!$B$13</f>
        <v>Capitalised proportions</v>
      </c>
    </row>
    <row r="34" spans="2:7" ht="15" thickTop="1">
      <c r="F34" s="12" t="s">
        <v>25</v>
      </c>
      <c r="G34" s="7" t="str">
        <f>'Rev allocation'!$B$12</f>
        <v>Shares of allowed revenue by network level</v>
      </c>
    </row>
    <row r="35" spans="2:7">
      <c r="F35" s="13" t="s">
        <v>483</v>
      </c>
      <c r="G35" s="7" t="str">
        <f>'Rev allocation'!$B$51</f>
        <v>Revenue by network level</v>
      </c>
    </row>
    <row r="36" spans="2:7">
      <c r="F36" s="13" t="s">
        <v>483</v>
      </c>
      <c r="G36" s="7" t="str">
        <f>'Rev allocation'!$B$86</f>
        <v>Units flowing</v>
      </c>
    </row>
    <row r="37" spans="2:7" ht="15" thickBot="1">
      <c r="F37" s="13" t="s">
        <v>483</v>
      </c>
      <c r="G37" s="7" t="str">
        <f>'Rev allocation'!$B$122</f>
        <v>Revenue per unit</v>
      </c>
    </row>
    <row r="38" spans="2:7" ht="15.75" thickTop="1" thickBot="1">
      <c r="F38" s="12" t="s">
        <v>312</v>
      </c>
      <c r="G38" s="7" t="str">
        <f>Direct!$B$13</f>
        <v>Direct proportions</v>
      </c>
    </row>
    <row r="39" spans="2:7" ht="15" thickTop="1">
      <c r="F39" s="12" t="s">
        <v>313</v>
      </c>
      <c r="G39" s="7" t="str">
        <f>'EDCM discounts'!$B$11</f>
        <v>Allocation percentages</v>
      </c>
    </row>
    <row r="40" spans="2:7">
      <c r="F40" s="13" t="s">
        <v>483</v>
      </c>
      <c r="G40" s="7" t="str">
        <f>'EDCM discounts'!$B$27</f>
        <v>EDCM user discount components</v>
      </c>
    </row>
    <row r="41" spans="2:7" ht="15" thickBot="1">
      <c r="F41" s="13" t="s">
        <v>483</v>
      </c>
      <c r="G41" s="7" t="str">
        <f>'EDCM discounts'!$B$87</f>
        <v>EDCM user discounts</v>
      </c>
    </row>
    <row r="42" spans="2:7" ht="15.75" thickTop="1" thickBot="1">
      <c r="F42" s="12" t="s">
        <v>26</v>
      </c>
      <c r="G42" s="7" t="str">
        <f>'CDCM discounts'!$B$11</f>
        <v>CDCM user discounts</v>
      </c>
    </row>
    <row r="43" spans="2:7" ht="15" thickTop="1">
      <c r="F43" s="10" t="s">
        <v>512</v>
      </c>
      <c r="G43" s="7" t="str">
        <f>'Output to other models'!$B$11</f>
        <v>DCUSA text outputs</v>
      </c>
    </row>
    <row r="45" spans="2:7" ht="15">
      <c r="B45" s="2" t="s">
        <v>669</v>
      </c>
      <c r="C45" s="2"/>
      <c r="D45" s="2"/>
      <c r="E45" s="2"/>
      <c r="F45" s="2"/>
      <c r="G45" s="2"/>
    </row>
    <row r="47" spans="2:7">
      <c r="C47" s="5" t="s">
        <v>677</v>
      </c>
    </row>
    <row r="49" spans="6:7" ht="15.75" thickBot="1">
      <c r="F49" s="6" t="s">
        <v>342</v>
      </c>
      <c r="G49" s="15" t="s">
        <v>343</v>
      </c>
    </row>
    <row r="50" spans="6:7" ht="15" thickTop="1">
      <c r="F50" s="14" t="s">
        <v>309</v>
      </c>
      <c r="G50" s="7" t="str">
        <f>'Fixed inputs'!$C$15</f>
        <v>Input 401-A: Universal values</v>
      </c>
    </row>
    <row r="51" spans="6:7">
      <c r="F51" s="16" t="s">
        <v>483</v>
      </c>
      <c r="G51" s="7" t="str">
        <f>'Fixed inputs'!$C$23</f>
        <v>Input 401-B: EDCM discount cap</v>
      </c>
    </row>
    <row r="52" spans="6:7">
      <c r="F52" s="16" t="s">
        <v>483</v>
      </c>
      <c r="G52" s="7" t="str">
        <f>'Fixed inputs'!$C$29</f>
        <v>Input 401-C: Network length splits for EDCM</v>
      </c>
    </row>
    <row r="53" spans="6:7">
      <c r="F53" s="16" t="s">
        <v>483</v>
      </c>
      <c r="G53" s="7" t="str">
        <f>'Fixed inputs'!$C$37</f>
        <v>Input 401-D: Allocation rules allocation key</v>
      </c>
    </row>
    <row r="54" spans="6:7">
      <c r="F54" s="16" t="s">
        <v>483</v>
      </c>
      <c r="G54" s="7" t="str">
        <f>'Fixed inputs'!$C$89</f>
        <v>Input 401-E: Allocation rules percentage capitalised</v>
      </c>
    </row>
    <row r="55" spans="6:7">
      <c r="F55" s="16" t="s">
        <v>483</v>
      </c>
      <c r="G55" s="7" t="str">
        <f>'Fixed inputs'!$C$130</f>
        <v>Input 401-F: Allocation rules direct cost indicator</v>
      </c>
    </row>
    <row r="56" spans="6:7">
      <c r="F56" s="16" t="s">
        <v>483</v>
      </c>
      <c r="G56" s="7" t="str">
        <f>'Fixed inputs'!$C$175</f>
        <v>Input 401-G: Mapping of MEAV asset categories to network levels</v>
      </c>
    </row>
    <row r="57" spans="6:7">
      <c r="F57" s="16" t="s">
        <v>483</v>
      </c>
      <c r="G57" s="7" t="str">
        <f>'Fixed inputs'!$C$273</f>
        <v>Input 401-H: Extended mapping of MEAV asset categories to network levels</v>
      </c>
    </row>
    <row r="58" spans="6:7">
      <c r="F58" s="16" t="s">
        <v>483</v>
      </c>
      <c r="G58" s="7" t="str">
        <f>'Fixed inputs'!$C$372</f>
        <v>Input 401-I: Units distributed coefficient for the calculation of "U"</v>
      </c>
    </row>
    <row r="59" spans="6:7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ht="15" thickBot="1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ht="15" thickTop="1">
      <c r="F61" s="14" t="s">
        <v>310</v>
      </c>
      <c r="G61" s="7" t="str">
        <f>'DNO inputs'!$C$15</f>
        <v>Input 402-A: LV mains split</v>
      </c>
    </row>
    <row r="62" spans="6:7">
      <c r="F62" s="16" t="s">
        <v>483</v>
      </c>
      <c r="G62" s="7" t="str">
        <f>'DNO inputs'!$C$21</f>
        <v>Input 402-B: HV split</v>
      </c>
    </row>
    <row r="63" spans="6:7">
      <c r="F63" s="16" t="s">
        <v>483</v>
      </c>
      <c r="G63" s="7" t="str">
        <f>'DNO inputs'!$C$32</f>
        <v>Input 402-C: CDCM notional asset values</v>
      </c>
    </row>
    <row r="64" spans="6:7">
      <c r="F64" s="16" t="s">
        <v>483</v>
      </c>
      <c r="G64" s="7" t="str">
        <f>'DNO inputs'!$C$44</f>
        <v>Input 402-D: EDCM notional asset value</v>
      </c>
    </row>
    <row r="65" spans="6:7">
      <c r="F65" s="16" t="s">
        <v>483</v>
      </c>
      <c r="G65" s="7" t="str">
        <f>'DNO inputs'!$C$55</f>
        <v>Input 402-E: MEAV asset count</v>
      </c>
    </row>
    <row r="66" spans="6:7">
      <c r="F66" s="16" t="s">
        <v>483</v>
      </c>
      <c r="G66" s="7" t="str">
        <f>'DNO inputs'!$C$147</f>
        <v>Input 402-F: MEAV per unit</v>
      </c>
    </row>
    <row r="67" spans="6:7">
      <c r="F67" s="16" t="s">
        <v>483</v>
      </c>
      <c r="G67" s="7" t="str">
        <f>'DNO inputs'!$C$238</f>
        <v>Input 402-G: 2007/08 RRP expenditure, by cost category</v>
      </c>
    </row>
    <row r="68" spans="6:7">
      <c r="F68" s="16" t="s">
        <v>483</v>
      </c>
      <c r="G68" s="7" t="str">
        <f>'DNO inputs'!$C$279</f>
        <v>Input 402-H: 2007/08 RRP expenditure, by network level and cost category</v>
      </c>
    </row>
    <row r="69" spans="6:7">
      <c r="F69" s="16" t="s">
        <v>483</v>
      </c>
      <c r="G69" s="7" t="str">
        <f>'DNO inputs'!$C$320</f>
        <v>Input 402-I: Adjusted 2007/08 load related new connections &amp; reinforcement (net of contributions)</v>
      </c>
    </row>
    <row r="70" spans="6:7">
      <c r="F70" s="16" t="s">
        <v>483</v>
      </c>
      <c r="G70" s="7" t="str">
        <f>'DNO inputs'!$C$331</f>
        <v>Input 402-J: Net capex (2005/06 to 2014/15)</v>
      </c>
    </row>
    <row r="71" spans="6:7">
      <c r="F71" s="16" t="s">
        <v>483</v>
      </c>
      <c r="G71" s="7" t="str">
        <f>'DNO inputs'!$C$343</f>
        <v>Input 402-K: LV services share of LV net capex</v>
      </c>
    </row>
    <row r="72" spans="6:7">
      <c r="F72" s="16" t="s">
        <v>483</v>
      </c>
      <c r="G72" s="7" t="str">
        <f>'DNO inputs'!$C$350</f>
        <v>Input 402-L: Price control allowed revenue</v>
      </c>
    </row>
    <row r="73" spans="6:7">
      <c r="F73" s="16" t="s">
        <v>483</v>
      </c>
      <c r="G73" s="7" t="str">
        <f>'DNO inputs'!$C$359</f>
        <v>Input 402-M: 2007/08 total allowed revenue</v>
      </c>
    </row>
    <row r="74" spans="6:7">
      <c r="F74" s="16" t="s">
        <v>483</v>
      </c>
      <c r="G74" s="7" t="str">
        <f>'DNO inputs'!$C$365</f>
        <v>Input 402-N: 2007/08 net incentive revenue</v>
      </c>
    </row>
    <row r="75" spans="6:7">
      <c r="F75" s="16" t="s">
        <v>483</v>
      </c>
      <c r="G75" s="7" t="str">
        <f>'DNO inputs'!$C$371</f>
        <v>Input 402-O: Additional DNO revenue</v>
      </c>
    </row>
    <row r="76" spans="6:7">
      <c r="F76" s="16" t="s">
        <v>483</v>
      </c>
      <c r="G76" s="7" t="str">
        <f>'DNO inputs'!$C$378</f>
        <v>Input 402-P: 2007/08 units distributed, by network level</v>
      </c>
    </row>
    <row r="77" spans="6:7" ht="15" thickBot="1">
      <c r="F77" s="16" t="s">
        <v>483</v>
      </c>
      <c r="G77" s="7" t="str">
        <f>'DNO inputs'!$C$387</f>
        <v>Input 402-Q: 2007/08 network losses</v>
      </c>
    </row>
    <row r="78" spans="6:7" ht="15" thickTop="1">
      <c r="F78" s="12" t="s">
        <v>22</v>
      </c>
      <c r="G78" s="7" t="str">
        <f>MEAV!$C$18</f>
        <v>Section 401-A: MEAV by asset type</v>
      </c>
    </row>
    <row r="79" spans="6:7">
      <c r="F79" s="13" t="s">
        <v>483</v>
      </c>
      <c r="G79" s="7" t="str">
        <f>MEAV!$C$27</f>
        <v>Section 401-B: Mapping of asset types to network levels</v>
      </c>
    </row>
    <row r="80" spans="6:7">
      <c r="F80" s="13" t="s">
        <v>483</v>
      </c>
      <c r="G80" s="7" t="str">
        <f>MEAV!$C$49</f>
        <v>Section 401-C: MEAV shares, by asset type and network level</v>
      </c>
    </row>
    <row r="81" spans="6:7">
      <c r="F81" s="13" t="s">
        <v>483</v>
      </c>
      <c r="G81" s="7" t="str">
        <f>MEAV!$C$80</f>
        <v>Section 401-D: MEAV shares from extended mapping, by asset type and network level</v>
      </c>
    </row>
    <row r="82" spans="6:7">
      <c r="F82" s="13" t="s">
        <v>483</v>
      </c>
      <c r="G82" s="7" t="str">
        <f>MEAV!$C$103</f>
        <v>Section 401-E: EHV reduction ratio</v>
      </c>
    </row>
    <row r="83" spans="6:7" ht="15" thickBot="1">
      <c r="F83" s="13" t="s">
        <v>483</v>
      </c>
      <c r="G83" s="7" t="str">
        <f>MEAV!$C$122</f>
        <v>Section 401-F: Adjusted MEAV</v>
      </c>
    </row>
    <row r="84" spans="6:7" ht="15" thickTop="1">
      <c r="F84" s="12" t="s">
        <v>23</v>
      </c>
      <c r="G84" s="7" t="str">
        <f>Expenditure!$C$16</f>
        <v>Section 402-A: Expenditure allocated to cost category based on RRP (without LV split)</v>
      </c>
    </row>
    <row r="85" spans="6:7">
      <c r="F85" s="13" t="s">
        <v>483</v>
      </c>
      <c r="G85" s="7" t="str">
        <f>Expenditure!$C$36</f>
        <v>Section 402-B: Expenditure allocated to cost category based on RRP (with LV split)</v>
      </c>
    </row>
    <row r="86" spans="6:7">
      <c r="F86" s="13" t="s">
        <v>483</v>
      </c>
      <c r="G86" s="7" t="str">
        <f>Expenditure!$C$58</f>
        <v>Section 402-C: Expenditure for allocation based on MEAV</v>
      </c>
    </row>
    <row r="87" spans="6:7">
      <c r="F87" s="13" t="s">
        <v>483</v>
      </c>
      <c r="G87" s="7" t="str">
        <f>Expenditure!$C$71</f>
        <v>Section 402-D: MEAV allocation shares</v>
      </c>
    </row>
    <row r="88" spans="6:7">
      <c r="F88" s="13" t="s">
        <v>483</v>
      </c>
      <c r="G88" s="7" t="str">
        <f>Expenditure!$C$87</f>
        <v>Section 402-E: Expenditure allocated based on MEAV</v>
      </c>
    </row>
    <row r="89" spans="6:7">
      <c r="F89" s="13" t="s">
        <v>483</v>
      </c>
      <c r="G89" s="7" t="str">
        <f>Expenditure!$C$107</f>
        <v>Section 402-F: Expenditure allocated to LV Services</v>
      </c>
    </row>
    <row r="90" spans="6:7" ht="15" thickBot="1">
      <c r="F90" s="13" t="s">
        <v>483</v>
      </c>
      <c r="G90" s="7" t="str">
        <f>Expenditure!$C$126</f>
        <v>Section 402-G: Total expenditure allocated for discounts</v>
      </c>
    </row>
    <row r="91" spans="6:7" ht="15" thickTop="1">
      <c r="F91" s="12" t="s">
        <v>311</v>
      </c>
      <c r="G91" s="7" t="str">
        <f>Expensed!$C$18</f>
        <v>Section 403-A: Total expenditure allocated</v>
      </c>
    </row>
    <row r="92" spans="6:7">
      <c r="F92" s="13" t="s">
        <v>483</v>
      </c>
      <c r="G92" s="7" t="str">
        <f>Expensed!$C$34</f>
        <v>Section 403-B: Share expensed</v>
      </c>
    </row>
    <row r="93" spans="6:7">
      <c r="F93" s="13" t="s">
        <v>483</v>
      </c>
      <c r="G93" s="7" t="str">
        <f>Expensed!$C$40</f>
        <v>Section 403-C: Value expensed</v>
      </c>
    </row>
    <row r="94" spans="6:7" ht="15" thickBot="1">
      <c r="F94" s="13" t="s">
        <v>483</v>
      </c>
      <c r="G94" s="7" t="str">
        <f>Expensed!$C$65</f>
        <v>Section 403-D: Expensed proportions</v>
      </c>
    </row>
    <row r="95" spans="6:7" ht="15" thickTop="1">
      <c r="F95" s="12" t="s">
        <v>24</v>
      </c>
      <c r="G95" s="7" t="str">
        <f>Capitalised!$C$18</f>
        <v>Section 404-A: Net capex (2005/06 to 2014/15)</v>
      </c>
    </row>
    <row r="96" spans="6:7">
      <c r="F96" s="13" t="s">
        <v>483</v>
      </c>
      <c r="G96" s="7" t="str">
        <f>Capitalised!$C$27</f>
        <v>Section 404-B: Capitalised proportions (EDCM)</v>
      </c>
    </row>
    <row r="97" spans="6:7" ht="15" thickBot="1">
      <c r="F97" s="13" t="s">
        <v>483</v>
      </c>
      <c r="G97" s="7" t="str">
        <f>Capitalised!$C$47</f>
        <v>Section 404-C: Capitalised proportions (CDCM)</v>
      </c>
    </row>
    <row r="98" spans="6:7" ht="15" thickTop="1">
      <c r="F98" s="12" t="s">
        <v>25</v>
      </c>
      <c r="G98" s="7" t="str">
        <f>'Rev allocation'!$C$16</f>
        <v>Section 405-A: Breakdown of allowed revenue</v>
      </c>
    </row>
    <row r="99" spans="6:7">
      <c r="F99" s="13" t="s">
        <v>483</v>
      </c>
      <c r="G99" s="7" t="str">
        <f>'Rev allocation'!$C$31</f>
        <v>Section 405-B: Share of allowed revenue by network level (EDCM)</v>
      </c>
    </row>
    <row r="100" spans="6:7">
      <c r="F100" s="13" t="s">
        <v>483</v>
      </c>
      <c r="G100" s="7" t="str">
        <f>'Rev allocation'!$C$41</f>
        <v>Section 405-C: Share of allowed revenue by network level (CDCM)</v>
      </c>
    </row>
    <row r="101" spans="6:7">
      <c r="F101" s="13" t="s">
        <v>483</v>
      </c>
      <c r="G101" s="7" t="str">
        <f>'Rev allocation'!$C$56</f>
        <v>Section 405-D: Revenue to share</v>
      </c>
    </row>
    <row r="102" spans="6:7">
      <c r="F102" s="13" t="s">
        <v>483</v>
      </c>
      <c r="G102" s="7" t="str">
        <f>'Rev allocation'!$C$72</f>
        <v>Section 405-E: Additional DNO revenue shares</v>
      </c>
    </row>
    <row r="103" spans="6:7">
      <c r="F103" s="13" t="s">
        <v>483</v>
      </c>
      <c r="G103" s="7" t="str">
        <f>'Rev allocation'!$C$80</f>
        <v>Section 405-F: Revenue allocation</v>
      </c>
    </row>
    <row r="104" spans="6:7">
      <c r="F104" s="13" t="s">
        <v>483</v>
      </c>
      <c r="G104" s="7" t="str">
        <f>'Rev allocation'!$C$90</f>
        <v>Section 405-G: Revenue allocation</v>
      </c>
    </row>
    <row r="105" spans="6:7">
      <c r="F105" s="13" t="s">
        <v>483</v>
      </c>
      <c r="G105" s="7" t="str">
        <f>'Rev allocation'!$C$126</f>
        <v>Section 405-H: Revenue per unit</v>
      </c>
    </row>
    <row r="106" spans="6:7">
      <c r="F106" s="13" t="s">
        <v>483</v>
      </c>
      <c r="G106" s="7" t="str">
        <f>'Rev allocation'!$C$142</f>
        <v>Section 405-I: Shares of revenue per unit</v>
      </c>
    </row>
    <row r="107" spans="6:7">
      <c r="F107" s="13" t="s">
        <v>483</v>
      </c>
      <c r="G107" s="7" t="str">
        <f>'Rev allocation'!$C$156</f>
        <v>Section 405-J: U</v>
      </c>
    </row>
    <row r="108" spans="6:7" ht="15" thickBot="1">
      <c r="F108" s="13" t="s">
        <v>483</v>
      </c>
      <c r="G108" s="7" t="str">
        <f>'Rev allocation'!$C$160</f>
        <v>Section 405-K: Extended network level allocation (EDCM only)</v>
      </c>
    </row>
    <row r="109" spans="6:7" ht="15" thickTop="1">
      <c r="F109" s="12" t="s">
        <v>312</v>
      </c>
      <c r="G109" s="7" t="str">
        <f>Direct!$C$18</f>
        <v>Section 406-A: Removal of negative expenditure</v>
      </c>
    </row>
    <row r="110" spans="6:7" ht="15" thickBot="1">
      <c r="F110" s="13" t="s">
        <v>483</v>
      </c>
      <c r="G110" s="7" t="str">
        <f>Direct!$C$32</f>
        <v>Section 406-B: Direct share of positive expenditure</v>
      </c>
    </row>
    <row r="111" spans="6:7" ht="15" thickTop="1">
      <c r="F111" s="12" t="s">
        <v>313</v>
      </c>
      <c r="G111" s="7" t="str">
        <f>'EDCM discounts'!$C$16</f>
        <v>Section 407-A: Allocation percentages</v>
      </c>
    </row>
    <row r="112" spans="6:7">
      <c r="F112" s="13" t="s">
        <v>483</v>
      </c>
      <c r="G112" s="7" t="str">
        <f>'EDCM discounts'!$C$32</f>
        <v>Section 407-B: S</v>
      </c>
    </row>
    <row r="113" spans="2:7">
      <c r="F113" s="13" t="s">
        <v>483</v>
      </c>
      <c r="G113" s="7" t="str">
        <f>'EDCM discounts'!$C$50</f>
        <v>Section 407-C: P</v>
      </c>
    </row>
    <row r="114" spans="2:7">
      <c r="F114" s="13" t="s">
        <v>483</v>
      </c>
      <c r="G114" s="7" t="str">
        <f>'EDCM discounts'!$C$62</f>
        <v>Section 407-D: P adder</v>
      </c>
    </row>
    <row r="115" spans="2:7">
      <c r="F115" s="13" t="s">
        <v>483</v>
      </c>
      <c r="G115" s="7" t="str">
        <f>'EDCM discounts'!$C$79</f>
        <v>Section 407-E: U</v>
      </c>
    </row>
    <row r="116" spans="2:7">
      <c r="F116" s="13" t="s">
        <v>483</v>
      </c>
      <c r="G116" s="7" t="str">
        <f>'EDCM discounts'!$C$91</f>
        <v>Section 407-F: EDCM user discounts (before cap)</v>
      </c>
    </row>
    <row r="117" spans="2:7" ht="15" thickBot="1">
      <c r="F117" s="13" t="s">
        <v>483</v>
      </c>
      <c r="G117" s="7" t="str">
        <f>'EDCM discounts'!$C$100</f>
        <v>Section 407-G: EDCM user discounts</v>
      </c>
    </row>
    <row r="118" spans="2:7" ht="15" thickTop="1">
      <c r="F118" s="12" t="s">
        <v>26</v>
      </c>
      <c r="G118" s="7" t="str">
        <f>'CDCM discounts'!$C$15</f>
        <v>Section 408-A: Allocation percentages</v>
      </c>
    </row>
    <row r="119" spans="2:7">
      <c r="F119" s="13" t="s">
        <v>483</v>
      </c>
      <c r="G119" s="7" t="str">
        <f>'CDCM discounts'!$C$25</f>
        <v>Section 408-B: Parameters for splitting allocations at circuits levels</v>
      </c>
    </row>
    <row r="120" spans="2:7" ht="15" thickBot="1">
      <c r="F120" s="13" t="s">
        <v>483</v>
      </c>
      <c r="G120" s="7" t="str">
        <f>'CDCM discounts'!$C$33</f>
        <v>Section 408-C: PCDM user discounts for CDCM</v>
      </c>
    </row>
    <row r="121" spans="2:7" ht="15" thickTop="1">
      <c r="F121" s="10" t="s">
        <v>512</v>
      </c>
      <c r="G121" s="7" t="str">
        <f>'Output to other models'!$C$15</f>
        <v>Output 401-A: PCDM user discount for CDCM</v>
      </c>
    </row>
    <row r="122" spans="2:7">
      <c r="F122" s="11" t="s">
        <v>483</v>
      </c>
      <c r="G122" s="7" t="str">
        <f>'Output to other models'!$C$25</f>
        <v>Output 401-B: PCDM user discount for EDCM</v>
      </c>
    </row>
    <row r="124" spans="2:7" ht="15">
      <c r="B124" s="2" t="s">
        <v>30</v>
      </c>
      <c r="C124" s="2"/>
      <c r="D124" s="2"/>
      <c r="E124" s="2"/>
      <c r="F124" s="2"/>
      <c r="G124" s="2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1" location="'DNO inputs'!A4" display="'"/>
    <hyperlink ref="G61" location="'DNO inputs'!$C$15" display="'DNO inputs'!$C$15"/>
    <hyperlink ref="F62" location="'DNO inputs'!A4" display="'"/>
    <hyperlink ref="G62" location="'DNO inputs'!$C$21" display="'DNO inputs'!$C$21"/>
    <hyperlink ref="F63" location="'DNO inputs'!A4" display="'"/>
    <hyperlink ref="G63" location="'DNO inputs'!$C$32" display="'DNO inputs'!$C$32"/>
    <hyperlink ref="F64" location="'DNO inputs'!A4" display="'"/>
    <hyperlink ref="G64" location="'DNO inputs'!$C$44" display="'DNO inputs'!$C$44"/>
    <hyperlink ref="F65" location="'DNO inputs'!A4" display="'"/>
    <hyperlink ref="G65" location="'DNO inputs'!$C$55" display="'DNO inputs'!$C$55"/>
    <hyperlink ref="F66" location="'DNO inputs'!A4" display="'"/>
    <hyperlink ref="G66" location="'DNO inputs'!$C$147" display="'DNO inputs'!$C$147"/>
    <hyperlink ref="F67" location="'DNO inputs'!A4" display="'"/>
    <hyperlink ref="G67" location="'DNO inputs'!$C$238" display="'DNO inputs'!$C$238"/>
    <hyperlink ref="F68" location="'DNO inputs'!A4" display="'"/>
    <hyperlink ref="G68" location="'DNO inputs'!$C$279" display="'DNO inputs'!$C$279"/>
    <hyperlink ref="F69" location="'DNO inputs'!A4" display="'"/>
    <hyperlink ref="G69" location="'DNO inputs'!$C$320" display="'DNO inputs'!$C$320"/>
    <hyperlink ref="F70" location="'DNO inputs'!A4" display="'"/>
    <hyperlink ref="G70" location="'DNO inputs'!$C$331" display="'DNO inputs'!$C$331"/>
    <hyperlink ref="F71" location="'DNO inputs'!A4" display="'"/>
    <hyperlink ref="G71" location="'DNO inputs'!$C$343" display="'DNO inputs'!$C$343"/>
    <hyperlink ref="F72" location="'DNO inputs'!A4" display="'"/>
    <hyperlink ref="G72" location="'DNO inputs'!$C$350" display="'DNO inputs'!$C$350"/>
    <hyperlink ref="F73" location="'DNO inputs'!A4" display="'"/>
    <hyperlink ref="G73" location="'DNO inputs'!$C$359" display="'DNO inputs'!$C$359"/>
    <hyperlink ref="F74" location="'DNO inputs'!A4" display="'"/>
    <hyperlink ref="G74" location="'DNO inputs'!$C$365" display="'DNO inputs'!$C$365"/>
    <hyperlink ref="F75" location="'DNO inputs'!A4" display="'"/>
    <hyperlink ref="G75" location="'DNO inputs'!$C$371" display="'DNO inputs'!$C$371"/>
    <hyperlink ref="F76" location="'DNO inputs'!A4" display="'"/>
    <hyperlink ref="G76" location="'DNO inputs'!$C$378" display="'DNO inputs'!$C$378"/>
    <hyperlink ref="F77" location="'DNO inputs'!A4" display="'"/>
    <hyperlink ref="G77" location="'DNO inputs'!$C$387" display="'DNO inputs'!$C$387"/>
    <hyperlink ref="F78" location="'MEAV'!A4" display="'"/>
    <hyperlink ref="G78" location="'MEAV'!$C$18" display="'MEAV'!$C$18"/>
    <hyperlink ref="F79" location="'MEAV'!A4" display="'"/>
    <hyperlink ref="G79" location="'MEAV'!$C$27" display="'MEAV'!$C$27"/>
    <hyperlink ref="F80" location="'MEAV'!A4" display="'"/>
    <hyperlink ref="G80" location="'MEAV'!$C$49" display="'MEAV'!$C$49"/>
    <hyperlink ref="F81" location="'MEAV'!A4" display="'"/>
    <hyperlink ref="G81" location="'MEAV'!$C$80" display="'MEAV'!$C$80"/>
    <hyperlink ref="F82" location="'MEAV'!A4" display="'"/>
    <hyperlink ref="G82" location="'MEAV'!$C$103" display="'MEAV'!$C$103"/>
    <hyperlink ref="F83" location="'MEAV'!A4" display="'"/>
    <hyperlink ref="G83" location="'MEAV'!$C$122" display="'MEAV'!$C$122"/>
    <hyperlink ref="F84" location="'Expenditure'!A4" display="'"/>
    <hyperlink ref="G84" location="'Expenditure'!$C$16" display="'Expenditure'!$C$16"/>
    <hyperlink ref="F85" location="'Expenditure'!A4" display="'"/>
    <hyperlink ref="G85" location="'Expenditure'!$C$36" display="'Expenditure'!$C$36"/>
    <hyperlink ref="F86" location="'Expenditure'!A4" display="'"/>
    <hyperlink ref="G86" location="'Expenditure'!$C$58" display="'Expenditure'!$C$58"/>
    <hyperlink ref="F87" location="'Expenditure'!A4" display="'"/>
    <hyperlink ref="G87" location="'Expenditure'!$C$71" display="'Expenditure'!$C$71"/>
    <hyperlink ref="F88" location="'Expenditure'!A4" display="'"/>
    <hyperlink ref="G88" location="'Expenditure'!$C$87" display="'Expenditure'!$C$87"/>
    <hyperlink ref="F89" location="'Expenditure'!A4" display="'"/>
    <hyperlink ref="G89" location="'Expenditure'!$C$107" display="'Expenditure'!$C$107"/>
    <hyperlink ref="F90" location="'Expenditure'!A4" display="'"/>
    <hyperlink ref="G90" location="'Expenditure'!$C$126" display="'Expenditure'!$C$126"/>
    <hyperlink ref="F91" location="'Expensed'!A4" display="'"/>
    <hyperlink ref="G91" location="'Expensed'!$C$18" display="'Expensed'!$C$18"/>
    <hyperlink ref="F92" location="'Expensed'!A4" display="'"/>
    <hyperlink ref="G92" location="'Expensed'!$C$34" display="'Expensed'!$C$34"/>
    <hyperlink ref="F93" location="'Expensed'!A4" display="'"/>
    <hyperlink ref="G93" location="'Expensed'!$C$40" display="'Expensed'!$C$40"/>
    <hyperlink ref="F94" location="'Expensed'!A4" display="'"/>
    <hyperlink ref="G94" location="'Expensed'!$C$65" display="'Expensed'!$C$65"/>
    <hyperlink ref="F95" location="'Capitalised'!A4" display="'"/>
    <hyperlink ref="G95" location="'Capitalised'!$C$18" display="'Capitalised'!$C$18"/>
    <hyperlink ref="F96" location="'Capitalised'!A4" display="'"/>
    <hyperlink ref="G96" location="'Capitalised'!$C$27" display="'Capitalised'!$C$27"/>
    <hyperlink ref="F97" location="'Capitalised'!A4" display="'"/>
    <hyperlink ref="G97" location="'Capitalised'!$C$47" display="'Capitalised'!$C$47"/>
    <hyperlink ref="F98" location="'Rev allocation'!A4" display="'"/>
    <hyperlink ref="G98" location="'Rev allocation'!$C$16" display="'Rev allocation'!$C$16"/>
    <hyperlink ref="F99" location="'Rev allocation'!A4" display="'"/>
    <hyperlink ref="G99" location="'Rev allocation'!$C$31" display="'Rev allocation'!$C$31"/>
    <hyperlink ref="F100" location="'Rev allocation'!A4" display="'"/>
    <hyperlink ref="G100" location="'Rev allocation'!$C$41" display="'Rev allocation'!$C$41"/>
    <hyperlink ref="F101" location="'Rev allocation'!A4" display="'"/>
    <hyperlink ref="G101" location="'Rev allocation'!$C$56" display="'Rev allocation'!$C$56"/>
    <hyperlink ref="F102" location="'Rev allocation'!A4" display="'"/>
    <hyperlink ref="G102" location="'Rev allocation'!$C$72" display="'Rev allocation'!$C$72"/>
    <hyperlink ref="F103" location="'Rev allocation'!A4" display="'"/>
    <hyperlink ref="G103" location="'Rev allocation'!$C$80" display="'Rev allocation'!$C$80"/>
    <hyperlink ref="F104" location="'Rev allocation'!A4" display="'"/>
    <hyperlink ref="G104" location="'Rev allocation'!$C$90" display="'Rev allocation'!$C$90"/>
    <hyperlink ref="F105" location="'Rev allocation'!A4" display="'"/>
    <hyperlink ref="G105" location="'Rev allocation'!$C$126" display="'Rev allocation'!$C$126"/>
    <hyperlink ref="F106" location="'Rev allocation'!A4" display="'"/>
    <hyperlink ref="G106" location="'Rev allocation'!$C$142" display="'Rev allocation'!$C$142"/>
    <hyperlink ref="F107" location="'Rev allocation'!A4" display="'"/>
    <hyperlink ref="G107" location="'Rev allocation'!$C$156" display="'Rev allocation'!$C$156"/>
    <hyperlink ref="F108" location="'Rev allocation'!A4" display="'"/>
    <hyperlink ref="G108" location="'Rev allocation'!$C$160" display="'Rev allocation'!$C$160"/>
    <hyperlink ref="F109" location="'Direct'!A4" display="'"/>
    <hyperlink ref="G109" location="'Direct'!$C$18" display="'Direct'!$C$18"/>
    <hyperlink ref="F110" location="'Direct'!A4" display="'"/>
    <hyperlink ref="G110" location="'Direct'!$C$32" display="'Direct'!$C$32"/>
    <hyperlink ref="F111" location="'EDCM discounts'!A4" display="'"/>
    <hyperlink ref="G111" location="'EDCM discounts'!$C$16" display="'EDCM discounts'!$C$16"/>
    <hyperlink ref="F112" location="'EDCM discounts'!A4" display="'"/>
    <hyperlink ref="G112" location="'EDCM discounts'!$C$32" display="'EDCM discounts'!$C$32"/>
    <hyperlink ref="F113" location="'EDCM discounts'!A4" display="'"/>
    <hyperlink ref="G113" location="'EDCM discounts'!$C$50" display="'EDCM discounts'!$C$50"/>
    <hyperlink ref="F114" location="'EDCM discounts'!A4" display="'"/>
    <hyperlink ref="G114" location="'EDCM discounts'!$C$62" display="'EDCM discounts'!$C$62"/>
    <hyperlink ref="F115" location="'EDCM discounts'!A4" display="'"/>
    <hyperlink ref="G115" location="'EDCM discounts'!$C$79" display="'EDCM discounts'!$C$79"/>
    <hyperlink ref="F116" location="'EDCM discounts'!A4" display="'"/>
    <hyperlink ref="G116" location="'EDCM discounts'!$C$91" display="'EDCM discounts'!$C$91"/>
    <hyperlink ref="F117" location="'EDCM discounts'!A4" display="'"/>
    <hyperlink ref="G117" location="'EDCM discounts'!$C$100" display="'EDCM discounts'!$C$100"/>
    <hyperlink ref="F118" location="'CDCM discounts'!A4" display="'"/>
    <hyperlink ref="G118" location="'CDCM discounts'!$C$15" display="'CDCM discounts'!$C$15"/>
    <hyperlink ref="F119" location="'CDCM discounts'!A4" display="'"/>
    <hyperlink ref="G119" location="'CDCM discounts'!$C$25" display="'CDCM discounts'!$C$25"/>
    <hyperlink ref="F120" location="'CDCM discounts'!A4" display="'"/>
    <hyperlink ref="G120" location="'CDCM discounts'!$C$33" display="'CDCM discounts'!$C$33"/>
    <hyperlink ref="F121" location="'Output to other models'!A4" display="'"/>
    <hyperlink ref="G121" location="'Output to other models'!$C$15" display="'Output to other models'!$C$15"/>
    <hyperlink ref="F122" location="'Output to other models'!A4" display="'"/>
    <hyperlink ref="G122" location="'Output to other models'!$C$25" display="'Output to other models'!$C$2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13" width="20.75" customWidth="1"/>
    <col min="14" max="14" width="2.75" customWidth="1"/>
    <col min="15" max="15" width="40.75" customWidth="1"/>
    <col min="16" max="16" width="2.75" customWidth="1"/>
    <col min="17" max="16384" width="9.125" hidden="1"/>
  </cols>
  <sheetData>
    <row r="1" spans="1:105" ht="1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ht="15">
      <c r="A2" s="96" t="str">
        <f>Cover!D21&amp;" - "&amp;Cover!D23</f>
        <v xml:space="preserve">SEPD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ht="1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ht="1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ht="1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ht="15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ht="15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ht="15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ht="15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ht="15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ht="1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>
      <c r="A51" s="73"/>
      <c r="B51" s="73"/>
      <c r="C51" s="73"/>
      <c r="D51" s="73"/>
      <c r="E51" s="216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ht="1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>
      <c r="A86" s="73"/>
      <c r="B86" s="73"/>
      <c r="C86" s="73"/>
      <c r="D86" s="73"/>
      <c r="E86" s="73"/>
      <c r="F86" s="216" t="s">
        <v>742</v>
      </c>
      <c r="G86" s="216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751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>
      <c r="A87" s="73"/>
      <c r="B87" s="73"/>
      <c r="C87" s="73"/>
      <c r="D87" s="73"/>
      <c r="E87" s="73"/>
      <c r="F87" s="217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ht="15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ht="1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>
      <c r="A127" s="73"/>
      <c r="B127" s="73"/>
      <c r="C127" s="73"/>
      <c r="D127" s="73"/>
      <c r="E127" s="73"/>
      <c r="F127" s="115" t="s">
        <v>742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>
      <c r="A128" s="73"/>
      <c r="B128" s="73"/>
      <c r="C128" s="73"/>
      <c r="D128" s="73"/>
      <c r="E128" s="73"/>
      <c r="F128" s="117" t="s">
        <v>741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ht="15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ht="1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ht="15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>
      <c r="A172" s="73"/>
      <c r="B172" s="73"/>
      <c r="C172" s="73"/>
      <c r="D172" s="73"/>
      <c r="E172" s="73"/>
      <c r="F172" s="115" t="s">
        <v>742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751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>
      <c r="A173" s="73"/>
      <c r="B173" s="73"/>
      <c r="C173" s="73"/>
      <c r="D173" s="73"/>
      <c r="E173" s="73"/>
      <c r="F173" s="117" t="s">
        <v>741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751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ht="15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ht="1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ht="15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ht="15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ht="1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ht="15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ht="15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ht="15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ht="15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ht="15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ht="15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30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ht="15">
      <c r="A404" s="101"/>
      <c r="B404" s="107" t="s">
        <v>30</v>
      </c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7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261" sqref="A261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13" width="20.75" customWidth="1"/>
    <col min="14" max="14" width="2.75" customWidth="1"/>
    <col min="15" max="15" width="40.75" customWidth="1"/>
    <col min="16" max="16" width="2.75" customWidth="1"/>
    <col min="17" max="16384" width="9.125" hidden="1"/>
  </cols>
  <sheetData>
    <row r="1" spans="1:16" ht="1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ht="15">
      <c r="A2" s="96" t="str">
        <f>Cover!D21&amp;" - "&amp;Cover!D23</f>
        <v xml:space="preserve">SEPD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ht="1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ht="1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ht="15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ht="15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0.16193046031480213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ht="15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0.85156771303893453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ht="1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ht="15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ht="1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1063221868.7197765</v>
      </c>
      <c r="I38" s="130"/>
      <c r="J38" s="130"/>
      <c r="K38" s="130"/>
      <c r="L38" s="130"/>
      <c r="M38" s="130"/>
      <c r="N38" s="74"/>
      <c r="O38" s="73"/>
      <c r="P38" s="42"/>
    </row>
    <row r="39" spans="1:16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281127580.19704682</v>
      </c>
      <c r="I39" s="130"/>
      <c r="J39" s="130"/>
      <c r="K39" s="130"/>
      <c r="L39" s="130"/>
      <c r="M39" s="130"/>
      <c r="N39" s="74"/>
      <c r="O39" s="73"/>
      <c r="P39" s="42"/>
    </row>
    <row r="40" spans="1:16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737870105.55448914</v>
      </c>
      <c r="I40" s="130"/>
      <c r="J40" s="130"/>
      <c r="K40" s="130"/>
      <c r="L40" s="130"/>
      <c r="M40" s="130"/>
      <c r="N40" s="74"/>
      <c r="O40" s="73"/>
      <c r="P40" s="42"/>
    </row>
    <row r="41" spans="1:16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640080360.77041829</v>
      </c>
      <c r="I41" s="130"/>
      <c r="J41" s="130"/>
      <c r="K41" s="130"/>
      <c r="L41" s="130"/>
      <c r="M41" s="130"/>
      <c r="N41" s="74"/>
      <c r="O41" s="73"/>
      <c r="P41" s="42"/>
    </row>
    <row r="42" spans="1:16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ht="15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480447326.9692235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ht="1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ht="15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231"/>
      <c r="K58" s="74"/>
      <c r="L58" s="74"/>
      <c r="M58" s="74"/>
      <c r="N58" s="74"/>
      <c r="O58" s="73"/>
      <c r="P58" s="42"/>
    </row>
    <row r="59" spans="1:16">
      <c r="A59" s="73"/>
      <c r="B59" s="73"/>
      <c r="C59" s="73"/>
      <c r="D59" s="109"/>
      <c r="E59" s="73"/>
      <c r="F59" s="73"/>
      <c r="G59" s="73"/>
      <c r="H59" s="74"/>
      <c r="I59" s="74"/>
      <c r="J59" s="231"/>
      <c r="K59" s="74"/>
      <c r="L59" s="74"/>
      <c r="M59" s="74"/>
      <c r="N59" s="74"/>
      <c r="O59" s="73"/>
      <c r="P59" s="42"/>
    </row>
    <row r="60" spans="1:16" ht="1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231"/>
      <c r="K60" s="74"/>
      <c r="L60" s="74"/>
      <c r="M60" s="74"/>
      <c r="N60" s="74"/>
      <c r="O60" s="115" t="s">
        <v>569</v>
      </c>
      <c r="P60" s="42"/>
    </row>
    <row r="61" spans="1:16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8193</v>
      </c>
      <c r="I61" s="130"/>
      <c r="J61" s="130"/>
      <c r="K61" s="130"/>
      <c r="L61" s="130"/>
      <c r="M61" s="130"/>
      <c r="N61" s="74"/>
      <c r="O61" s="73"/>
      <c r="P61" s="42"/>
    </row>
    <row r="62" spans="1:16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287818</v>
      </c>
      <c r="I62" s="130"/>
      <c r="J62" s="130"/>
      <c r="K62" s="130"/>
      <c r="L62" s="130"/>
      <c r="M62" s="130"/>
      <c r="N62" s="74"/>
      <c r="O62" s="73"/>
      <c r="P62" s="42"/>
    </row>
    <row r="63" spans="1:16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216917</v>
      </c>
      <c r="I63" s="130"/>
      <c r="J63" s="130"/>
      <c r="K63" s="130"/>
      <c r="L63" s="130"/>
      <c r="M63" s="130"/>
      <c r="N63" s="74"/>
      <c r="O63" s="73"/>
      <c r="P63" s="42"/>
    </row>
    <row r="64" spans="1:16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5049</v>
      </c>
      <c r="I64" s="130"/>
      <c r="J64" s="130"/>
      <c r="K64" s="130"/>
      <c r="L64" s="130"/>
      <c r="M64" s="130"/>
      <c r="N64" s="74"/>
      <c r="O64" s="73"/>
      <c r="P64" s="42"/>
    </row>
    <row r="65" spans="1:16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5499</v>
      </c>
      <c r="I65" s="130"/>
      <c r="J65" s="130"/>
      <c r="K65" s="130"/>
      <c r="L65" s="130"/>
      <c r="M65" s="130"/>
      <c r="N65" s="74"/>
      <c r="O65" s="73"/>
      <c r="P65" s="42"/>
    </row>
    <row r="66" spans="1:16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18486</v>
      </c>
      <c r="I66" s="130"/>
      <c r="J66" s="130"/>
      <c r="K66" s="130"/>
      <c r="L66" s="130"/>
      <c r="M66" s="130"/>
      <c r="N66" s="74"/>
      <c r="O66" s="73"/>
      <c r="P66" s="42"/>
    </row>
    <row r="67" spans="1:16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2637830</v>
      </c>
      <c r="I67" s="130"/>
      <c r="J67" s="130"/>
      <c r="K67" s="130"/>
      <c r="L67" s="130"/>
      <c r="M67" s="130"/>
      <c r="N67" s="74"/>
      <c r="O67" s="73"/>
      <c r="P67" s="42"/>
    </row>
    <row r="68" spans="1:16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0</v>
      </c>
      <c r="I68" s="130"/>
      <c r="J68" s="130"/>
      <c r="K68" s="130"/>
      <c r="L68" s="130"/>
      <c r="M68" s="130"/>
      <c r="N68" s="74"/>
      <c r="O68" s="73"/>
      <c r="P68" s="42"/>
    </row>
    <row r="69" spans="1:16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30843</v>
      </c>
      <c r="I69" s="130"/>
      <c r="J69" s="130"/>
      <c r="K69" s="130"/>
      <c r="L69" s="130"/>
      <c r="M69" s="130"/>
      <c r="N69" s="74"/>
      <c r="O69" s="73"/>
      <c r="P69" s="42"/>
    </row>
    <row r="70" spans="1:16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0</v>
      </c>
      <c r="I70" s="130"/>
      <c r="J70" s="130"/>
      <c r="K70" s="130"/>
      <c r="L70" s="130"/>
      <c r="M70" s="130"/>
      <c r="N70" s="74"/>
      <c r="O70" s="73"/>
      <c r="P70" s="42"/>
    </row>
    <row r="71" spans="1:16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32013</v>
      </c>
      <c r="I71" s="130"/>
      <c r="J71" s="130"/>
      <c r="K71" s="130"/>
      <c r="L71" s="130"/>
      <c r="M71" s="130"/>
      <c r="N71" s="74"/>
      <c r="O71" s="73"/>
      <c r="P71" s="42"/>
    </row>
    <row r="72" spans="1:16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29588</v>
      </c>
      <c r="I72" s="130"/>
      <c r="J72" s="130"/>
      <c r="K72" s="130"/>
      <c r="L72" s="130"/>
      <c r="M72" s="130"/>
      <c r="N72" s="74"/>
      <c r="O72" s="73"/>
      <c r="P72" s="42"/>
    </row>
    <row r="73" spans="1:16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9616</v>
      </c>
      <c r="I74" s="130"/>
      <c r="J74" s="130"/>
      <c r="K74" s="130"/>
      <c r="L74" s="130"/>
      <c r="M74" s="130"/>
      <c r="N74" s="74"/>
      <c r="O74" s="73"/>
      <c r="P74" s="42"/>
    </row>
    <row r="75" spans="1:16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3395</v>
      </c>
      <c r="I75" s="130"/>
      <c r="J75" s="130"/>
      <c r="K75" s="130"/>
      <c r="L75" s="130"/>
      <c r="M75" s="130"/>
      <c r="N75" s="74"/>
      <c r="O75" s="73"/>
      <c r="P75" s="42"/>
    </row>
    <row r="76" spans="1:16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152816</v>
      </c>
      <c r="I78" s="130"/>
      <c r="J78" s="130"/>
      <c r="K78" s="130"/>
      <c r="L78" s="130"/>
      <c r="M78" s="130"/>
      <c r="N78" s="74"/>
      <c r="O78" s="73"/>
      <c r="P78" s="42"/>
    </row>
    <row r="79" spans="1:16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16373</v>
      </c>
      <c r="I80" s="130"/>
      <c r="J80" s="130"/>
      <c r="K80" s="130"/>
      <c r="L80" s="130"/>
      <c r="M80" s="130"/>
      <c r="N80" s="74"/>
      <c r="O80" s="73"/>
      <c r="P80" s="42"/>
    </row>
    <row r="81" spans="1:16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1</v>
      </c>
      <c r="I82" s="130"/>
      <c r="J82" s="130"/>
      <c r="K82" s="130"/>
      <c r="L82" s="130"/>
      <c r="M82" s="130"/>
      <c r="N82" s="74"/>
      <c r="O82" s="73"/>
      <c r="P82" s="42"/>
    </row>
    <row r="83" spans="1:16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3531</v>
      </c>
      <c r="I83" s="130"/>
      <c r="J83" s="130"/>
      <c r="K83" s="130"/>
      <c r="L83" s="130"/>
      <c r="M83" s="130"/>
      <c r="N83" s="74"/>
      <c r="O83" s="73"/>
      <c r="P83" s="42"/>
    </row>
    <row r="84" spans="1:16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6614</v>
      </c>
      <c r="I84" s="130"/>
      <c r="J84" s="130"/>
      <c r="K84" s="130"/>
      <c r="L84" s="130"/>
      <c r="M84" s="130"/>
      <c r="N84" s="74"/>
      <c r="O84" s="73"/>
      <c r="P84" s="42"/>
    </row>
    <row r="85" spans="1:16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0</v>
      </c>
      <c r="I85" s="130"/>
      <c r="J85" s="130"/>
      <c r="K85" s="130"/>
      <c r="L85" s="130"/>
      <c r="M85" s="130"/>
      <c r="N85" s="74"/>
      <c r="O85" s="73"/>
      <c r="P85" s="42"/>
    </row>
    <row r="86" spans="1:16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30984</v>
      </c>
      <c r="I86" s="130"/>
      <c r="J86" s="130"/>
      <c r="K86" s="130"/>
      <c r="L86" s="130"/>
      <c r="M86" s="130"/>
      <c r="N86" s="74"/>
      <c r="O86" s="73"/>
      <c r="P86" s="42"/>
    </row>
    <row r="87" spans="1:16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15433</v>
      </c>
      <c r="I87" s="130"/>
      <c r="J87" s="130"/>
      <c r="K87" s="130"/>
      <c r="L87" s="130"/>
      <c r="M87" s="130"/>
      <c r="N87" s="74"/>
      <c r="O87" s="73"/>
      <c r="P87" s="42"/>
    </row>
    <row r="88" spans="1:16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10521</v>
      </c>
      <c r="I88" s="130"/>
      <c r="J88" s="130"/>
      <c r="K88" s="130"/>
      <c r="L88" s="130"/>
      <c r="M88" s="130"/>
      <c r="N88" s="74"/>
      <c r="O88" s="73"/>
      <c r="P88" s="42"/>
    </row>
    <row r="89" spans="1:16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26787</v>
      </c>
      <c r="I97" s="130"/>
      <c r="J97" s="130"/>
      <c r="K97" s="130"/>
      <c r="L97" s="130"/>
      <c r="M97" s="130"/>
      <c r="N97" s="74"/>
      <c r="O97" s="73"/>
      <c r="P97" s="42"/>
    </row>
    <row r="98" spans="1:16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30843</v>
      </c>
      <c r="I98" s="130"/>
      <c r="J98" s="130"/>
      <c r="K98" s="130"/>
      <c r="L98" s="130"/>
      <c r="M98" s="130"/>
      <c r="N98" s="74"/>
      <c r="O98" s="73"/>
      <c r="P98" s="42"/>
    </row>
    <row r="99" spans="1:16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3105</v>
      </c>
      <c r="I101" s="130"/>
      <c r="J101" s="130"/>
      <c r="K101" s="130"/>
      <c r="L101" s="130"/>
      <c r="M101" s="130"/>
      <c r="N101" s="74"/>
      <c r="O101" s="73"/>
      <c r="P101" s="42"/>
    </row>
    <row r="102" spans="1:16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356</v>
      </c>
      <c r="I102" s="130"/>
      <c r="J102" s="130"/>
      <c r="K102" s="130"/>
      <c r="L102" s="130"/>
      <c r="M102" s="130"/>
      <c r="N102" s="74"/>
      <c r="O102" s="73"/>
      <c r="P102" s="42"/>
    </row>
    <row r="103" spans="1:16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6</v>
      </c>
      <c r="I103" s="130"/>
      <c r="J103" s="130"/>
      <c r="K103" s="130"/>
      <c r="L103" s="130"/>
      <c r="M103" s="130"/>
      <c r="N103" s="74"/>
      <c r="O103" s="73"/>
      <c r="P103" s="42"/>
    </row>
    <row r="104" spans="1:16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30974</v>
      </c>
      <c r="I105" s="130"/>
      <c r="J105" s="130"/>
      <c r="K105" s="130"/>
      <c r="L105" s="130"/>
      <c r="M105" s="130"/>
      <c r="N105" s="74"/>
      <c r="O105" s="73"/>
      <c r="P105" s="42"/>
    </row>
    <row r="106" spans="1:16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3550</v>
      </c>
      <c r="I106" s="130"/>
      <c r="J106" s="130"/>
      <c r="K106" s="130"/>
      <c r="L106" s="130"/>
      <c r="M106" s="130"/>
      <c r="N106" s="74"/>
      <c r="O106" s="73"/>
      <c r="P106" s="42"/>
    </row>
    <row r="107" spans="1:16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60</v>
      </c>
      <c r="I107" s="130"/>
      <c r="J107" s="130"/>
      <c r="K107" s="130"/>
      <c r="L107" s="130"/>
      <c r="M107" s="130"/>
      <c r="N107" s="74"/>
      <c r="O107" s="73"/>
      <c r="P107" s="42"/>
    </row>
    <row r="108" spans="1:16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0</v>
      </c>
      <c r="I108" s="130"/>
      <c r="J108" s="130"/>
      <c r="K108" s="130"/>
      <c r="L108" s="130"/>
      <c r="M108" s="130"/>
      <c r="N108" s="74"/>
      <c r="O108" s="73"/>
      <c r="P108" s="42"/>
    </row>
    <row r="109" spans="1:16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1630</v>
      </c>
      <c r="I109" s="130"/>
      <c r="J109" s="130"/>
      <c r="K109" s="130"/>
      <c r="L109" s="130"/>
      <c r="M109" s="130"/>
      <c r="N109" s="74"/>
      <c r="O109" s="73"/>
      <c r="P109" s="42"/>
    </row>
    <row r="110" spans="1:16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646</v>
      </c>
      <c r="I110" s="130"/>
      <c r="J110" s="130"/>
      <c r="K110" s="130"/>
      <c r="L110" s="130"/>
      <c r="M110" s="130"/>
      <c r="N110" s="74"/>
      <c r="O110" s="73"/>
      <c r="P110" s="42"/>
    </row>
    <row r="111" spans="1:16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0</v>
      </c>
      <c r="I111" s="130"/>
      <c r="J111" s="130"/>
      <c r="K111" s="130"/>
      <c r="L111" s="130"/>
      <c r="M111" s="130"/>
      <c r="N111" s="74"/>
      <c r="O111" s="73"/>
      <c r="P111" s="42"/>
    </row>
    <row r="112" spans="1:16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76</v>
      </c>
      <c r="I112" s="130"/>
      <c r="J112" s="130"/>
      <c r="K112" s="130"/>
      <c r="L112" s="130"/>
      <c r="M112" s="130"/>
      <c r="N112" s="74"/>
      <c r="O112" s="73"/>
      <c r="P112" s="42"/>
    </row>
    <row r="113" spans="1:16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62</v>
      </c>
      <c r="I113" s="130"/>
      <c r="J113" s="130"/>
      <c r="K113" s="130"/>
      <c r="L113" s="130"/>
      <c r="M113" s="130"/>
      <c r="N113" s="74"/>
      <c r="O113" s="73"/>
      <c r="P113" s="42"/>
    </row>
    <row r="114" spans="1:16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51</v>
      </c>
      <c r="I114" s="130"/>
      <c r="J114" s="130"/>
      <c r="K114" s="130"/>
      <c r="L114" s="130"/>
      <c r="M114" s="130"/>
      <c r="N114" s="74"/>
      <c r="O114" s="73"/>
      <c r="P114" s="42"/>
    </row>
    <row r="115" spans="1:16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14</v>
      </c>
      <c r="I115" s="130"/>
      <c r="J115" s="130"/>
      <c r="K115" s="130"/>
      <c r="L115" s="130"/>
      <c r="M115" s="130"/>
      <c r="N115" s="74"/>
      <c r="O115" s="73"/>
      <c r="P115" s="42"/>
    </row>
    <row r="116" spans="1:16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245</v>
      </c>
      <c r="I116" s="130"/>
      <c r="J116" s="130"/>
      <c r="K116" s="130"/>
      <c r="L116" s="130"/>
      <c r="M116" s="130"/>
      <c r="N116" s="74"/>
      <c r="O116" s="73"/>
      <c r="P116" s="42"/>
    </row>
    <row r="117" spans="1:16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1380</v>
      </c>
      <c r="I117" s="130"/>
      <c r="J117" s="130"/>
      <c r="K117" s="130"/>
      <c r="L117" s="130"/>
      <c r="M117" s="130"/>
      <c r="N117" s="74"/>
      <c r="O117" s="73"/>
      <c r="P117" s="42"/>
    </row>
    <row r="118" spans="1:16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0</v>
      </c>
      <c r="I118" s="130"/>
      <c r="J118" s="130"/>
      <c r="K118" s="130"/>
      <c r="L118" s="130"/>
      <c r="M118" s="130"/>
      <c r="N118" s="74"/>
      <c r="O118" s="73"/>
      <c r="P118" s="42"/>
    </row>
    <row r="119" spans="1:16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4146</v>
      </c>
      <c r="I121" s="130"/>
      <c r="J121" s="130"/>
      <c r="K121" s="130"/>
      <c r="L121" s="130"/>
      <c r="M121" s="130"/>
      <c r="N121" s="74"/>
      <c r="O121" s="73"/>
      <c r="P121" s="42"/>
    </row>
    <row r="122" spans="1:16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63</v>
      </c>
      <c r="I122" s="130"/>
      <c r="J122" s="130"/>
      <c r="K122" s="130"/>
      <c r="L122" s="130"/>
      <c r="M122" s="130"/>
      <c r="N122" s="74"/>
      <c r="O122" s="73"/>
      <c r="P122" s="42"/>
    </row>
    <row r="123" spans="1:16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480</v>
      </c>
      <c r="I123" s="130"/>
      <c r="J123" s="130"/>
      <c r="K123" s="130"/>
      <c r="L123" s="130"/>
      <c r="M123" s="130"/>
      <c r="N123" s="74"/>
      <c r="O123" s="73"/>
      <c r="P123" s="42"/>
    </row>
    <row r="124" spans="1:16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24</v>
      </c>
      <c r="I124" s="130"/>
      <c r="J124" s="130"/>
      <c r="K124" s="130"/>
      <c r="L124" s="130"/>
      <c r="M124" s="130"/>
      <c r="N124" s="74"/>
      <c r="O124" s="73"/>
      <c r="P124" s="42"/>
    </row>
    <row r="125" spans="1:16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916</v>
      </c>
      <c r="I125" s="130"/>
      <c r="J125" s="130"/>
      <c r="K125" s="130"/>
      <c r="L125" s="130"/>
      <c r="M125" s="130"/>
      <c r="N125" s="74"/>
      <c r="O125" s="73"/>
      <c r="P125" s="42"/>
    </row>
    <row r="126" spans="1:16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18</v>
      </c>
      <c r="I126" s="130"/>
      <c r="J126" s="130"/>
      <c r="K126" s="130"/>
      <c r="L126" s="130"/>
      <c r="M126" s="130"/>
      <c r="N126" s="74"/>
      <c r="O126" s="73"/>
      <c r="P126" s="42"/>
    </row>
    <row r="127" spans="1:16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47</v>
      </c>
      <c r="I127" s="130"/>
      <c r="J127" s="130"/>
      <c r="K127" s="130"/>
      <c r="L127" s="130"/>
      <c r="M127" s="130"/>
      <c r="N127" s="74"/>
      <c r="O127" s="73"/>
      <c r="P127" s="42"/>
    </row>
    <row r="128" spans="1:16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4</v>
      </c>
      <c r="I128" s="130"/>
      <c r="J128" s="130"/>
      <c r="K128" s="130"/>
      <c r="L128" s="130"/>
      <c r="M128" s="130"/>
      <c r="N128" s="74"/>
      <c r="O128" s="73"/>
      <c r="P128" s="42"/>
    </row>
    <row r="129" spans="1:16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191</v>
      </c>
      <c r="I129" s="130"/>
      <c r="J129" s="130"/>
      <c r="K129" s="130"/>
      <c r="L129" s="130"/>
      <c r="M129" s="130"/>
      <c r="N129" s="74"/>
      <c r="O129" s="73"/>
      <c r="P129" s="42"/>
    </row>
    <row r="130" spans="1:16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1726</v>
      </c>
      <c r="I130" s="130"/>
      <c r="J130" s="130"/>
      <c r="K130" s="130"/>
      <c r="L130" s="130"/>
      <c r="M130" s="130"/>
      <c r="N130" s="74"/>
      <c r="O130" s="73"/>
      <c r="P130" s="42"/>
    </row>
    <row r="131" spans="1:16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1337</v>
      </c>
      <c r="I131" s="130"/>
      <c r="J131" s="130"/>
      <c r="K131" s="130"/>
      <c r="L131" s="130"/>
      <c r="M131" s="130"/>
      <c r="N131" s="74"/>
      <c r="O131" s="73"/>
      <c r="P131" s="42"/>
    </row>
    <row r="132" spans="1:16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4203</v>
      </c>
      <c r="I132" s="130"/>
      <c r="J132" s="130"/>
      <c r="K132" s="130"/>
      <c r="L132" s="130"/>
      <c r="M132" s="130"/>
      <c r="N132" s="74"/>
      <c r="O132" s="73"/>
      <c r="P132" s="42"/>
    </row>
    <row r="133" spans="1:16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8360</v>
      </c>
      <c r="I133" s="130"/>
      <c r="J133" s="130"/>
      <c r="K133" s="130"/>
      <c r="L133" s="130"/>
      <c r="M133" s="130"/>
      <c r="N133" s="74"/>
      <c r="O133" s="73"/>
      <c r="P133" s="42"/>
    </row>
    <row r="134" spans="1:16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187</v>
      </c>
      <c r="I134" s="130"/>
      <c r="J134" s="130"/>
      <c r="K134" s="130"/>
      <c r="L134" s="130"/>
      <c r="M134" s="130"/>
      <c r="N134" s="74"/>
      <c r="O134" s="73"/>
      <c r="P134" s="42"/>
    </row>
    <row r="135" spans="1:16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287</v>
      </c>
      <c r="I135" s="130"/>
      <c r="J135" s="130"/>
      <c r="K135" s="130"/>
      <c r="L135" s="130"/>
      <c r="M135" s="130"/>
      <c r="N135" s="74"/>
      <c r="O135" s="73"/>
      <c r="P135" s="42"/>
    </row>
    <row r="136" spans="1:16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4</v>
      </c>
      <c r="I136" s="130"/>
      <c r="J136" s="130"/>
      <c r="K136" s="130"/>
      <c r="L136" s="130"/>
      <c r="M136" s="130"/>
      <c r="N136" s="74"/>
      <c r="O136" s="73"/>
      <c r="P136" s="42"/>
    </row>
    <row r="137" spans="1:16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12</v>
      </c>
      <c r="I137" s="130"/>
      <c r="J137" s="130"/>
      <c r="K137" s="130"/>
      <c r="L137" s="130"/>
      <c r="M137" s="130"/>
      <c r="N137" s="74"/>
      <c r="O137" s="73"/>
      <c r="P137" s="42"/>
    </row>
    <row r="138" spans="1:16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299</v>
      </c>
      <c r="I138" s="130"/>
      <c r="J138" s="130"/>
      <c r="K138" s="130"/>
      <c r="L138" s="130"/>
      <c r="M138" s="130"/>
      <c r="N138" s="74"/>
      <c r="O138" s="73"/>
      <c r="P138" s="42"/>
    </row>
    <row r="139" spans="1:16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2423</v>
      </c>
      <c r="I139" s="130"/>
      <c r="J139" s="130"/>
      <c r="K139" s="130"/>
      <c r="L139" s="130"/>
      <c r="M139" s="130"/>
      <c r="N139" s="74"/>
      <c r="O139" s="73"/>
      <c r="P139" s="42"/>
    </row>
    <row r="140" spans="1:16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204</v>
      </c>
      <c r="I140" s="130"/>
      <c r="J140" s="130"/>
      <c r="K140" s="130"/>
      <c r="L140" s="130"/>
      <c r="M140" s="130"/>
      <c r="N140" s="74"/>
      <c r="O140" s="73"/>
      <c r="P140" s="42"/>
    </row>
    <row r="141" spans="1:16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0</v>
      </c>
      <c r="I141" s="130"/>
      <c r="J141" s="130"/>
      <c r="K141" s="130"/>
      <c r="L141" s="130"/>
      <c r="M141" s="130"/>
      <c r="N141" s="74"/>
      <c r="O141" s="73"/>
      <c r="P141" s="42"/>
    </row>
    <row r="142" spans="1:16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545</v>
      </c>
      <c r="I143" s="130"/>
      <c r="J143" s="130"/>
      <c r="K143" s="130"/>
      <c r="L143" s="130"/>
      <c r="M143" s="130"/>
      <c r="N143" s="74"/>
      <c r="O143" s="73"/>
      <c r="P143" s="42"/>
    </row>
    <row r="144" spans="1:16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2520</v>
      </c>
      <c r="I144" s="130"/>
      <c r="J144" s="130"/>
      <c r="K144" s="130"/>
      <c r="L144" s="130"/>
      <c r="M144" s="130"/>
      <c r="N144" s="74"/>
      <c r="O144" s="73"/>
      <c r="P144" s="42"/>
    </row>
    <row r="145" spans="1:16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1914</v>
      </c>
      <c r="I145" s="130"/>
      <c r="J145" s="130"/>
      <c r="K145" s="130"/>
      <c r="L145" s="130"/>
      <c r="M145" s="130"/>
      <c r="N145" s="74"/>
      <c r="O145" s="73"/>
      <c r="P145" s="42"/>
    </row>
    <row r="146" spans="1:16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ht="15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>
      <c r="A150" s="73"/>
      <c r="B150" s="73"/>
      <c r="C150" s="73"/>
      <c r="D150" s="109"/>
      <c r="E150" s="73"/>
      <c r="F150" s="73"/>
      <c r="G150" s="73"/>
      <c r="H150" s="74"/>
      <c r="I150" s="74"/>
      <c r="J150" s="231"/>
      <c r="K150" s="74"/>
      <c r="L150" s="74"/>
      <c r="M150" s="74"/>
      <c r="N150" s="74"/>
      <c r="O150" s="73"/>
      <c r="P150" s="42"/>
    </row>
    <row r="151" spans="1:16" ht="15" customHeight="1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231"/>
      <c r="K151" s="74"/>
      <c r="L151" s="74"/>
      <c r="M151" s="74"/>
      <c r="N151" s="74"/>
      <c r="O151" s="115" t="s">
        <v>600</v>
      </c>
      <c r="P151" s="42"/>
    </row>
    <row r="152" spans="1:16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23743.839342705593</v>
      </c>
      <c r="I152" s="130"/>
      <c r="J152" s="231"/>
      <c r="K152" s="130"/>
      <c r="L152" s="130"/>
      <c r="M152" s="130"/>
      <c r="N152" s="74"/>
      <c r="O152" s="73"/>
      <c r="P152" s="42"/>
    </row>
    <row r="153" spans="1:16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670.21209668836843</v>
      </c>
      <c r="I153" s="130"/>
      <c r="J153" s="130"/>
      <c r="K153" s="130"/>
      <c r="L153" s="130"/>
      <c r="M153" s="130"/>
      <c r="N153" s="74"/>
      <c r="O153" s="73"/>
      <c r="P153" s="42"/>
    </row>
    <row r="154" spans="1:16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2318.1082250112604</v>
      </c>
      <c r="I154" s="130"/>
      <c r="J154" s="130"/>
      <c r="K154" s="130"/>
      <c r="L154" s="130"/>
      <c r="M154" s="130"/>
      <c r="N154" s="74"/>
      <c r="O154" s="73"/>
      <c r="P154" s="42"/>
    </row>
    <row r="155" spans="1:16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150538.30274927823</v>
      </c>
      <c r="I155" s="130"/>
      <c r="J155" s="130"/>
      <c r="K155" s="130"/>
      <c r="L155" s="130"/>
      <c r="M155" s="130"/>
      <c r="N155" s="74"/>
      <c r="O155" s="73"/>
      <c r="P155" s="42"/>
    </row>
    <row r="156" spans="1:16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150538.30274927823</v>
      </c>
      <c r="I156" s="130"/>
      <c r="J156" s="130"/>
      <c r="K156" s="130"/>
      <c r="L156" s="130"/>
      <c r="M156" s="130"/>
      <c r="N156" s="74"/>
      <c r="O156" s="73"/>
      <c r="P156" s="42"/>
    </row>
    <row r="157" spans="1:16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150538.30274927823</v>
      </c>
      <c r="I157" s="130"/>
      <c r="J157" s="130"/>
      <c r="K157" s="130"/>
      <c r="L157" s="130"/>
      <c r="M157" s="130"/>
      <c r="N157" s="74"/>
      <c r="O157" s="73"/>
      <c r="P157" s="42"/>
    </row>
    <row r="158" spans="1:16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2018.2707078068036</v>
      </c>
      <c r="I158" s="130"/>
      <c r="J158" s="130"/>
      <c r="K158" s="130"/>
      <c r="L158" s="130"/>
      <c r="M158" s="130"/>
      <c r="N158" s="74"/>
      <c r="O158" s="73"/>
      <c r="P158" s="42"/>
    </row>
    <row r="159" spans="1:16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0</v>
      </c>
      <c r="I159" s="130"/>
      <c r="J159" s="130"/>
      <c r="K159" s="130"/>
      <c r="L159" s="130"/>
      <c r="M159" s="130"/>
      <c r="N159" s="74"/>
      <c r="O159" s="73"/>
      <c r="P159" s="42"/>
    </row>
    <row r="160" spans="1:16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12945.072771823554</v>
      </c>
      <c r="I160" s="130"/>
      <c r="J160" s="130"/>
      <c r="K160" s="130"/>
      <c r="L160" s="130"/>
      <c r="M160" s="130"/>
      <c r="N160" s="74"/>
      <c r="O160" s="73"/>
      <c r="P160" s="42"/>
    </row>
    <row r="161" spans="1:16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0</v>
      </c>
      <c r="I161" s="130"/>
      <c r="J161" s="130"/>
      <c r="K161" s="130"/>
      <c r="L161" s="130"/>
      <c r="M161" s="130"/>
      <c r="N161" s="74"/>
      <c r="O161" s="73"/>
      <c r="P161" s="42"/>
    </row>
    <row r="162" spans="1:16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7193.9577476211198</v>
      </c>
      <c r="I162" s="130"/>
      <c r="J162" s="130"/>
      <c r="K162" s="130"/>
      <c r="L162" s="130"/>
      <c r="M162" s="130"/>
      <c r="N162" s="74"/>
      <c r="O162" s="73"/>
      <c r="P162" s="42"/>
    </row>
    <row r="163" spans="1:16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58.553757140435401</v>
      </c>
      <c r="I163" s="130"/>
      <c r="J163" s="130"/>
      <c r="K163" s="130"/>
      <c r="L163" s="130"/>
      <c r="M163" s="130"/>
      <c r="N163" s="74"/>
      <c r="O163" s="73"/>
      <c r="P163" s="42"/>
    </row>
    <row r="164" spans="1:16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33247.373613830983</v>
      </c>
      <c r="I165" s="130"/>
      <c r="J165" s="130"/>
      <c r="K165" s="130"/>
      <c r="L165" s="130"/>
      <c r="M165" s="130"/>
      <c r="N165" s="74"/>
      <c r="O165" s="73"/>
      <c r="P165" s="42"/>
    </row>
    <row r="166" spans="1:16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52321.917066036884</v>
      </c>
      <c r="I166" s="130"/>
      <c r="J166" s="130"/>
      <c r="K166" s="130"/>
      <c r="L166" s="130"/>
      <c r="M166" s="130"/>
      <c r="N166" s="74"/>
      <c r="O166" s="73"/>
      <c r="P166" s="42"/>
    </row>
    <row r="167" spans="1:16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3315.1829505483038</v>
      </c>
      <c r="I169" s="130"/>
      <c r="J169" s="130"/>
      <c r="K169" s="130"/>
      <c r="L169" s="130"/>
      <c r="M169" s="130"/>
      <c r="N169" s="74"/>
      <c r="O169" s="73"/>
      <c r="P169" s="42"/>
    </row>
    <row r="170" spans="1:16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170748.1709887622</v>
      </c>
      <c r="I171" s="130"/>
      <c r="J171" s="130"/>
      <c r="K171" s="130"/>
      <c r="L171" s="130"/>
      <c r="M171" s="130"/>
      <c r="N171" s="74"/>
      <c r="O171" s="73"/>
      <c r="P171" s="42"/>
    </row>
    <row r="172" spans="1:16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13974.785742418184</v>
      </c>
      <c r="I174" s="130"/>
      <c r="J174" s="130"/>
      <c r="K174" s="130"/>
      <c r="L174" s="130"/>
      <c r="M174" s="130"/>
      <c r="N174" s="74"/>
      <c r="O174" s="73"/>
      <c r="P174" s="42"/>
    </row>
    <row r="175" spans="1:16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49012.661639845937</v>
      </c>
      <c r="I175" s="130"/>
      <c r="J175" s="130"/>
      <c r="K175" s="130"/>
      <c r="L175" s="130"/>
      <c r="M175" s="130"/>
      <c r="N175" s="74"/>
      <c r="O175" s="73"/>
      <c r="P175" s="42"/>
    </row>
    <row r="176" spans="1:16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0</v>
      </c>
      <c r="I176" s="130"/>
      <c r="J176" s="130"/>
      <c r="K176" s="130"/>
      <c r="L176" s="130"/>
      <c r="M176" s="130"/>
      <c r="N176" s="74"/>
      <c r="O176" s="73"/>
      <c r="P176" s="42"/>
    </row>
    <row r="177" spans="1:16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11049.463869852303</v>
      </c>
      <c r="I177" s="130"/>
      <c r="J177" s="130"/>
      <c r="K177" s="130"/>
      <c r="L177" s="130"/>
      <c r="M177" s="130"/>
      <c r="N177" s="74"/>
      <c r="O177" s="73"/>
      <c r="P177" s="42"/>
    </row>
    <row r="178" spans="1:16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20642.110317645303</v>
      </c>
      <c r="I178" s="130"/>
      <c r="J178" s="130"/>
      <c r="K178" s="130"/>
      <c r="L178" s="130"/>
      <c r="M178" s="130"/>
      <c r="N178" s="74"/>
      <c r="O178" s="73"/>
      <c r="P178" s="42"/>
    </row>
    <row r="179" spans="1:16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2265.7446438425181</v>
      </c>
      <c r="I179" s="130"/>
      <c r="J179" s="130"/>
      <c r="K179" s="130"/>
      <c r="L179" s="130"/>
      <c r="M179" s="130"/>
      <c r="N179" s="74"/>
      <c r="O179" s="73"/>
      <c r="P179" s="42"/>
    </row>
    <row r="180" spans="1:16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5698.3250598084114</v>
      </c>
      <c r="I188" s="130"/>
      <c r="J188" s="130"/>
      <c r="K188" s="130"/>
      <c r="L188" s="130"/>
      <c r="M188" s="130"/>
      <c r="N188" s="74"/>
      <c r="O188" s="73"/>
      <c r="P188" s="42"/>
    </row>
    <row r="189" spans="1:16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19503.150849167167</v>
      </c>
      <c r="I189" s="130"/>
      <c r="J189" s="130"/>
      <c r="K189" s="130"/>
      <c r="L189" s="130"/>
      <c r="M189" s="130"/>
      <c r="N189" s="74"/>
      <c r="O189" s="73"/>
      <c r="P189" s="42"/>
    </row>
    <row r="190" spans="1:16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40549.809883427137</v>
      </c>
      <c r="I192" s="130"/>
      <c r="J192" s="130"/>
      <c r="K192" s="130"/>
      <c r="L192" s="130"/>
      <c r="M192" s="130"/>
      <c r="N192" s="74"/>
      <c r="O192" s="73"/>
      <c r="P192" s="42"/>
    </row>
    <row r="193" spans="1:16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58105.300997642946</v>
      </c>
      <c r="I193" s="130"/>
      <c r="J193" s="130"/>
      <c r="K193" s="130"/>
      <c r="L193" s="130"/>
      <c r="M193" s="130"/>
      <c r="N193" s="74"/>
      <c r="O193" s="73"/>
      <c r="P193" s="42"/>
    </row>
    <row r="194" spans="1:16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0</v>
      </c>
      <c r="I194" s="130"/>
      <c r="J194" s="130"/>
      <c r="K194" s="130"/>
      <c r="L194" s="130"/>
      <c r="M194" s="130"/>
      <c r="N194" s="74"/>
      <c r="O194" s="73"/>
      <c r="P194" s="42"/>
    </row>
    <row r="195" spans="1:16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0</v>
      </c>
      <c r="I195" s="130"/>
      <c r="J195" s="130"/>
      <c r="K195" s="130"/>
      <c r="L195" s="130"/>
      <c r="M195" s="130"/>
      <c r="N195" s="74"/>
      <c r="O195" s="73"/>
      <c r="P195" s="42"/>
    </row>
    <row r="196" spans="1:16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0</v>
      </c>
      <c r="I196" s="130"/>
      <c r="J196" s="130"/>
      <c r="K196" s="130"/>
      <c r="L196" s="130"/>
      <c r="M196" s="130"/>
      <c r="N196" s="74"/>
      <c r="O196" s="73"/>
      <c r="P196" s="42"/>
    </row>
    <row r="197" spans="1:16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356469.05937133916</v>
      </c>
      <c r="I200" s="130"/>
      <c r="J200" s="130"/>
      <c r="K200" s="130"/>
      <c r="L200" s="130"/>
      <c r="M200" s="130"/>
      <c r="N200" s="74"/>
      <c r="O200" s="73"/>
      <c r="P200" s="42"/>
    </row>
    <row r="201" spans="1:16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356469.05937133916</v>
      </c>
      <c r="I201" s="130"/>
      <c r="J201" s="130"/>
      <c r="K201" s="130"/>
      <c r="L201" s="130"/>
      <c r="M201" s="130"/>
      <c r="N201" s="74"/>
      <c r="O201" s="73"/>
      <c r="P201" s="42"/>
    </row>
    <row r="202" spans="1:16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0</v>
      </c>
      <c r="I202" s="130"/>
      <c r="J202" s="130"/>
      <c r="K202" s="130"/>
      <c r="L202" s="130"/>
      <c r="M202" s="130"/>
      <c r="N202" s="74"/>
      <c r="O202" s="73"/>
      <c r="P202" s="42"/>
    </row>
    <row r="203" spans="1:16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721210.46277534659</v>
      </c>
      <c r="I203" s="130"/>
      <c r="J203" s="130"/>
      <c r="K203" s="130"/>
      <c r="L203" s="130"/>
      <c r="M203" s="130"/>
      <c r="N203" s="74"/>
      <c r="O203" s="73"/>
      <c r="P203" s="42"/>
    </row>
    <row r="204" spans="1:16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721210.46277534659</v>
      </c>
      <c r="I204" s="130"/>
      <c r="J204" s="130"/>
      <c r="K204" s="130"/>
      <c r="L204" s="130"/>
      <c r="M204" s="130"/>
      <c r="N204" s="74"/>
      <c r="O204" s="73"/>
      <c r="P204" s="42"/>
    </row>
    <row r="205" spans="1:16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721210.46277534659</v>
      </c>
      <c r="I205" s="130"/>
      <c r="J205" s="130"/>
      <c r="K205" s="130"/>
      <c r="L205" s="130"/>
      <c r="M205" s="130"/>
      <c r="N205" s="74"/>
      <c r="O205" s="73"/>
      <c r="P205" s="42"/>
    </row>
    <row r="206" spans="1:16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642835.24374102545</v>
      </c>
      <c r="I206" s="130"/>
      <c r="J206" s="130"/>
      <c r="K206" s="130"/>
      <c r="L206" s="130"/>
      <c r="M206" s="130"/>
      <c r="N206" s="74"/>
      <c r="O206" s="73"/>
      <c r="P206" s="42"/>
    </row>
    <row r="207" spans="1:16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93441.048295041634</v>
      </c>
      <c r="I207" s="130"/>
      <c r="J207" s="130"/>
      <c r="K207" s="130"/>
      <c r="L207" s="130"/>
      <c r="M207" s="130"/>
      <c r="N207" s="74"/>
      <c r="O207" s="73"/>
      <c r="P207" s="42"/>
    </row>
    <row r="208" spans="1:16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102032.36657281397</v>
      </c>
      <c r="I208" s="130"/>
      <c r="J208" s="130"/>
      <c r="K208" s="130"/>
      <c r="L208" s="130"/>
      <c r="M208" s="130"/>
      <c r="N208" s="74"/>
      <c r="O208" s="73"/>
      <c r="P208" s="42"/>
    </row>
    <row r="209" spans="1:16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9180.3466692032398</v>
      </c>
      <c r="I212" s="130"/>
      <c r="J212" s="130"/>
      <c r="K212" s="130"/>
      <c r="L212" s="130"/>
      <c r="M212" s="130"/>
      <c r="N212" s="74"/>
      <c r="O212" s="73"/>
      <c r="P212" s="42"/>
    </row>
    <row r="213" spans="1:16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459650.69284198602</v>
      </c>
      <c r="I213" s="130"/>
      <c r="J213" s="130"/>
      <c r="K213" s="130"/>
      <c r="L213" s="130"/>
      <c r="M213" s="130"/>
      <c r="N213" s="74"/>
      <c r="O213" s="73"/>
      <c r="P213" s="42"/>
    </row>
    <row r="214" spans="1:16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10006.207529594813</v>
      </c>
      <c r="I214" s="130"/>
      <c r="J214" s="130"/>
      <c r="K214" s="130"/>
      <c r="L214" s="130"/>
      <c r="M214" s="130"/>
      <c r="N214" s="74"/>
      <c r="O214" s="73"/>
      <c r="P214" s="42"/>
    </row>
    <row r="215" spans="1:16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3850.21200236289</v>
      </c>
      <c r="I215" s="130"/>
      <c r="J215" s="130"/>
      <c r="K215" s="130"/>
      <c r="L215" s="130"/>
      <c r="M215" s="130"/>
      <c r="N215" s="74"/>
      <c r="O215" s="73"/>
      <c r="P215" s="42"/>
    </row>
    <row r="216" spans="1:16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449059.64243475389</v>
      </c>
      <c r="I216" s="130"/>
      <c r="J216" s="130"/>
      <c r="K216" s="130"/>
      <c r="L216" s="130"/>
      <c r="M216" s="130"/>
      <c r="N216" s="74"/>
      <c r="O216" s="73"/>
      <c r="P216" s="42"/>
    </row>
    <row r="217" spans="1:16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18393.477143999997</v>
      </c>
      <c r="I217" s="130"/>
      <c r="J217" s="130"/>
      <c r="K217" s="130"/>
      <c r="L217" s="130"/>
      <c r="M217" s="130"/>
      <c r="N217" s="74"/>
      <c r="O217" s="73"/>
      <c r="P217" s="42"/>
    </row>
    <row r="218" spans="1:16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690222.10682769062</v>
      </c>
      <c r="I218" s="130"/>
      <c r="J218" s="130"/>
      <c r="K218" s="130"/>
      <c r="L218" s="130"/>
      <c r="M218" s="130"/>
      <c r="N218" s="74"/>
      <c r="O218" s="73"/>
      <c r="P218" s="42"/>
    </row>
    <row r="219" spans="1:16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18393.477143999997</v>
      </c>
      <c r="I219" s="130"/>
      <c r="J219" s="130"/>
      <c r="K219" s="130"/>
      <c r="L219" s="130"/>
      <c r="M219" s="130"/>
      <c r="N219" s="74"/>
      <c r="O219" s="73"/>
      <c r="P219" s="42"/>
    </row>
    <row r="220" spans="1:16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71844.607707177449</v>
      </c>
      <c r="I220" s="130"/>
      <c r="J220" s="130"/>
      <c r="K220" s="130"/>
      <c r="L220" s="130"/>
      <c r="M220" s="130"/>
      <c r="N220" s="74"/>
      <c r="O220" s="73"/>
      <c r="P220" s="42"/>
    </row>
    <row r="221" spans="1:16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66635.048923771494</v>
      </c>
      <c r="I221" s="130"/>
      <c r="J221" s="130"/>
      <c r="K221" s="130"/>
      <c r="L221" s="130"/>
      <c r="M221" s="130"/>
      <c r="N221" s="74"/>
      <c r="O221" s="73"/>
      <c r="P221" s="42"/>
    </row>
    <row r="222" spans="1:16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6304.04286290442</v>
      </c>
      <c r="I222" s="130"/>
      <c r="J222" s="130"/>
      <c r="K222" s="130"/>
      <c r="L222" s="130"/>
      <c r="M222" s="130"/>
      <c r="N222" s="74"/>
      <c r="O222" s="73"/>
      <c r="P222" s="42"/>
    </row>
    <row r="223" spans="1:16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126352.49671235078</v>
      </c>
      <c r="I223" s="130"/>
      <c r="J223" s="130"/>
      <c r="K223" s="130"/>
      <c r="L223" s="130"/>
      <c r="M223" s="130"/>
      <c r="N223" s="74"/>
      <c r="O223" s="73"/>
      <c r="P223" s="42"/>
    </row>
    <row r="224" spans="1:16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3262.8600243679093</v>
      </c>
      <c r="I224" s="130"/>
      <c r="J224" s="130"/>
      <c r="K224" s="130"/>
      <c r="L224" s="130"/>
      <c r="M224" s="130"/>
      <c r="N224" s="74"/>
      <c r="O224" s="73"/>
      <c r="P224" s="42"/>
    </row>
    <row r="225" spans="1:16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1230637.8000912536</v>
      </c>
      <c r="I225" s="130"/>
      <c r="J225" s="130"/>
      <c r="K225" s="130"/>
      <c r="L225" s="130"/>
      <c r="M225" s="130"/>
      <c r="N225" s="74"/>
      <c r="O225" s="73"/>
      <c r="P225" s="42"/>
    </row>
    <row r="226" spans="1:16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1230637.8000912536</v>
      </c>
      <c r="I226" s="130"/>
      <c r="J226" s="130"/>
      <c r="K226" s="130"/>
      <c r="L226" s="130"/>
      <c r="M226" s="130"/>
      <c r="N226" s="74"/>
      <c r="O226" s="73"/>
      <c r="P226" s="42"/>
    </row>
    <row r="227" spans="1:16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1230637.8000912536</v>
      </c>
      <c r="I227" s="130"/>
      <c r="J227" s="130"/>
      <c r="K227" s="130"/>
      <c r="L227" s="130"/>
      <c r="M227" s="130"/>
      <c r="N227" s="74"/>
      <c r="O227" s="73"/>
      <c r="P227" s="42"/>
    </row>
    <row r="228" spans="1:16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1082669.8841954111</v>
      </c>
      <c r="I228" s="130"/>
      <c r="J228" s="130"/>
      <c r="K228" s="130"/>
      <c r="L228" s="130"/>
      <c r="M228" s="130"/>
      <c r="N228" s="74"/>
      <c r="O228" s="73"/>
      <c r="P228" s="42"/>
    </row>
    <row r="229" spans="1:16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1170179.5809508527</v>
      </c>
      <c r="I229" s="130"/>
      <c r="J229" s="130"/>
      <c r="K229" s="130"/>
      <c r="L229" s="130"/>
      <c r="M229" s="130"/>
      <c r="N229" s="74"/>
      <c r="O229" s="73"/>
      <c r="P229" s="42"/>
    </row>
    <row r="230" spans="1:16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20300.060328663956</v>
      </c>
      <c r="I230" s="130"/>
      <c r="J230" s="130"/>
      <c r="K230" s="130"/>
      <c r="L230" s="130"/>
      <c r="M230" s="130"/>
      <c r="N230" s="74"/>
      <c r="O230" s="73"/>
      <c r="P230" s="42"/>
    </row>
    <row r="231" spans="1:16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1346766.1093455388</v>
      </c>
      <c r="I231" s="130"/>
      <c r="J231" s="130"/>
      <c r="K231" s="130"/>
      <c r="L231" s="130"/>
      <c r="M231" s="130"/>
      <c r="N231" s="74"/>
      <c r="O231" s="73"/>
      <c r="P231" s="42"/>
    </row>
    <row r="232" spans="1:16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10948.498299999997</v>
      </c>
      <c r="I234" s="130"/>
      <c r="J234" s="130"/>
      <c r="K234" s="130"/>
      <c r="L234" s="130"/>
      <c r="M234" s="130"/>
      <c r="N234" s="74"/>
      <c r="O234" s="73"/>
      <c r="P234" s="42"/>
    </row>
    <row r="235" spans="1:16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10948.498299999997</v>
      </c>
      <c r="I235" s="130"/>
      <c r="J235" s="130"/>
      <c r="K235" s="130"/>
      <c r="L235" s="130"/>
      <c r="M235" s="130"/>
      <c r="N235" s="74"/>
      <c r="O235" s="73"/>
      <c r="P235" s="42"/>
    </row>
    <row r="236" spans="1:16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10948.498299999997</v>
      </c>
      <c r="I236" s="130"/>
      <c r="J236" s="130"/>
      <c r="K236" s="130"/>
      <c r="L236" s="130"/>
      <c r="M236" s="130"/>
      <c r="N236" s="74"/>
      <c r="O236" s="73"/>
      <c r="P236" s="42"/>
    </row>
    <row r="237" spans="1:16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ht="15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ht="1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35500000</v>
      </c>
      <c r="I244" s="130"/>
      <c r="J244" s="130"/>
      <c r="K244" s="130"/>
      <c r="L244" s="130"/>
      <c r="M244" s="130"/>
      <c r="N244" s="74"/>
      <c r="O244" s="73"/>
      <c r="P244" s="42"/>
    </row>
    <row r="245" spans="1:16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51900000</v>
      </c>
      <c r="I245" s="130"/>
      <c r="J245" s="130"/>
      <c r="K245" s="130"/>
      <c r="L245" s="130"/>
      <c r="M245" s="130"/>
      <c r="N245" s="74"/>
      <c r="O245" s="73"/>
      <c r="P245" s="42"/>
    </row>
    <row r="246" spans="1:16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7700000</v>
      </c>
      <c r="I246" s="130"/>
      <c r="J246" s="130"/>
      <c r="K246" s="130"/>
      <c r="L246" s="130"/>
      <c r="M246" s="130"/>
      <c r="N246" s="74"/>
      <c r="O246" s="73"/>
      <c r="P246" s="42"/>
    </row>
    <row r="247" spans="1:16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22600000</v>
      </c>
      <c r="I247" s="130"/>
      <c r="J247" s="130"/>
      <c r="K247" s="130"/>
      <c r="L247" s="130"/>
      <c r="M247" s="130"/>
      <c r="N247" s="74"/>
      <c r="O247" s="73"/>
      <c r="P247" s="42"/>
    </row>
    <row r="248" spans="1:16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13500000</v>
      </c>
      <c r="I248" s="130"/>
      <c r="J248" s="130"/>
      <c r="K248" s="130"/>
      <c r="L248" s="130"/>
      <c r="M248" s="130"/>
      <c r="N248" s="74"/>
      <c r="O248" s="73"/>
      <c r="P248" s="42"/>
    </row>
    <row r="249" spans="1:16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6900000</v>
      </c>
      <c r="I249" s="130"/>
      <c r="J249" s="130"/>
      <c r="K249" s="130"/>
      <c r="L249" s="130"/>
      <c r="M249" s="130"/>
      <c r="N249" s="74"/>
      <c r="O249" s="73"/>
      <c r="P249" s="42"/>
    </row>
    <row r="250" spans="1:16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200000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3000000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6800000</v>
      </c>
      <c r="I252" s="130"/>
      <c r="J252" s="130"/>
      <c r="K252" s="130"/>
      <c r="L252" s="130"/>
      <c r="M252" s="130"/>
      <c r="N252" s="74"/>
      <c r="O252" s="73"/>
      <c r="P252" s="42"/>
    </row>
    <row r="253" spans="1:16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19700000</v>
      </c>
      <c r="I253" s="130"/>
      <c r="J253" s="130"/>
      <c r="K253" s="130"/>
      <c r="L253" s="130"/>
      <c r="M253" s="130"/>
      <c r="N253" s="74"/>
      <c r="O253" s="73"/>
      <c r="P253" s="42"/>
    </row>
    <row r="254" spans="1:16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2600000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900000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2500000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1500000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11900000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8300000.0000000009</v>
      </c>
      <c r="I259" s="130"/>
      <c r="J259" s="130"/>
      <c r="K259" s="130"/>
      <c r="L259" s="130"/>
      <c r="M259" s="130"/>
      <c r="N259" s="74"/>
      <c r="O259" s="73"/>
      <c r="P259" s="42"/>
    </row>
    <row r="260" spans="1:16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3600000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3200000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1800000</v>
      </c>
      <c r="I262" s="130"/>
      <c r="J262" s="130"/>
      <c r="K262" s="130"/>
      <c r="L262" s="130"/>
      <c r="M262" s="130"/>
      <c r="N262" s="74"/>
      <c r="O262" s="73"/>
      <c r="P262" s="42"/>
    </row>
    <row r="263" spans="1:16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9200000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2300000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3000000</v>
      </c>
      <c r="I265" s="130"/>
      <c r="J265" s="130"/>
      <c r="K265" s="130"/>
      <c r="L265" s="130"/>
      <c r="M265" s="130"/>
      <c r="N265" s="74"/>
      <c r="O265" s="73"/>
      <c r="P265" s="42"/>
    </row>
    <row r="266" spans="1:16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27000000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13100000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26900000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-100000</v>
      </c>
      <c r="I269" s="130"/>
      <c r="J269" s="130"/>
      <c r="K269" s="130"/>
      <c r="L269" s="130"/>
      <c r="M269" s="130"/>
      <c r="N269" s="74"/>
      <c r="O269" s="73"/>
      <c r="P269" s="42"/>
    </row>
    <row r="270" spans="1:16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1000000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3900000</v>
      </c>
      <c r="I271" s="130"/>
      <c r="J271" s="130"/>
      <c r="K271" s="130"/>
      <c r="L271" s="130"/>
      <c r="M271" s="130"/>
      <c r="N271" s="74"/>
      <c r="O271" s="73"/>
      <c r="P271" s="42"/>
    </row>
    <row r="272" spans="1:16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67900000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37800000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9800000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-27000000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>
      <c r="A276" s="73"/>
      <c r="B276" s="73"/>
      <c r="C276" s="73"/>
      <c r="D276" s="73"/>
      <c r="E276" s="73"/>
      <c r="F276" s="115" t="s">
        <v>742</v>
      </c>
      <c r="G276" s="115" t="s">
        <v>438</v>
      </c>
      <c r="H276" s="37">
        <v>1300000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>
      <c r="A277" s="73"/>
      <c r="B277" s="73"/>
      <c r="C277" s="73"/>
      <c r="D277" s="73"/>
      <c r="E277" s="73"/>
      <c r="F277" s="117" t="s">
        <v>741</v>
      </c>
      <c r="G277" s="117" t="s">
        <v>438</v>
      </c>
      <c r="H277" s="38">
        <v>41600000</v>
      </c>
      <c r="I277" s="130"/>
      <c r="J277" s="130"/>
      <c r="K277" s="130"/>
      <c r="L277" s="130"/>
      <c r="M277" s="130"/>
      <c r="N277" s="74"/>
      <c r="O277" s="73"/>
      <c r="P277" s="42"/>
    </row>
    <row r="278" spans="1:16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ht="15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ht="1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20000000</v>
      </c>
      <c r="K286" s="37">
        <v>7800000</v>
      </c>
      <c r="L286" s="37">
        <v>10800000</v>
      </c>
      <c r="M286" s="37">
        <v>13299999.999999998</v>
      </c>
      <c r="N286" s="74"/>
      <c r="O286" s="73"/>
      <c r="P286" s="42"/>
    </row>
    <row r="287" spans="1:16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13000000</v>
      </c>
      <c r="K288" s="37">
        <v>500000</v>
      </c>
      <c r="L288" s="37">
        <v>6100000</v>
      </c>
      <c r="M288" s="37">
        <v>900000</v>
      </c>
      <c r="N288" s="74"/>
      <c r="O288" s="73"/>
      <c r="P288" s="42"/>
    </row>
    <row r="289" spans="1:16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3300000</v>
      </c>
      <c r="K289" s="37">
        <v>3400000</v>
      </c>
      <c r="L289" s="37">
        <v>899999.99999999988</v>
      </c>
      <c r="M289" s="37">
        <v>4800000</v>
      </c>
      <c r="N289" s="74"/>
      <c r="O289" s="73"/>
      <c r="P289" s="42"/>
    </row>
    <row r="290" spans="1:16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2800000</v>
      </c>
      <c r="K290" s="37">
        <v>0</v>
      </c>
      <c r="L290" s="37">
        <v>2900000</v>
      </c>
      <c r="M290" s="37">
        <v>1200000</v>
      </c>
      <c r="N290" s="74"/>
      <c r="O290" s="73"/>
      <c r="P290" s="42"/>
    </row>
    <row r="291" spans="1:16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>
      <c r="A317" s="73"/>
      <c r="B317" s="73"/>
      <c r="C317" s="73"/>
      <c r="D317" s="73"/>
      <c r="E317" s="73"/>
      <c r="F317" s="115" t="s">
        <v>742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>
      <c r="A318" s="73"/>
      <c r="B318" s="73"/>
      <c r="C318" s="73"/>
      <c r="D318" s="73"/>
      <c r="E318" s="73"/>
      <c r="F318" s="117" t="s">
        <v>741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ht="15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ht="1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4840000.0000000037</v>
      </c>
      <c r="I326" s="130"/>
      <c r="J326" s="130"/>
      <c r="K326" s="130"/>
      <c r="L326" s="130"/>
      <c r="M326" s="130"/>
      <c r="N326" s="74"/>
      <c r="O326" s="73"/>
      <c r="P326" s="42"/>
    </row>
    <row r="327" spans="1:16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17380000.000000004</v>
      </c>
      <c r="I328" s="130"/>
      <c r="J328" s="130"/>
      <c r="K328" s="130"/>
      <c r="L328" s="130"/>
      <c r="M328" s="130"/>
      <c r="N328" s="74"/>
      <c r="O328" s="73"/>
      <c r="P328" s="42"/>
    </row>
    <row r="329" spans="1:16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37080000</v>
      </c>
      <c r="I329" s="130"/>
      <c r="J329" s="130"/>
      <c r="K329" s="130"/>
      <c r="L329" s="130"/>
      <c r="M329" s="130"/>
      <c r="N329" s="74"/>
      <c r="O329" s="73"/>
      <c r="P329" s="42"/>
    </row>
    <row r="330" spans="1:16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ht="15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ht="1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230599999.99999997</v>
      </c>
      <c r="I337" s="130"/>
      <c r="J337" s="130"/>
      <c r="K337" s="130"/>
      <c r="L337" s="130"/>
      <c r="M337" s="130"/>
      <c r="N337" s="74"/>
      <c r="O337" s="73"/>
      <c r="P337" s="42"/>
    </row>
    <row r="338" spans="1:16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64811428.571428582</v>
      </c>
      <c r="I338" s="130"/>
      <c r="J338" s="130"/>
      <c r="K338" s="130"/>
      <c r="L338" s="130"/>
      <c r="M338" s="130"/>
      <c r="N338" s="74"/>
      <c r="O338" s="73"/>
      <c r="P338" s="42"/>
    </row>
    <row r="339" spans="1:16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287988571.42857146</v>
      </c>
      <c r="I339" s="130"/>
      <c r="J339" s="130"/>
      <c r="K339" s="130"/>
      <c r="L339" s="130"/>
      <c r="M339" s="130"/>
      <c r="N339" s="74"/>
      <c r="O339" s="73"/>
      <c r="P339" s="42"/>
    </row>
    <row r="340" spans="1:16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277600000</v>
      </c>
      <c r="I340" s="130"/>
      <c r="J340" s="130"/>
      <c r="K340" s="130"/>
      <c r="L340" s="130"/>
      <c r="M340" s="130"/>
      <c r="N340" s="74"/>
      <c r="O340" s="73"/>
      <c r="P340" s="42"/>
    </row>
    <row r="341" spans="1:16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199272195.12195119</v>
      </c>
      <c r="I341" s="130"/>
      <c r="J341" s="130"/>
      <c r="K341" s="130"/>
      <c r="L341" s="130"/>
      <c r="M341" s="130"/>
      <c r="N341" s="74"/>
      <c r="O341" s="73"/>
      <c r="P341" s="42"/>
    </row>
    <row r="342" spans="1:16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ht="15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0.10180722891566267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ht="15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ht="1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621978192.93916261</v>
      </c>
      <c r="I355" s="130"/>
      <c r="J355" s="130"/>
      <c r="K355" s="130"/>
      <c r="L355" s="130"/>
      <c r="M355" s="130"/>
      <c r="N355" s="74"/>
      <c r="O355" s="73"/>
      <c r="P355" s="42"/>
    </row>
    <row r="356" spans="1:16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575800000</v>
      </c>
      <c r="I356" s="130"/>
      <c r="J356" s="130"/>
      <c r="K356" s="130"/>
      <c r="L356" s="130"/>
      <c r="M356" s="130"/>
      <c r="N356" s="74"/>
      <c r="O356" s="73"/>
      <c r="P356" s="42"/>
    </row>
    <row r="357" spans="1:16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516157600</v>
      </c>
      <c r="I357" s="130"/>
      <c r="J357" s="130"/>
      <c r="K357" s="130"/>
      <c r="L357" s="130"/>
      <c r="M357" s="130"/>
      <c r="N357" s="74"/>
      <c r="O357" s="73"/>
      <c r="P357" s="42"/>
    </row>
    <row r="358" spans="1:16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ht="15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423806642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ht="15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9975061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ht="15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16900000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ht="15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ht="1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3263</v>
      </c>
      <c r="I383" s="130"/>
      <c r="J383" s="130"/>
      <c r="K383" s="130"/>
      <c r="L383" s="130"/>
      <c r="M383" s="130"/>
      <c r="N383" s="74"/>
      <c r="O383" s="73"/>
      <c r="P383" s="42"/>
    </row>
    <row r="384" spans="1:16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6511</v>
      </c>
      <c r="I384" s="130"/>
      <c r="J384" s="130"/>
      <c r="K384" s="130"/>
      <c r="L384" s="130"/>
      <c r="M384" s="130"/>
      <c r="N384" s="74"/>
      <c r="O384" s="73"/>
      <c r="P384" s="42"/>
    </row>
    <row r="385" spans="1:16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24475</v>
      </c>
      <c r="I385" s="130"/>
      <c r="J385" s="130"/>
      <c r="K385" s="130"/>
      <c r="L385" s="130"/>
      <c r="M385" s="130"/>
      <c r="N385" s="74"/>
      <c r="O385" s="73"/>
      <c r="P385" s="42"/>
    </row>
    <row r="386" spans="1:16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ht="15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2245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ht="1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94" width="20.75" customWidth="1"/>
    <col min="95" max="95" width="2.75" customWidth="1"/>
    <col min="96" max="96" width="40.75" customWidth="1"/>
    <col min="97" max="97" width="2.75" customWidth="1"/>
    <col min="98" max="16384" width="9.125" hidden="1"/>
  </cols>
  <sheetData>
    <row r="1" spans="1:97" ht="1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ht="15">
      <c r="A2" s="96" t="str">
        <f>Cover!D21&amp;" - "&amp;Cover!D23</f>
        <v xml:space="preserve">SEPD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ht="1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ht="15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ht="1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8193</v>
      </c>
      <c r="K20" s="152">
        <f>'DNO inputs'!H62</f>
        <v>287818</v>
      </c>
      <c r="L20" s="152">
        <f>'DNO inputs'!H63</f>
        <v>216917</v>
      </c>
      <c r="M20" s="152">
        <f>'DNO inputs'!H64</f>
        <v>5049</v>
      </c>
      <c r="N20" s="152">
        <f>'DNO inputs'!H65</f>
        <v>5499</v>
      </c>
      <c r="O20" s="152">
        <f>'DNO inputs'!H66</f>
        <v>18486</v>
      </c>
      <c r="P20" s="152">
        <f>'DNO inputs'!H67</f>
        <v>2637830</v>
      </c>
      <c r="Q20" s="152">
        <f>'DNO inputs'!H68</f>
        <v>0</v>
      </c>
      <c r="R20" s="152">
        <f>'DNO inputs'!H69</f>
        <v>30843</v>
      </c>
      <c r="S20" s="152">
        <f>'DNO inputs'!H70</f>
        <v>0</v>
      </c>
      <c r="T20" s="152">
        <f>'DNO inputs'!H71</f>
        <v>32013</v>
      </c>
      <c r="U20" s="152">
        <f>'DNO inputs'!H72</f>
        <v>29588</v>
      </c>
      <c r="V20" s="152">
        <f>'DNO inputs'!H73</f>
        <v>0</v>
      </c>
      <c r="W20" s="152">
        <f>'DNO inputs'!H74</f>
        <v>9616</v>
      </c>
      <c r="X20" s="152">
        <f>'DNO inputs'!H75</f>
        <v>3395</v>
      </c>
      <c r="Y20" s="152">
        <f>'DNO inputs'!H76</f>
        <v>0</v>
      </c>
      <c r="Z20" s="152">
        <f>'DNO inputs'!H77</f>
        <v>0</v>
      </c>
      <c r="AA20" s="152">
        <f>'DNO inputs'!H78</f>
        <v>152816</v>
      </c>
      <c r="AB20" s="152">
        <f>'DNO inputs'!H79</f>
        <v>0</v>
      </c>
      <c r="AC20" s="152">
        <f>'DNO inputs'!H80</f>
        <v>16373</v>
      </c>
      <c r="AD20" s="152">
        <f>'DNO inputs'!H81</f>
        <v>0</v>
      </c>
      <c r="AE20" s="152">
        <f>'DNO inputs'!H82</f>
        <v>1</v>
      </c>
      <c r="AF20" s="152">
        <f>'DNO inputs'!H83</f>
        <v>3531</v>
      </c>
      <c r="AG20" s="152">
        <f>'DNO inputs'!H84</f>
        <v>6614</v>
      </c>
      <c r="AH20" s="152">
        <f>'DNO inputs'!H85</f>
        <v>0</v>
      </c>
      <c r="AI20" s="152">
        <f>'DNO inputs'!H86</f>
        <v>30984</v>
      </c>
      <c r="AJ20" s="152">
        <f>'DNO inputs'!H87</f>
        <v>15433</v>
      </c>
      <c r="AK20" s="152">
        <f>'DNO inputs'!H88</f>
        <v>10521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26787</v>
      </c>
      <c r="AU20" s="152">
        <f>'DNO inputs'!H98</f>
        <v>30843</v>
      </c>
      <c r="AV20" s="152">
        <f>'DNO inputs'!H99</f>
        <v>0</v>
      </c>
      <c r="AW20" s="152">
        <f>'DNO inputs'!H100</f>
        <v>0</v>
      </c>
      <c r="AX20" s="152">
        <f>'DNO inputs'!H101</f>
        <v>3105</v>
      </c>
      <c r="AY20" s="152">
        <f>'DNO inputs'!H102</f>
        <v>356</v>
      </c>
      <c r="AZ20" s="152">
        <f>'DNO inputs'!H103</f>
        <v>6</v>
      </c>
      <c r="BA20" s="152">
        <f>'DNO inputs'!H104</f>
        <v>0</v>
      </c>
      <c r="BB20" s="152">
        <f>'DNO inputs'!H105</f>
        <v>30974</v>
      </c>
      <c r="BC20" s="152">
        <f>'DNO inputs'!H106</f>
        <v>3550</v>
      </c>
      <c r="BD20" s="152">
        <f>'DNO inputs'!H107</f>
        <v>60</v>
      </c>
      <c r="BE20" s="152">
        <f>'DNO inputs'!H108</f>
        <v>0</v>
      </c>
      <c r="BF20" s="152">
        <f>'DNO inputs'!H109</f>
        <v>1630</v>
      </c>
      <c r="BG20" s="152">
        <f>'DNO inputs'!H110</f>
        <v>646</v>
      </c>
      <c r="BH20" s="152">
        <f>'DNO inputs'!H111</f>
        <v>0</v>
      </c>
      <c r="BI20" s="152">
        <f>'DNO inputs'!H112</f>
        <v>76</v>
      </c>
      <c r="BJ20" s="152">
        <f>'DNO inputs'!H113</f>
        <v>62</v>
      </c>
      <c r="BK20" s="152">
        <f>'DNO inputs'!H114</f>
        <v>51</v>
      </c>
      <c r="BL20" s="152">
        <f>'DNO inputs'!H115</f>
        <v>14</v>
      </c>
      <c r="BM20" s="152">
        <f>'DNO inputs'!H116</f>
        <v>245</v>
      </c>
      <c r="BN20" s="152">
        <f>'DNO inputs'!H117</f>
        <v>1380</v>
      </c>
      <c r="BO20" s="152">
        <f>'DNO inputs'!H118</f>
        <v>0</v>
      </c>
      <c r="BP20" s="152">
        <f>'DNO inputs'!H119</f>
        <v>0</v>
      </c>
      <c r="BQ20" s="152">
        <f>'DNO inputs'!H120</f>
        <v>0</v>
      </c>
      <c r="BR20" s="152">
        <f>'DNO inputs'!H121</f>
        <v>4146</v>
      </c>
      <c r="BS20" s="152">
        <f>'DNO inputs'!H122</f>
        <v>63</v>
      </c>
      <c r="BT20" s="152">
        <f>'DNO inputs'!H123</f>
        <v>480</v>
      </c>
      <c r="BU20" s="152">
        <f>'DNO inputs'!H124</f>
        <v>24</v>
      </c>
      <c r="BV20" s="152">
        <f>'DNO inputs'!H125</f>
        <v>916</v>
      </c>
      <c r="BW20" s="152">
        <f>'DNO inputs'!H126</f>
        <v>18</v>
      </c>
      <c r="BX20" s="152">
        <f>'DNO inputs'!H127</f>
        <v>47</v>
      </c>
      <c r="BY20" s="152">
        <f>'DNO inputs'!H128</f>
        <v>4</v>
      </c>
      <c r="BZ20" s="152">
        <f>'DNO inputs'!H129</f>
        <v>191</v>
      </c>
      <c r="CA20" s="152">
        <f>'DNO inputs'!H130</f>
        <v>1726</v>
      </c>
      <c r="CB20" s="152">
        <f>'DNO inputs'!H131</f>
        <v>1337</v>
      </c>
      <c r="CC20" s="152">
        <f>'DNO inputs'!H132</f>
        <v>4203</v>
      </c>
      <c r="CD20" s="152">
        <f>'DNO inputs'!H133</f>
        <v>8360</v>
      </c>
      <c r="CE20" s="152">
        <f>'DNO inputs'!H134</f>
        <v>187</v>
      </c>
      <c r="CF20" s="152">
        <f>'DNO inputs'!H135</f>
        <v>287</v>
      </c>
      <c r="CG20" s="152">
        <f>'DNO inputs'!H136</f>
        <v>4</v>
      </c>
      <c r="CH20" s="152">
        <f>'DNO inputs'!H137</f>
        <v>12</v>
      </c>
      <c r="CI20" s="152">
        <f>'DNO inputs'!H138</f>
        <v>299</v>
      </c>
      <c r="CJ20" s="152">
        <f>'DNO inputs'!H139</f>
        <v>2423</v>
      </c>
      <c r="CK20" s="152">
        <f>'DNO inputs'!H140</f>
        <v>204</v>
      </c>
      <c r="CL20" s="152">
        <f>'DNO inputs'!H141</f>
        <v>0</v>
      </c>
      <c r="CM20" s="152">
        <f>'DNO inputs'!H142</f>
        <v>0</v>
      </c>
      <c r="CN20" s="152">
        <f>'DNO inputs'!H143</f>
        <v>545</v>
      </c>
      <c r="CO20" s="152">
        <f>'DNO inputs'!H144</f>
        <v>2520</v>
      </c>
      <c r="CP20" s="152">
        <f>'DNO inputs'!H145</f>
        <v>1914</v>
      </c>
      <c r="CQ20" s="74"/>
      <c r="CR20" s="73"/>
      <c r="CS20" s="42"/>
    </row>
    <row r="21" spans="1:97" ht="1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23743.839342705593</v>
      </c>
      <c r="K21" s="152">
        <f>'DNO inputs'!H153</f>
        <v>670.21209668836843</v>
      </c>
      <c r="L21" s="152">
        <f>'DNO inputs'!H154</f>
        <v>2318.1082250112604</v>
      </c>
      <c r="M21" s="152">
        <f>'DNO inputs'!H155</f>
        <v>150538.30274927823</v>
      </c>
      <c r="N21" s="152">
        <f>'DNO inputs'!H156</f>
        <v>150538.30274927823</v>
      </c>
      <c r="O21" s="152">
        <f>'DNO inputs'!H157</f>
        <v>150538.30274927823</v>
      </c>
      <c r="P21" s="152">
        <f>'DNO inputs'!H158</f>
        <v>2018.2707078068036</v>
      </c>
      <c r="Q21" s="152">
        <f>'DNO inputs'!H159</f>
        <v>0</v>
      </c>
      <c r="R21" s="152">
        <f>'DNO inputs'!H160</f>
        <v>12945.072771823554</v>
      </c>
      <c r="S21" s="152">
        <f>'DNO inputs'!H161</f>
        <v>0</v>
      </c>
      <c r="T21" s="152">
        <f>'DNO inputs'!H162</f>
        <v>7193.9577476211198</v>
      </c>
      <c r="U21" s="152">
        <f>'DNO inputs'!H163</f>
        <v>58.553757140435401</v>
      </c>
      <c r="V21" s="152">
        <f>'DNO inputs'!H164</f>
        <v>0</v>
      </c>
      <c r="W21" s="152">
        <f>'DNO inputs'!H165</f>
        <v>33247.373613830983</v>
      </c>
      <c r="X21" s="152">
        <f>'DNO inputs'!H166</f>
        <v>52321.917066036884</v>
      </c>
      <c r="Y21" s="152">
        <f>'DNO inputs'!H167</f>
        <v>0</v>
      </c>
      <c r="Z21" s="152">
        <f>'DNO inputs'!H168</f>
        <v>0</v>
      </c>
      <c r="AA21" s="152">
        <f>'DNO inputs'!H169</f>
        <v>3315.1829505483038</v>
      </c>
      <c r="AB21" s="152">
        <f>'DNO inputs'!H170</f>
        <v>0</v>
      </c>
      <c r="AC21" s="152">
        <f>'DNO inputs'!H171</f>
        <v>170748.1709887622</v>
      </c>
      <c r="AD21" s="152">
        <f>'DNO inputs'!H172</f>
        <v>0</v>
      </c>
      <c r="AE21" s="152">
        <f>'DNO inputs'!H173</f>
        <v>0</v>
      </c>
      <c r="AF21" s="152">
        <f>'DNO inputs'!H174</f>
        <v>13974.785742418184</v>
      </c>
      <c r="AG21" s="152">
        <f>'DNO inputs'!H175</f>
        <v>49012.661639845937</v>
      </c>
      <c r="AH21" s="152">
        <f>'DNO inputs'!H176</f>
        <v>0</v>
      </c>
      <c r="AI21" s="152">
        <f>'DNO inputs'!H177</f>
        <v>11049.463869852303</v>
      </c>
      <c r="AJ21" s="152">
        <f>'DNO inputs'!H178</f>
        <v>20642.110317645303</v>
      </c>
      <c r="AK21" s="152">
        <f>'DNO inputs'!H179</f>
        <v>2265.7446438425181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5698.3250598084114</v>
      </c>
      <c r="AU21" s="152">
        <f>'DNO inputs'!H189</f>
        <v>19503.150849167167</v>
      </c>
      <c r="AV21" s="152">
        <f>'DNO inputs'!H190</f>
        <v>0</v>
      </c>
      <c r="AW21" s="152">
        <f>'DNO inputs'!H191</f>
        <v>0</v>
      </c>
      <c r="AX21" s="152">
        <f>'DNO inputs'!H192</f>
        <v>40549.809883427137</v>
      </c>
      <c r="AY21" s="152">
        <f>'DNO inputs'!H193</f>
        <v>58105.300997642946</v>
      </c>
      <c r="AZ21" s="152">
        <f>'DNO inputs'!H194</f>
        <v>0</v>
      </c>
      <c r="BA21" s="152">
        <f>'DNO inputs'!H195</f>
        <v>0</v>
      </c>
      <c r="BB21" s="152">
        <f>'DNO inputs'!H196</f>
        <v>0</v>
      </c>
      <c r="BC21" s="152">
        <f>'DNO inputs'!H197</f>
        <v>0</v>
      </c>
      <c r="BD21" s="152">
        <f>'DNO inputs'!H198</f>
        <v>0</v>
      </c>
      <c r="BE21" s="152">
        <f>'DNO inputs'!H199</f>
        <v>0</v>
      </c>
      <c r="BF21" s="152">
        <f>'DNO inputs'!H200</f>
        <v>356469.05937133916</v>
      </c>
      <c r="BG21" s="152">
        <f>'DNO inputs'!H201</f>
        <v>356469.05937133916</v>
      </c>
      <c r="BH21" s="152">
        <f>'DNO inputs'!H202</f>
        <v>0</v>
      </c>
      <c r="BI21" s="152">
        <f>'DNO inputs'!H203</f>
        <v>721210.46277534659</v>
      </c>
      <c r="BJ21" s="152">
        <f>'DNO inputs'!H204</f>
        <v>721210.46277534659</v>
      </c>
      <c r="BK21" s="152">
        <f>'DNO inputs'!H205</f>
        <v>721210.46277534659</v>
      </c>
      <c r="BL21" s="152">
        <f>'DNO inputs'!H206</f>
        <v>642835.24374102545</v>
      </c>
      <c r="BM21" s="152">
        <f>'DNO inputs'!H207</f>
        <v>93441.048295041634</v>
      </c>
      <c r="BN21" s="152">
        <f>'DNO inputs'!H208</f>
        <v>102032.36657281397</v>
      </c>
      <c r="BO21" s="152">
        <f>'DNO inputs'!H209</f>
        <v>0</v>
      </c>
      <c r="BP21" s="152">
        <f>'DNO inputs'!H210</f>
        <v>0</v>
      </c>
      <c r="BQ21" s="152">
        <f>'DNO inputs'!H211</f>
        <v>0</v>
      </c>
      <c r="BR21" s="152">
        <f>'DNO inputs'!H212</f>
        <v>9180.3466692032398</v>
      </c>
      <c r="BS21" s="152">
        <f>'DNO inputs'!H213</f>
        <v>459650.69284198602</v>
      </c>
      <c r="BT21" s="152">
        <f>'DNO inputs'!H214</f>
        <v>10006.207529594813</v>
      </c>
      <c r="BU21" s="152">
        <f>'DNO inputs'!H215</f>
        <v>3850.21200236289</v>
      </c>
      <c r="BV21" s="152">
        <f>'DNO inputs'!H216</f>
        <v>449059.64243475389</v>
      </c>
      <c r="BW21" s="152">
        <f>'DNO inputs'!H217</f>
        <v>18393.477143999997</v>
      </c>
      <c r="BX21" s="152">
        <f>'DNO inputs'!H218</f>
        <v>690222.10682769062</v>
      </c>
      <c r="BY21" s="152">
        <f>'DNO inputs'!H219</f>
        <v>18393.477143999997</v>
      </c>
      <c r="BZ21" s="152">
        <f>'DNO inputs'!H220</f>
        <v>71844.607707177449</v>
      </c>
      <c r="CA21" s="152">
        <f>'DNO inputs'!H221</f>
        <v>66635.048923771494</v>
      </c>
      <c r="CB21" s="152">
        <f>'DNO inputs'!H222</f>
        <v>6304.04286290442</v>
      </c>
      <c r="CC21" s="152">
        <f>'DNO inputs'!H223</f>
        <v>126352.49671235078</v>
      </c>
      <c r="CD21" s="152">
        <f>'DNO inputs'!H224</f>
        <v>3262.8600243679093</v>
      </c>
      <c r="CE21" s="152">
        <f>'DNO inputs'!H225</f>
        <v>1230637.8000912536</v>
      </c>
      <c r="CF21" s="152">
        <f>'DNO inputs'!H226</f>
        <v>1230637.8000912536</v>
      </c>
      <c r="CG21" s="152">
        <f>'DNO inputs'!H227</f>
        <v>1230637.8000912536</v>
      </c>
      <c r="CH21" s="152">
        <f>'DNO inputs'!H228</f>
        <v>1082669.8841954111</v>
      </c>
      <c r="CI21" s="152">
        <f>'DNO inputs'!H229</f>
        <v>1170179.5809508527</v>
      </c>
      <c r="CJ21" s="152">
        <f>'DNO inputs'!H230</f>
        <v>20300.060328663956</v>
      </c>
      <c r="CK21" s="152">
        <f>'DNO inputs'!H231</f>
        <v>1346766.1093455388</v>
      </c>
      <c r="CL21" s="152">
        <f>'DNO inputs'!H232</f>
        <v>0</v>
      </c>
      <c r="CM21" s="152">
        <f>'DNO inputs'!H233</f>
        <v>0</v>
      </c>
      <c r="CN21" s="152">
        <f>'DNO inputs'!H234</f>
        <v>10948.498299999997</v>
      </c>
      <c r="CO21" s="152">
        <f>'DNO inputs'!H235</f>
        <v>10948.498299999997</v>
      </c>
      <c r="CP21" s="152">
        <f>'DNO inputs'!H236</f>
        <v>10948.498299999997</v>
      </c>
      <c r="CQ21" s="74"/>
      <c r="CR21" s="73"/>
      <c r="CS21" s="42"/>
    </row>
    <row r="22" spans="1:97" ht="1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194.53327573478694</v>
      </c>
      <c r="K24" s="130">
        <f t="shared" ref="K24:BV24" si="0">K20 * K21 / $H22</f>
        <v>192.89910524465284</v>
      </c>
      <c r="L24" s="130">
        <f t="shared" si="0"/>
        <v>502.83708184476757</v>
      </c>
      <c r="M24" s="130">
        <f t="shared" si="0"/>
        <v>760.06789058110587</v>
      </c>
      <c r="N24" s="130">
        <f t="shared" si="0"/>
        <v>827.81012681828099</v>
      </c>
      <c r="O24" s="130">
        <f t="shared" si="0"/>
        <v>2782.8510646231575</v>
      </c>
      <c r="P24" s="130">
        <f t="shared" si="0"/>
        <v>5323.8550211740212</v>
      </c>
      <c r="Q24" s="130">
        <f t="shared" si="0"/>
        <v>0</v>
      </c>
      <c r="R24" s="130">
        <f t="shared" si="0"/>
        <v>399.26487950135385</v>
      </c>
      <c r="S24" s="130">
        <f t="shared" si="0"/>
        <v>0</v>
      </c>
      <c r="T24" s="130">
        <f t="shared" si="0"/>
        <v>230.3001693745949</v>
      </c>
      <c r="U24" s="130">
        <f t="shared" si="0"/>
        <v>1.7324885662712026</v>
      </c>
      <c r="V24" s="130">
        <f t="shared" si="0"/>
        <v>0</v>
      </c>
      <c r="W24" s="130">
        <f t="shared" si="0"/>
        <v>319.70674467059877</v>
      </c>
      <c r="X24" s="130">
        <f t="shared" si="0"/>
        <v>177.63290843919521</v>
      </c>
      <c r="Y24" s="130">
        <f t="shared" si="0"/>
        <v>0</v>
      </c>
      <c r="Z24" s="130">
        <f t="shared" si="0"/>
        <v>0</v>
      </c>
      <c r="AA24" s="130">
        <f t="shared" si="0"/>
        <v>506.61299777098958</v>
      </c>
      <c r="AB24" s="130">
        <f t="shared" si="0"/>
        <v>0</v>
      </c>
      <c r="AC24" s="130">
        <f t="shared" si="0"/>
        <v>2795.6598035990032</v>
      </c>
      <c r="AD24" s="130">
        <f t="shared" si="0"/>
        <v>0</v>
      </c>
      <c r="AE24" s="130">
        <f t="shared" si="0"/>
        <v>0</v>
      </c>
      <c r="AF24" s="130">
        <f t="shared" si="0"/>
        <v>49.344968456478611</v>
      </c>
      <c r="AG24" s="130">
        <f t="shared" si="0"/>
        <v>324.16974408594103</v>
      </c>
      <c r="AH24" s="130">
        <f t="shared" si="0"/>
        <v>0</v>
      </c>
      <c r="AI24" s="130">
        <f t="shared" si="0"/>
        <v>342.35658854350373</v>
      </c>
      <c r="AJ24" s="130">
        <f t="shared" si="0"/>
        <v>318.56968853221997</v>
      </c>
      <c r="AK24" s="130">
        <f t="shared" si="0"/>
        <v>23.837899397867133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152.64103337708792</v>
      </c>
      <c r="AU24" s="130">
        <f t="shared" si="0"/>
        <v>601.53568164086289</v>
      </c>
      <c r="AV24" s="130">
        <f t="shared" si="0"/>
        <v>0</v>
      </c>
      <c r="AW24" s="130">
        <f t="shared" si="0"/>
        <v>0</v>
      </c>
      <c r="AX24" s="130">
        <f t="shared" si="0"/>
        <v>125.90715968804126</v>
      </c>
      <c r="AY24" s="130">
        <f t="shared" si="0"/>
        <v>20.685487155160889</v>
      </c>
      <c r="AZ24" s="130">
        <f t="shared" si="0"/>
        <v>0</v>
      </c>
      <c r="BA24" s="130">
        <f t="shared" si="0"/>
        <v>0</v>
      </c>
      <c r="BB24" s="130">
        <f t="shared" si="0"/>
        <v>0</v>
      </c>
      <c r="BC24" s="130">
        <f t="shared" si="0"/>
        <v>0</v>
      </c>
      <c r="BD24" s="130">
        <f t="shared" si="0"/>
        <v>0</v>
      </c>
      <c r="BE24" s="130">
        <f t="shared" si="0"/>
        <v>0</v>
      </c>
      <c r="BF24" s="130">
        <f t="shared" si="0"/>
        <v>581.04456677528287</v>
      </c>
      <c r="BG24" s="130">
        <f t="shared" si="0"/>
        <v>230.27901235388509</v>
      </c>
      <c r="BH24" s="130">
        <f t="shared" si="0"/>
        <v>0</v>
      </c>
      <c r="BI24" s="130">
        <f t="shared" si="0"/>
        <v>54.811995170926338</v>
      </c>
      <c r="BJ24" s="130">
        <f t="shared" si="0"/>
        <v>44.715048692071491</v>
      </c>
      <c r="BK24" s="130">
        <f t="shared" si="0"/>
        <v>36.781733601542676</v>
      </c>
      <c r="BL24" s="130">
        <f t="shared" si="0"/>
        <v>8.9996934123743575</v>
      </c>
      <c r="BM24" s="130">
        <f t="shared" si="0"/>
        <v>22.8930568322852</v>
      </c>
      <c r="BN24" s="130">
        <f t="shared" si="0"/>
        <v>140.80466587048329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38.061717290516633</v>
      </c>
      <c r="BS24" s="130">
        <f t="shared" si="0"/>
        <v>28.957993649045122</v>
      </c>
      <c r="BT24" s="130">
        <f t="shared" si="0"/>
        <v>4.8029796142055101</v>
      </c>
      <c r="BU24" s="130">
        <f t="shared" si="0"/>
        <v>9.2405088056709356E-2</v>
      </c>
      <c r="BV24" s="130">
        <f t="shared" si="0"/>
        <v>411.33863247023459</v>
      </c>
      <c r="BW24" s="130">
        <f t="shared" ref="BW24:CP24" si="1">BW20 * BW21 / $H22</f>
        <v>0.33108258859199996</v>
      </c>
      <c r="BX24" s="130">
        <f t="shared" si="1"/>
        <v>32.440439020901458</v>
      </c>
      <c r="BY24" s="130">
        <f t="shared" si="1"/>
        <v>7.3573908575999991E-2</v>
      </c>
      <c r="BZ24" s="130">
        <f t="shared" si="1"/>
        <v>13.722320072070893</v>
      </c>
      <c r="CA24" s="130">
        <f t="shared" si="1"/>
        <v>115.0120944424296</v>
      </c>
      <c r="CB24" s="130">
        <f t="shared" si="1"/>
        <v>8.4285053077032099</v>
      </c>
      <c r="CC24" s="130">
        <f t="shared" si="1"/>
        <v>531.05954368201037</v>
      </c>
      <c r="CD24" s="130">
        <f t="shared" si="1"/>
        <v>27.27750980371572</v>
      </c>
      <c r="CE24" s="130">
        <f t="shared" si="1"/>
        <v>230.12926861706441</v>
      </c>
      <c r="CF24" s="130">
        <f t="shared" si="1"/>
        <v>353.19304862618975</v>
      </c>
      <c r="CG24" s="130">
        <f t="shared" si="1"/>
        <v>4.9225512003650147</v>
      </c>
      <c r="CH24" s="130">
        <f t="shared" si="1"/>
        <v>12.992038610344933</v>
      </c>
      <c r="CI24" s="130">
        <f t="shared" si="1"/>
        <v>349.88369470430496</v>
      </c>
      <c r="CJ24" s="130">
        <f t="shared" si="1"/>
        <v>49.187046176352766</v>
      </c>
      <c r="CK24" s="130">
        <f t="shared" si="1"/>
        <v>274.74028630648991</v>
      </c>
      <c r="CL24" s="130">
        <f t="shared" si="1"/>
        <v>0</v>
      </c>
      <c r="CM24" s="130">
        <f t="shared" si="1"/>
        <v>0</v>
      </c>
      <c r="CN24" s="130">
        <f t="shared" si="1"/>
        <v>5.9669315734999993</v>
      </c>
      <c r="CO24" s="130">
        <f t="shared" si="1"/>
        <v>27.590215715999996</v>
      </c>
      <c r="CP24" s="130">
        <f t="shared" si="1"/>
        <v>20.955425746199996</v>
      </c>
      <c r="CQ24" s="74"/>
      <c r="CR24" s="115" t="s">
        <v>569</v>
      </c>
      <c r="CS24" s="42"/>
    </row>
    <row r="25" spans="1:97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20636.300885743669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ht="15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ht="1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ht="1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ht="1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ht="1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ht="15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ht="1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5516.7541264186739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5699.3969770443182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1415.1029920936744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4245.5107078822721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3759.536082304724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20636.300885743662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>
      <c r="A62" s="73"/>
      <c r="B62" s="73"/>
      <c r="C62" s="73"/>
      <c r="D62" s="73"/>
      <c r="E62" s="228" t="s">
        <v>763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ht="1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569</v>
      </c>
      <c r="CS65" s="42"/>
    </row>
    <row r="66" spans="1:97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0.26733251065503977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0.2761830721794562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6.8573481261425165E-2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0.20573021935414945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0.18218071654992946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ht="1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0.49185804252542331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0.50814195747457669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ht="15">
      <c r="A80" s="73"/>
      <c r="B80" s="101"/>
      <c r="C80" s="110" t="s">
        <v>713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ht="1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604</v>
      </c>
      <c r="CS82" s="42"/>
    </row>
    <row r="83" spans="1:97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866.62247409700262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1103.2246968492852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467.39600265830353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1695.8076212425517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4133.0507948471432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604</v>
      </c>
      <c r="CS88" s="42"/>
    </row>
    <row r="89" spans="1:97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ht="1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604</v>
      </c>
      <c r="CS91" s="42"/>
    </row>
    <row r="92" spans="1:97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0.20968106058059077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0.26692744696598553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0.11308740827502695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0.4103040841783967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ht="1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ht="15">
      <c r="A103" s="73"/>
      <c r="B103" s="101"/>
      <c r="C103" s="110" t="s">
        <v>710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3759.536082304724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ht="1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ht="1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1063221868.7197765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ht="1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281127580.19704682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ht="1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737870105.55448914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ht="1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640080360.77041829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ht="1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2722299915.2417307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573</v>
      </c>
      <c r="CS114" s="42"/>
    </row>
    <row r="115" spans="1:97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ht="1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480447326.9692235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0.84998899674719386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573</v>
      </c>
      <c r="CS120" s="42"/>
    </row>
    <row r="121" spans="1:97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ht="15">
      <c r="A122" s="73"/>
      <c r="B122" s="101"/>
      <c r="C122" s="110" t="s">
        <v>711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3195.5643028330678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573</v>
      </c>
      <c r="CS124" s="42"/>
    </row>
    <row r="125" spans="1:97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ht="1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569</v>
      </c>
      <c r="CS126" s="42"/>
    </row>
    <row r="127" spans="1:97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5516.7541264186739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5699.3969770443182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1415.1029920936744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4245.5107078822721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3195.5643028330678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573</v>
      </c>
      <c r="CS131" s="42"/>
    </row>
    <row r="132" spans="1:97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20072.329106272005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569</v>
      </c>
      <c r="CS133" s="42"/>
    </row>
    <row r="134" spans="1:97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ht="1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569</v>
      </c>
      <c r="CS136" s="42"/>
    </row>
    <row r="137" spans="1:97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0.27484374619459845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0.28394298174711702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7.0500188822207821E-2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0.21151061670046434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0.1592024665356124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ht="1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ht="1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41" width="20.75" customWidth="1"/>
    <col min="42" max="42" width="20.75" style="17" customWidth="1"/>
    <col min="43" max="43" width="20.75" customWidth="1"/>
    <col min="44" max="44" width="2.75" customWidth="1"/>
    <col min="45" max="45" width="40.75" customWidth="1"/>
    <col min="46" max="46" width="2.75" customWidth="1"/>
    <col min="47" max="16384" width="9.125" hidden="1"/>
  </cols>
  <sheetData>
    <row r="1" spans="1:46" ht="1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5">
      <c r="A2" s="96" t="str">
        <f>Cover!D21&amp;" - "&amp;Cover!D23</f>
        <v xml:space="preserve">SEPD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ht="1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ht="15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ht="1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20000000</v>
      </c>
      <c r="L19" s="156">
        <f>'DNO inputs'!J287</f>
        <v>0</v>
      </c>
      <c r="M19" s="156">
        <f>'DNO inputs'!J288</f>
        <v>13000000</v>
      </c>
      <c r="N19" s="156">
        <f>'DNO inputs'!J289</f>
        <v>3300000</v>
      </c>
      <c r="O19" s="156">
        <f>'DNO inputs'!J290</f>
        <v>2800000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ht="1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7800000</v>
      </c>
      <c r="L20" s="152">
        <f>'DNO inputs'!K287</f>
        <v>0</v>
      </c>
      <c r="M20" s="152">
        <f>'DNO inputs'!K288</f>
        <v>500000</v>
      </c>
      <c r="N20" s="152">
        <f>'DNO inputs'!K289</f>
        <v>3400000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ht="1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10800000</v>
      </c>
      <c r="L21" s="152">
        <f>'DNO inputs'!L287</f>
        <v>0</v>
      </c>
      <c r="M21" s="152">
        <f>'DNO inputs'!L288</f>
        <v>6100000</v>
      </c>
      <c r="N21" s="152">
        <f>'DNO inputs'!L289</f>
        <v>899999.99999999988</v>
      </c>
      <c r="O21" s="152">
        <f>'DNO inputs'!L290</f>
        <v>2900000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ht="1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13299999.999999998</v>
      </c>
      <c r="L22" s="162">
        <f>'DNO inputs'!M287</f>
        <v>0</v>
      </c>
      <c r="M22" s="162">
        <f>'DNO inputs'!M288</f>
        <v>900000</v>
      </c>
      <c r="N22" s="162">
        <f>'DNO inputs'!M289</f>
        <v>4800000</v>
      </c>
      <c r="O22" s="162">
        <f>'DNO inputs'!M290</f>
        <v>1200000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ht="1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ht="1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4840000.0000000037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ht="1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ht="1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17380000.000000004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ht="1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37080000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ht="1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4840000.0000000037</v>
      </c>
      <c r="K31" s="163">
        <f t="shared" si="0"/>
        <v>20000000</v>
      </c>
      <c r="L31" s="163">
        <f t="shared" si="0"/>
        <v>0</v>
      </c>
      <c r="M31" s="163">
        <f t="shared" si="0"/>
        <v>13000000</v>
      </c>
      <c r="N31" s="163">
        <f t="shared" si="0"/>
        <v>3300000</v>
      </c>
      <c r="O31" s="163">
        <f t="shared" si="0"/>
        <v>2800000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7800000</v>
      </c>
      <c r="L32" s="164">
        <f t="shared" si="2"/>
        <v>0</v>
      </c>
      <c r="M32" s="164">
        <f t="shared" si="2"/>
        <v>500000</v>
      </c>
      <c r="N32" s="164">
        <f t="shared" si="2"/>
        <v>3400000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17380000.000000004</v>
      </c>
      <c r="K33" s="164">
        <f t="shared" si="4"/>
        <v>10800000</v>
      </c>
      <c r="L33" s="164">
        <f t="shared" si="4"/>
        <v>0</v>
      </c>
      <c r="M33" s="164">
        <f t="shared" si="4"/>
        <v>6100000</v>
      </c>
      <c r="N33" s="164">
        <f t="shared" si="4"/>
        <v>899999.99999999988</v>
      </c>
      <c r="O33" s="164">
        <f t="shared" si="4"/>
        <v>2900000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37080000</v>
      </c>
      <c r="K34" s="165">
        <f t="shared" si="6"/>
        <v>13299999.999999998</v>
      </c>
      <c r="L34" s="165">
        <f t="shared" si="6"/>
        <v>0</v>
      </c>
      <c r="M34" s="165">
        <f t="shared" si="6"/>
        <v>900000</v>
      </c>
      <c r="N34" s="165">
        <f t="shared" si="6"/>
        <v>4800000</v>
      </c>
      <c r="O34" s="165">
        <f t="shared" si="6"/>
        <v>1200000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ht="15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ht="1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0.49185804252542331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ht="1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ht="1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ht="15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9837160.8505084664</v>
      </c>
      <c r="L45" s="163">
        <f t="shared" si="10"/>
        <v>0</v>
      </c>
      <c r="M45" s="163">
        <f t="shared" si="10"/>
        <v>6394154.5528305033</v>
      </c>
      <c r="N45" s="163">
        <f t="shared" si="10"/>
        <v>1623131.5403338969</v>
      </c>
      <c r="O45" s="163">
        <f t="shared" si="10"/>
        <v>1377202.5190711853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4840000.0000000037</v>
      </c>
      <c r="K46" s="171">
        <f t="shared" ref="K46:AQ46" si="12">K$31 - K45</f>
        <v>10162839.149491534</v>
      </c>
      <c r="L46" s="171">
        <f t="shared" si="12"/>
        <v>0</v>
      </c>
      <c r="M46" s="171">
        <f t="shared" si="12"/>
        <v>6605845.4471694967</v>
      </c>
      <c r="N46" s="171">
        <f t="shared" si="12"/>
        <v>1676868.4596661031</v>
      </c>
      <c r="O46" s="171">
        <f t="shared" si="12"/>
        <v>1422797.4809288147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7800000</v>
      </c>
      <c r="L47" s="164">
        <f t="shared" si="14"/>
        <v>0</v>
      </c>
      <c r="M47" s="164">
        <f t="shared" si="14"/>
        <v>500000</v>
      </c>
      <c r="N47" s="164">
        <f t="shared" si="14"/>
        <v>3400000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17380000.000000004</v>
      </c>
      <c r="K48" s="164">
        <f t="shared" si="16"/>
        <v>10800000</v>
      </c>
      <c r="L48" s="164">
        <f t="shared" si="16"/>
        <v>0</v>
      </c>
      <c r="M48" s="164">
        <f t="shared" si="16"/>
        <v>6100000</v>
      </c>
      <c r="N48" s="164">
        <f t="shared" si="16"/>
        <v>899999.99999999988</v>
      </c>
      <c r="O48" s="164">
        <f t="shared" si="16"/>
        <v>2900000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37080000</v>
      </c>
      <c r="K49" s="165">
        <f t="shared" si="18"/>
        <v>13299999.999999998</v>
      </c>
      <c r="L49" s="165">
        <f t="shared" si="18"/>
        <v>0</v>
      </c>
      <c r="M49" s="165">
        <f t="shared" si="18"/>
        <v>900000</v>
      </c>
      <c r="N49" s="165">
        <f t="shared" si="18"/>
        <v>4800000</v>
      </c>
      <c r="O49" s="165">
        <f t="shared" si="18"/>
        <v>1200000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59300000.000000007</v>
      </c>
      <c r="K51" s="130">
        <f t="shared" si="20"/>
        <v>51900000</v>
      </c>
      <c r="L51" s="130">
        <f t="shared" si="20"/>
        <v>0</v>
      </c>
      <c r="M51" s="130">
        <f t="shared" si="20"/>
        <v>20500000</v>
      </c>
      <c r="N51" s="130">
        <f t="shared" si="20"/>
        <v>12400000</v>
      </c>
      <c r="O51" s="130">
        <f t="shared" si="20"/>
        <v>6900000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ht="1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ht="15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ht="1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35500000</v>
      </c>
      <c r="K60" s="152">
        <f>'DNO inputs'!H245</f>
        <v>51900000</v>
      </c>
      <c r="L60" s="152">
        <f>'DNO inputs'!H246</f>
        <v>7700000</v>
      </c>
      <c r="M60" s="152">
        <f>'DNO inputs'!H247</f>
        <v>22600000</v>
      </c>
      <c r="N60" s="152">
        <f>'DNO inputs'!H248</f>
        <v>13500000</v>
      </c>
      <c r="O60" s="152">
        <f>'DNO inputs'!H249</f>
        <v>6900000</v>
      </c>
      <c r="P60" s="152">
        <f>'DNO inputs'!H250</f>
        <v>200000</v>
      </c>
      <c r="Q60" s="152">
        <f>'DNO inputs'!H251</f>
        <v>3000000</v>
      </c>
      <c r="R60" s="152">
        <f>'DNO inputs'!H252</f>
        <v>6800000</v>
      </c>
      <c r="S60" s="152">
        <f>'DNO inputs'!H253</f>
        <v>19700000</v>
      </c>
      <c r="T60" s="152">
        <f>'DNO inputs'!H254</f>
        <v>2600000</v>
      </c>
      <c r="U60" s="152">
        <f>'DNO inputs'!H255</f>
        <v>900000</v>
      </c>
      <c r="V60" s="152">
        <f>'DNO inputs'!H256</f>
        <v>2500000</v>
      </c>
      <c r="W60" s="152">
        <f>'DNO inputs'!H257</f>
        <v>1500000</v>
      </c>
      <c r="X60" s="152">
        <f>'DNO inputs'!H258</f>
        <v>11900000</v>
      </c>
      <c r="Y60" s="152">
        <f>'DNO inputs'!H259</f>
        <v>8300000.0000000009</v>
      </c>
      <c r="Z60" s="152">
        <f>'DNO inputs'!H260</f>
        <v>3600000</v>
      </c>
      <c r="AA60" s="152">
        <f>'DNO inputs'!H261</f>
        <v>3200000</v>
      </c>
      <c r="AB60" s="152">
        <f>'DNO inputs'!H262</f>
        <v>1800000</v>
      </c>
      <c r="AC60" s="152">
        <f>'DNO inputs'!H263</f>
        <v>9200000</v>
      </c>
      <c r="AD60" s="152">
        <f>'DNO inputs'!H264</f>
        <v>2300000</v>
      </c>
      <c r="AE60" s="152">
        <f>'DNO inputs'!H265</f>
        <v>3000000</v>
      </c>
      <c r="AF60" s="152">
        <f>'DNO inputs'!H266</f>
        <v>27000000</v>
      </c>
      <c r="AG60" s="152">
        <f>'DNO inputs'!H267</f>
        <v>13100000</v>
      </c>
      <c r="AH60" s="152">
        <f>'DNO inputs'!H268</f>
        <v>26900000</v>
      </c>
      <c r="AI60" s="152">
        <f>'DNO inputs'!H269</f>
        <v>-100000</v>
      </c>
      <c r="AJ60" s="152">
        <f>'DNO inputs'!H270</f>
        <v>1000000</v>
      </c>
      <c r="AK60" s="152">
        <f>'DNO inputs'!H271</f>
        <v>3900000</v>
      </c>
      <c r="AL60" s="152">
        <f>'DNO inputs'!H272</f>
        <v>67900000</v>
      </c>
      <c r="AM60" s="152">
        <f>'DNO inputs'!H273</f>
        <v>37800000</v>
      </c>
      <c r="AN60" s="152">
        <f>'DNO inputs'!H274</f>
        <v>9800000</v>
      </c>
      <c r="AO60" s="152">
        <f>'DNO inputs'!H275</f>
        <v>-27000000</v>
      </c>
      <c r="AP60" s="152">
        <f>'DNO inputs'!H276</f>
        <v>1300000</v>
      </c>
      <c r="AQ60" s="152">
        <f>'DNO inputs'!H277</f>
        <v>41600000</v>
      </c>
      <c r="AR60" s="74"/>
      <c r="AS60" s="73"/>
      <c r="AT60" s="42"/>
    </row>
    <row r="61" spans="1:46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-23800000.000000007</v>
      </c>
      <c r="K62" s="130">
        <f t="shared" ref="K62:AQ62" si="22">K60 - K51</f>
        <v>0</v>
      </c>
      <c r="L62" s="130">
        <f t="shared" si="22"/>
        <v>7700000</v>
      </c>
      <c r="M62" s="130">
        <f t="shared" si="22"/>
        <v>2100000</v>
      </c>
      <c r="N62" s="130">
        <f t="shared" si="22"/>
        <v>1100000</v>
      </c>
      <c r="O62" s="130">
        <f t="shared" si="22"/>
        <v>0</v>
      </c>
      <c r="P62" s="130">
        <f t="shared" si="22"/>
        <v>200000</v>
      </c>
      <c r="Q62" s="130">
        <f t="shared" si="22"/>
        <v>3000000</v>
      </c>
      <c r="R62" s="130">
        <f t="shared" si="22"/>
        <v>6800000</v>
      </c>
      <c r="S62" s="130">
        <f t="shared" si="22"/>
        <v>19700000</v>
      </c>
      <c r="T62" s="130">
        <f t="shared" si="22"/>
        <v>2600000</v>
      </c>
      <c r="U62" s="130">
        <f t="shared" si="22"/>
        <v>900000</v>
      </c>
      <c r="V62" s="130">
        <f t="shared" si="22"/>
        <v>2500000</v>
      </c>
      <c r="W62" s="130">
        <f t="shared" si="22"/>
        <v>1500000</v>
      </c>
      <c r="X62" s="130">
        <f t="shared" si="22"/>
        <v>11900000</v>
      </c>
      <c r="Y62" s="130">
        <f t="shared" si="22"/>
        <v>8300000.0000000009</v>
      </c>
      <c r="Z62" s="130">
        <f t="shared" si="22"/>
        <v>3600000</v>
      </c>
      <c r="AA62" s="130">
        <f t="shared" si="22"/>
        <v>3200000</v>
      </c>
      <c r="AB62" s="130">
        <f t="shared" si="22"/>
        <v>1800000</v>
      </c>
      <c r="AC62" s="130">
        <f t="shared" si="22"/>
        <v>9200000</v>
      </c>
      <c r="AD62" s="130">
        <f t="shared" si="22"/>
        <v>2300000</v>
      </c>
      <c r="AE62" s="130">
        <f t="shared" si="22"/>
        <v>3000000</v>
      </c>
      <c r="AF62" s="130">
        <f t="shared" si="22"/>
        <v>27000000</v>
      </c>
      <c r="AG62" s="130">
        <f t="shared" si="22"/>
        <v>13100000</v>
      </c>
      <c r="AH62" s="130">
        <f t="shared" si="22"/>
        <v>26900000</v>
      </c>
      <c r="AI62" s="130">
        <f t="shared" si="22"/>
        <v>-100000</v>
      </c>
      <c r="AJ62" s="130">
        <f t="shared" si="22"/>
        <v>1000000</v>
      </c>
      <c r="AK62" s="130">
        <f t="shared" si="22"/>
        <v>3900000</v>
      </c>
      <c r="AL62" s="130">
        <f t="shared" si="22"/>
        <v>67900000</v>
      </c>
      <c r="AM62" s="130">
        <f t="shared" si="22"/>
        <v>37800000</v>
      </c>
      <c r="AN62" s="130">
        <f t="shared" si="22"/>
        <v>9800000</v>
      </c>
      <c r="AO62" s="130">
        <f t="shared" si="22"/>
        <v>-27000000</v>
      </c>
      <c r="AP62" s="130">
        <f t="shared" ref="AP62" si="23">AP60 - AP51</f>
        <v>1300000</v>
      </c>
      <c r="AQ62" s="130">
        <f t="shared" si="22"/>
        <v>41600000</v>
      </c>
      <c r="AR62" s="74"/>
      <c r="AS62" s="115" t="s">
        <v>569</v>
      </c>
      <c r="AT62" s="42"/>
    </row>
    <row r="63" spans="1:46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ht="1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ht="1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0</v>
      </c>
      <c r="L69" s="130">
        <f t="shared" si="26"/>
        <v>7700000</v>
      </c>
      <c r="M69" s="130">
        <f t="shared" si="26"/>
        <v>2100000</v>
      </c>
      <c r="N69" s="130">
        <f t="shared" si="26"/>
        <v>1100000</v>
      </c>
      <c r="O69" s="130">
        <f t="shared" si="26"/>
        <v>0</v>
      </c>
      <c r="P69" s="130">
        <f t="shared" si="26"/>
        <v>200000</v>
      </c>
      <c r="Q69" s="130">
        <f t="shared" si="26"/>
        <v>3000000</v>
      </c>
      <c r="R69" s="130">
        <f t="shared" si="26"/>
        <v>6800000</v>
      </c>
      <c r="S69" s="130">
        <f t="shared" si="26"/>
        <v>19700000</v>
      </c>
      <c r="T69" s="130">
        <f t="shared" si="26"/>
        <v>2600000</v>
      </c>
      <c r="U69" s="130">
        <f t="shared" si="26"/>
        <v>900000</v>
      </c>
      <c r="V69" s="130">
        <f t="shared" si="26"/>
        <v>2500000</v>
      </c>
      <c r="W69" s="130">
        <f t="shared" si="26"/>
        <v>1500000</v>
      </c>
      <c r="X69" s="130">
        <f t="shared" si="26"/>
        <v>11900000</v>
      </c>
      <c r="Y69" s="130">
        <f t="shared" si="26"/>
        <v>0</v>
      </c>
      <c r="Z69" s="130">
        <f t="shared" si="26"/>
        <v>0</v>
      </c>
      <c r="AA69" s="130">
        <f t="shared" si="26"/>
        <v>3200000</v>
      </c>
      <c r="AB69" s="130">
        <f t="shared" si="26"/>
        <v>1800000</v>
      </c>
      <c r="AC69" s="130">
        <f t="shared" si="26"/>
        <v>9200000</v>
      </c>
      <c r="AD69" s="130">
        <f t="shared" si="26"/>
        <v>2300000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ht="15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ht="1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ht="1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0.26733251065503977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ht="1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0.2761830721794562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ht="1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6.8573481261425165E-2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ht="1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0.20573021935414945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ht="1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0.18218071654992946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ht="1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ht="1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0.27484374619459845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ht="1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0.28394298174711702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ht="1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7.0500188822207821E-2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ht="1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0.21151061670046434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ht="1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0.1592024665356124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ht="15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ht="1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0</v>
      </c>
      <c r="L90" s="163">
        <f t="shared" si="28"/>
        <v>2058460.3320438063</v>
      </c>
      <c r="M90" s="163">
        <f t="shared" si="28"/>
        <v>561398.27237558353</v>
      </c>
      <c r="N90" s="163">
        <f t="shared" si="28"/>
        <v>294065.76172054373</v>
      </c>
      <c r="O90" s="163">
        <f t="shared" si="28"/>
        <v>0</v>
      </c>
      <c r="P90" s="163">
        <f t="shared" si="28"/>
        <v>53466.502131007954</v>
      </c>
      <c r="Q90" s="163">
        <f t="shared" si="28"/>
        <v>801997.5319651193</v>
      </c>
      <c r="R90" s="163">
        <f t="shared" si="28"/>
        <v>1817861.0724542704</v>
      </c>
      <c r="S90" s="163">
        <f t="shared" si="28"/>
        <v>5266450.4599042833</v>
      </c>
      <c r="T90" s="163">
        <f t="shared" si="28"/>
        <v>695064.52770310338</v>
      </c>
      <c r="U90" s="163">
        <f t="shared" si="28"/>
        <v>240599.2595895358</v>
      </c>
      <c r="V90" s="163">
        <f t="shared" si="28"/>
        <v>668331.27663759945</v>
      </c>
      <c r="W90" s="163">
        <f t="shared" si="28"/>
        <v>400998.76598255965</v>
      </c>
      <c r="X90" s="163">
        <f t="shared" si="28"/>
        <v>3181256.8767949734</v>
      </c>
      <c r="Y90" s="163">
        <f t="shared" si="28"/>
        <v>0</v>
      </c>
      <c r="Z90" s="163">
        <f t="shared" si="28"/>
        <v>0</v>
      </c>
      <c r="AA90" s="163">
        <f t="shared" si="28"/>
        <v>855464.03409612726</v>
      </c>
      <c r="AB90" s="163">
        <f t="shared" si="28"/>
        <v>481198.51917907159</v>
      </c>
      <c r="AC90" s="163">
        <f t="shared" si="28"/>
        <v>2459459.098026366</v>
      </c>
      <c r="AD90" s="163">
        <f t="shared" si="28"/>
        <v>614864.77450659149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0</v>
      </c>
      <c r="L91" s="164">
        <f t="shared" si="30"/>
        <v>2126609.655781813</v>
      </c>
      <c r="M91" s="164">
        <f t="shared" si="30"/>
        <v>579984.45157685806</v>
      </c>
      <c r="N91" s="164">
        <f t="shared" si="30"/>
        <v>303801.37939740182</v>
      </c>
      <c r="O91" s="164">
        <f t="shared" si="30"/>
        <v>0</v>
      </c>
      <c r="P91" s="164">
        <f t="shared" si="30"/>
        <v>55236.614435891242</v>
      </c>
      <c r="Q91" s="164">
        <f t="shared" si="30"/>
        <v>828549.21653836861</v>
      </c>
      <c r="R91" s="164">
        <f t="shared" si="30"/>
        <v>1878044.8908203021</v>
      </c>
      <c r="S91" s="164">
        <f t="shared" si="30"/>
        <v>5440806.5219352869</v>
      </c>
      <c r="T91" s="164">
        <f t="shared" si="30"/>
        <v>718075.98766658618</v>
      </c>
      <c r="U91" s="164">
        <f t="shared" si="30"/>
        <v>248564.76496151058</v>
      </c>
      <c r="V91" s="164">
        <f t="shared" si="30"/>
        <v>690457.68044864049</v>
      </c>
      <c r="W91" s="164">
        <f t="shared" si="30"/>
        <v>414274.6082691843</v>
      </c>
      <c r="X91" s="164">
        <f t="shared" si="30"/>
        <v>3286578.5589355286</v>
      </c>
      <c r="Y91" s="164">
        <f t="shared" si="30"/>
        <v>0</v>
      </c>
      <c r="Z91" s="164">
        <f t="shared" si="30"/>
        <v>0</v>
      </c>
      <c r="AA91" s="164">
        <f t="shared" si="30"/>
        <v>883785.83097425988</v>
      </c>
      <c r="AB91" s="164">
        <f t="shared" si="30"/>
        <v>497129.52992302115</v>
      </c>
      <c r="AC91" s="164">
        <f t="shared" si="30"/>
        <v>2540884.2640509969</v>
      </c>
      <c r="AD91" s="164">
        <f t="shared" si="30"/>
        <v>635221.06601274922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0</v>
      </c>
      <c r="L92" s="164">
        <f t="shared" si="32"/>
        <v>528015.80571297382</v>
      </c>
      <c r="M92" s="164">
        <f t="shared" si="32"/>
        <v>144004.31064899283</v>
      </c>
      <c r="N92" s="164">
        <f t="shared" si="32"/>
        <v>75430.829387567675</v>
      </c>
      <c r="O92" s="164">
        <f t="shared" si="32"/>
        <v>0</v>
      </c>
      <c r="P92" s="164">
        <f t="shared" si="32"/>
        <v>13714.696252285034</v>
      </c>
      <c r="Q92" s="164">
        <f t="shared" si="32"/>
        <v>205720.4437842755</v>
      </c>
      <c r="R92" s="164">
        <f t="shared" si="32"/>
        <v>466299.67257769115</v>
      </c>
      <c r="S92" s="164">
        <f t="shared" si="32"/>
        <v>1350897.5808500757</v>
      </c>
      <c r="T92" s="164">
        <f t="shared" si="32"/>
        <v>178291.05127970543</v>
      </c>
      <c r="U92" s="164">
        <f t="shared" si="32"/>
        <v>61716.133135282646</v>
      </c>
      <c r="V92" s="164">
        <f t="shared" si="32"/>
        <v>171433.70315356291</v>
      </c>
      <c r="W92" s="164">
        <f t="shared" si="32"/>
        <v>102860.22189213775</v>
      </c>
      <c r="X92" s="164">
        <f t="shared" si="32"/>
        <v>816024.42701095948</v>
      </c>
      <c r="Y92" s="164">
        <f t="shared" si="32"/>
        <v>0</v>
      </c>
      <c r="Z92" s="164">
        <f t="shared" si="32"/>
        <v>0</v>
      </c>
      <c r="AA92" s="164">
        <f t="shared" si="32"/>
        <v>219435.14003656054</v>
      </c>
      <c r="AB92" s="164">
        <f t="shared" si="32"/>
        <v>123432.26627056529</v>
      </c>
      <c r="AC92" s="164">
        <f t="shared" si="32"/>
        <v>630876.02760511148</v>
      </c>
      <c r="AD92" s="164">
        <f t="shared" si="32"/>
        <v>157719.00690127787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0</v>
      </c>
      <c r="L93" s="164">
        <f t="shared" si="34"/>
        <v>1584122.6890269509</v>
      </c>
      <c r="M93" s="164">
        <f t="shared" si="34"/>
        <v>432033.46064371383</v>
      </c>
      <c r="N93" s="164">
        <f t="shared" si="34"/>
        <v>226303.24128956441</v>
      </c>
      <c r="O93" s="164">
        <f t="shared" si="34"/>
        <v>0</v>
      </c>
      <c r="P93" s="164">
        <f t="shared" si="34"/>
        <v>41146.04387082989</v>
      </c>
      <c r="Q93" s="164">
        <f t="shared" si="34"/>
        <v>617190.65806244838</v>
      </c>
      <c r="R93" s="164">
        <f t="shared" si="34"/>
        <v>1398965.4916082162</v>
      </c>
      <c r="S93" s="164">
        <f t="shared" si="34"/>
        <v>4052885.3212767444</v>
      </c>
      <c r="T93" s="164">
        <f t="shared" si="34"/>
        <v>534898.57032078854</v>
      </c>
      <c r="U93" s="164">
        <f t="shared" si="34"/>
        <v>185157.19741873452</v>
      </c>
      <c r="V93" s="164">
        <f t="shared" si="34"/>
        <v>514325.54838537361</v>
      </c>
      <c r="W93" s="164">
        <f t="shared" si="34"/>
        <v>308595.32903122419</v>
      </c>
      <c r="X93" s="164">
        <f t="shared" si="34"/>
        <v>2448189.6103143785</v>
      </c>
      <c r="Y93" s="164">
        <f t="shared" si="34"/>
        <v>0</v>
      </c>
      <c r="Z93" s="164">
        <f t="shared" si="34"/>
        <v>0</v>
      </c>
      <c r="AA93" s="164">
        <f t="shared" si="34"/>
        <v>658336.70193327824</v>
      </c>
      <c r="AB93" s="164">
        <f t="shared" si="34"/>
        <v>370314.39483746904</v>
      </c>
      <c r="AC93" s="164">
        <f t="shared" si="34"/>
        <v>1892718.018058175</v>
      </c>
      <c r="AD93" s="164">
        <f t="shared" si="34"/>
        <v>473179.50451454375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0</v>
      </c>
      <c r="L94" s="165">
        <f t="shared" si="36"/>
        <v>1402791.5174344569</v>
      </c>
      <c r="M94" s="165">
        <f t="shared" si="36"/>
        <v>382579.50475485186</v>
      </c>
      <c r="N94" s="165">
        <f t="shared" si="36"/>
        <v>200398.7882049224</v>
      </c>
      <c r="O94" s="165">
        <f t="shared" si="36"/>
        <v>0</v>
      </c>
      <c r="P94" s="165">
        <f t="shared" si="36"/>
        <v>36436.143309985891</v>
      </c>
      <c r="Q94" s="165">
        <f t="shared" si="36"/>
        <v>546542.14964978839</v>
      </c>
      <c r="R94" s="165">
        <f t="shared" si="36"/>
        <v>1238828.8725395203</v>
      </c>
      <c r="S94" s="165">
        <f t="shared" si="36"/>
        <v>3588960.1160336104</v>
      </c>
      <c r="T94" s="165">
        <f t="shared" si="36"/>
        <v>473669.8630298166</v>
      </c>
      <c r="U94" s="165">
        <f t="shared" si="36"/>
        <v>163962.6448949365</v>
      </c>
      <c r="V94" s="165">
        <f t="shared" si="36"/>
        <v>455451.79137482366</v>
      </c>
      <c r="W94" s="165">
        <f t="shared" si="36"/>
        <v>273271.0748248942</v>
      </c>
      <c r="X94" s="165">
        <f t="shared" si="36"/>
        <v>2167950.5269441605</v>
      </c>
      <c r="Y94" s="165">
        <f t="shared" si="36"/>
        <v>0</v>
      </c>
      <c r="Z94" s="165">
        <f t="shared" si="36"/>
        <v>0</v>
      </c>
      <c r="AA94" s="165">
        <f t="shared" si="36"/>
        <v>582978.29295977426</v>
      </c>
      <c r="AB94" s="165">
        <f t="shared" si="36"/>
        <v>327925.289789873</v>
      </c>
      <c r="AC94" s="165">
        <f t="shared" si="36"/>
        <v>1676062.5922593509</v>
      </c>
      <c r="AD94" s="165">
        <f t="shared" si="36"/>
        <v>419015.64806483773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ht="1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0</v>
      </c>
      <c r="L97" s="163">
        <f t="shared" si="38"/>
        <v>2116296.8456984079</v>
      </c>
      <c r="M97" s="163">
        <f t="shared" si="38"/>
        <v>577171.86700865673</v>
      </c>
      <c r="N97" s="163">
        <f t="shared" si="38"/>
        <v>302328.12081405829</v>
      </c>
      <c r="O97" s="163">
        <f t="shared" si="38"/>
        <v>0</v>
      </c>
      <c r="P97" s="163">
        <f t="shared" si="38"/>
        <v>54968.749238919692</v>
      </c>
      <c r="Q97" s="163">
        <f t="shared" si="38"/>
        <v>824531.23858379538</v>
      </c>
      <c r="R97" s="163">
        <f t="shared" si="38"/>
        <v>1868937.4741232696</v>
      </c>
      <c r="S97" s="163">
        <f t="shared" si="38"/>
        <v>5414421.8000335898</v>
      </c>
      <c r="T97" s="163">
        <f t="shared" si="38"/>
        <v>714593.74010595598</v>
      </c>
      <c r="U97" s="163">
        <f t="shared" si="38"/>
        <v>247359.37157513859</v>
      </c>
      <c r="V97" s="163">
        <f t="shared" si="38"/>
        <v>687109.36548649613</v>
      </c>
      <c r="W97" s="163">
        <f t="shared" si="38"/>
        <v>412265.61929189769</v>
      </c>
      <c r="X97" s="163">
        <f t="shared" si="38"/>
        <v>3270640.5797157213</v>
      </c>
      <c r="Y97" s="163">
        <f t="shared" si="38"/>
        <v>0</v>
      </c>
      <c r="Z97" s="163">
        <f t="shared" si="38"/>
        <v>0</v>
      </c>
      <c r="AA97" s="163">
        <f t="shared" si="38"/>
        <v>879499.98782271508</v>
      </c>
      <c r="AB97" s="163">
        <f t="shared" si="38"/>
        <v>494718.74315027718</v>
      </c>
      <c r="AC97" s="163">
        <f t="shared" si="38"/>
        <v>2528562.4649903057</v>
      </c>
      <c r="AD97" s="163">
        <f t="shared" si="38"/>
        <v>632140.61624757643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0</v>
      </c>
      <c r="L98" s="164">
        <f t="shared" si="40"/>
        <v>2186360.9594528009</v>
      </c>
      <c r="M98" s="164">
        <f t="shared" si="40"/>
        <v>596280.26166894578</v>
      </c>
      <c r="N98" s="164">
        <f t="shared" si="40"/>
        <v>312337.27992182871</v>
      </c>
      <c r="O98" s="164">
        <f t="shared" si="40"/>
        <v>0</v>
      </c>
      <c r="P98" s="164">
        <f t="shared" si="40"/>
        <v>56788.596349423402</v>
      </c>
      <c r="Q98" s="164">
        <f t="shared" si="40"/>
        <v>851828.94524135103</v>
      </c>
      <c r="R98" s="164">
        <f t="shared" si="40"/>
        <v>1930812.2758803957</v>
      </c>
      <c r="S98" s="164">
        <f t="shared" si="40"/>
        <v>5593676.740418205</v>
      </c>
      <c r="T98" s="164">
        <f t="shared" si="40"/>
        <v>738251.75254250423</v>
      </c>
      <c r="U98" s="164">
        <f t="shared" si="40"/>
        <v>255548.68357240531</v>
      </c>
      <c r="V98" s="164">
        <f t="shared" si="40"/>
        <v>709857.45436779258</v>
      </c>
      <c r="W98" s="164">
        <f t="shared" si="40"/>
        <v>425914.47262067551</v>
      </c>
      <c r="X98" s="164">
        <f t="shared" si="40"/>
        <v>3378921.4827906927</v>
      </c>
      <c r="Y98" s="164">
        <f t="shared" si="40"/>
        <v>0</v>
      </c>
      <c r="Z98" s="164">
        <f t="shared" si="40"/>
        <v>0</v>
      </c>
      <c r="AA98" s="164">
        <f t="shared" si="40"/>
        <v>908617.54159077443</v>
      </c>
      <c r="AB98" s="164">
        <f t="shared" si="40"/>
        <v>511097.36714481062</v>
      </c>
      <c r="AC98" s="164">
        <f t="shared" si="40"/>
        <v>2612275.4320734767</v>
      </c>
      <c r="AD98" s="164">
        <f t="shared" si="40"/>
        <v>653068.85801836918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0</v>
      </c>
      <c r="L99" s="164">
        <f t="shared" si="42"/>
        <v>542851.4539310002</v>
      </c>
      <c r="M99" s="164">
        <f t="shared" si="42"/>
        <v>148050.39652663641</v>
      </c>
      <c r="N99" s="164">
        <f t="shared" si="42"/>
        <v>77550.207704428598</v>
      </c>
      <c r="O99" s="164">
        <f t="shared" si="42"/>
        <v>0</v>
      </c>
      <c r="P99" s="164">
        <f t="shared" si="42"/>
        <v>14100.037764441564</v>
      </c>
      <c r="Q99" s="164">
        <f t="shared" si="42"/>
        <v>211500.56646662345</v>
      </c>
      <c r="R99" s="164">
        <f t="shared" si="42"/>
        <v>479401.28399101319</v>
      </c>
      <c r="S99" s="164">
        <f t="shared" si="42"/>
        <v>1388853.7197974941</v>
      </c>
      <c r="T99" s="164">
        <f t="shared" si="42"/>
        <v>183300.49093774034</v>
      </c>
      <c r="U99" s="164">
        <f t="shared" si="42"/>
        <v>63450.169939987041</v>
      </c>
      <c r="V99" s="164">
        <f t="shared" si="42"/>
        <v>176250.47205551955</v>
      </c>
      <c r="W99" s="164">
        <f t="shared" si="42"/>
        <v>105750.28323331173</v>
      </c>
      <c r="X99" s="164">
        <f t="shared" si="42"/>
        <v>838952.24698427308</v>
      </c>
      <c r="Y99" s="164">
        <f t="shared" si="42"/>
        <v>0</v>
      </c>
      <c r="Z99" s="164">
        <f t="shared" si="42"/>
        <v>0</v>
      </c>
      <c r="AA99" s="164">
        <f t="shared" si="42"/>
        <v>225600.60423106502</v>
      </c>
      <c r="AB99" s="164">
        <f t="shared" si="42"/>
        <v>126900.33987997408</v>
      </c>
      <c r="AC99" s="164">
        <f t="shared" si="42"/>
        <v>648601.73716431193</v>
      </c>
      <c r="AD99" s="164">
        <f t="shared" si="42"/>
        <v>162150.43429107798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0</v>
      </c>
      <c r="L100" s="164">
        <f t="shared" si="44"/>
        <v>1628631.7485935753</v>
      </c>
      <c r="M100" s="164">
        <f t="shared" si="44"/>
        <v>444172.29507097509</v>
      </c>
      <c r="N100" s="164">
        <f t="shared" si="44"/>
        <v>232661.67837051078</v>
      </c>
      <c r="O100" s="164">
        <f t="shared" si="44"/>
        <v>0</v>
      </c>
      <c r="P100" s="164">
        <f t="shared" si="44"/>
        <v>42302.123340092869</v>
      </c>
      <c r="Q100" s="164">
        <f t="shared" si="44"/>
        <v>634531.85010139307</v>
      </c>
      <c r="R100" s="164">
        <f t="shared" si="44"/>
        <v>1438272.1935631575</v>
      </c>
      <c r="S100" s="164">
        <f t="shared" si="44"/>
        <v>4166759.1489991476</v>
      </c>
      <c r="T100" s="164">
        <f t="shared" si="44"/>
        <v>549927.60342120728</v>
      </c>
      <c r="U100" s="164">
        <f t="shared" si="44"/>
        <v>190359.55503041789</v>
      </c>
      <c r="V100" s="164">
        <f t="shared" si="44"/>
        <v>528776.54175116087</v>
      </c>
      <c r="W100" s="164">
        <f t="shared" si="44"/>
        <v>317265.92505069653</v>
      </c>
      <c r="X100" s="164">
        <f t="shared" si="44"/>
        <v>2516976.3387355255</v>
      </c>
      <c r="Y100" s="164">
        <f t="shared" si="44"/>
        <v>0</v>
      </c>
      <c r="Z100" s="164">
        <f t="shared" si="44"/>
        <v>0</v>
      </c>
      <c r="AA100" s="164">
        <f t="shared" si="44"/>
        <v>676833.9734414859</v>
      </c>
      <c r="AB100" s="164">
        <f t="shared" si="44"/>
        <v>380719.11006083578</v>
      </c>
      <c r="AC100" s="164">
        <f t="shared" si="44"/>
        <v>1945897.6736442719</v>
      </c>
      <c r="AD100" s="164">
        <f t="shared" si="44"/>
        <v>486474.41841106798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0</v>
      </c>
      <c r="L101" s="165">
        <f t="shared" si="46"/>
        <v>1225858.9923242156</v>
      </c>
      <c r="M101" s="165">
        <f t="shared" si="46"/>
        <v>334325.17972478602</v>
      </c>
      <c r="N101" s="165">
        <f t="shared" si="46"/>
        <v>175122.71318917364</v>
      </c>
      <c r="O101" s="165">
        <f t="shared" si="46"/>
        <v>0</v>
      </c>
      <c r="P101" s="165">
        <f t="shared" si="46"/>
        <v>31840.49330712248</v>
      </c>
      <c r="Q101" s="165">
        <f t="shared" si="46"/>
        <v>477607.39960683719</v>
      </c>
      <c r="R101" s="165">
        <f t="shared" si="46"/>
        <v>1082576.7724421644</v>
      </c>
      <c r="S101" s="165">
        <f t="shared" si="46"/>
        <v>3136288.5907515641</v>
      </c>
      <c r="T101" s="165">
        <f t="shared" si="46"/>
        <v>413926.41299259226</v>
      </c>
      <c r="U101" s="165">
        <f t="shared" si="46"/>
        <v>143282.21988205117</v>
      </c>
      <c r="V101" s="165">
        <f t="shared" si="46"/>
        <v>398006.16633903101</v>
      </c>
      <c r="W101" s="165">
        <f t="shared" si="46"/>
        <v>238803.6998034186</v>
      </c>
      <c r="X101" s="165">
        <f t="shared" si="46"/>
        <v>1894509.3517737875</v>
      </c>
      <c r="Y101" s="165">
        <f t="shared" si="46"/>
        <v>0</v>
      </c>
      <c r="Z101" s="165">
        <f t="shared" si="46"/>
        <v>0</v>
      </c>
      <c r="AA101" s="165">
        <f t="shared" si="46"/>
        <v>509447.89291395969</v>
      </c>
      <c r="AB101" s="165">
        <f t="shared" si="46"/>
        <v>286564.43976410234</v>
      </c>
      <c r="AC101" s="165">
        <f t="shared" si="46"/>
        <v>1464662.6921276341</v>
      </c>
      <c r="AD101" s="165">
        <f t="shared" si="46"/>
        <v>366165.67303190852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ht="15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ht="15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-23800000.000000007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8300000.0000000009</v>
      </c>
      <c r="Z109" s="130">
        <f t="shared" si="48"/>
        <v>3600000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3000000</v>
      </c>
      <c r="AF109" s="130">
        <f t="shared" si="48"/>
        <v>27000000</v>
      </c>
      <c r="AG109" s="130">
        <f t="shared" si="48"/>
        <v>13100000</v>
      </c>
      <c r="AH109" s="130">
        <f t="shared" si="48"/>
        <v>26900000</v>
      </c>
      <c r="AI109" s="130">
        <f t="shared" si="48"/>
        <v>-100000</v>
      </c>
      <c r="AJ109" s="130">
        <f t="shared" si="48"/>
        <v>1000000</v>
      </c>
      <c r="AK109" s="130">
        <f t="shared" si="48"/>
        <v>3900000</v>
      </c>
      <c r="AL109" s="130">
        <f t="shared" si="48"/>
        <v>67900000</v>
      </c>
      <c r="AM109" s="130">
        <f t="shared" si="48"/>
        <v>37800000</v>
      </c>
      <c r="AN109" s="130">
        <f t="shared" si="48"/>
        <v>9800000</v>
      </c>
      <c r="AO109" s="130">
        <f t="shared" si="48"/>
        <v>-27000000</v>
      </c>
      <c r="AP109" s="130">
        <f t="shared" si="48"/>
        <v>1300000</v>
      </c>
      <c r="AQ109" s="130">
        <f t="shared" si="48"/>
        <v>41600000</v>
      </c>
      <c r="AR109" s="74"/>
      <c r="AS109" s="73" t="s">
        <v>751</v>
      </c>
      <c r="AT109" s="42"/>
    </row>
    <row r="110" spans="1:46" s="1" customFormat="1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ht="1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ht="1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>
      <c r="A114" s="115"/>
      <c r="B114" s="73"/>
      <c r="C114" s="73"/>
      <c r="D114" s="73"/>
      <c r="E114" s="220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751</v>
      </c>
      <c r="AT114" s="42"/>
    </row>
    <row r="115" spans="1:46" s="17" customFormat="1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>
      <c r="A116" s="115"/>
      <c r="B116" s="73"/>
      <c r="C116" s="73"/>
      <c r="D116" s="73"/>
      <c r="E116" s="216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1300000</v>
      </c>
      <c r="AQ116" s="130">
        <f t="shared" si="50"/>
        <v>0</v>
      </c>
      <c r="AR116" s="74"/>
      <c r="AS116" s="73" t="s">
        <v>751</v>
      </c>
      <c r="AT116" s="42"/>
    </row>
    <row r="117" spans="1:46" s="17" customFormat="1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>
      <c r="A118" s="115"/>
      <c r="B118" s="73"/>
      <c r="C118" s="73"/>
      <c r="D118" s="73"/>
      <c r="E118" s="216" t="s">
        <v>750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ht="1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ht="15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ht="1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9837160.8505084664</v>
      </c>
      <c r="L129" s="221">
        <f t="shared" si="52"/>
        <v>2058460.3320438063</v>
      </c>
      <c r="M129" s="221">
        <f t="shared" si="52"/>
        <v>6955552.825206087</v>
      </c>
      <c r="N129" s="221">
        <f t="shared" si="52"/>
        <v>1917197.3020544406</v>
      </c>
      <c r="O129" s="221">
        <f t="shared" si="52"/>
        <v>1377202.5190711853</v>
      </c>
      <c r="P129" s="221">
        <f t="shared" si="52"/>
        <v>53466.502131007954</v>
      </c>
      <c r="Q129" s="221">
        <f t="shared" si="52"/>
        <v>801997.5319651193</v>
      </c>
      <c r="R129" s="221">
        <f t="shared" si="52"/>
        <v>1817861.0724542704</v>
      </c>
      <c r="S129" s="221">
        <f t="shared" si="52"/>
        <v>5266450.4599042833</v>
      </c>
      <c r="T129" s="221">
        <f t="shared" si="52"/>
        <v>695064.52770310338</v>
      </c>
      <c r="U129" s="221">
        <f t="shared" si="52"/>
        <v>240599.2595895358</v>
      </c>
      <c r="V129" s="221">
        <f t="shared" si="52"/>
        <v>668331.27663759945</v>
      </c>
      <c r="W129" s="221">
        <f t="shared" si="52"/>
        <v>400998.76598255965</v>
      </c>
      <c r="X129" s="221">
        <f t="shared" si="52"/>
        <v>3181256.8767949734</v>
      </c>
      <c r="Y129" s="221">
        <f t="shared" si="52"/>
        <v>0</v>
      </c>
      <c r="Z129" s="221">
        <f t="shared" si="52"/>
        <v>0</v>
      </c>
      <c r="AA129" s="221">
        <f t="shared" si="52"/>
        <v>855464.03409612726</v>
      </c>
      <c r="AB129" s="221">
        <f t="shared" si="52"/>
        <v>481198.51917907159</v>
      </c>
      <c r="AC129" s="221">
        <f t="shared" si="52"/>
        <v>2459459.098026366</v>
      </c>
      <c r="AD129" s="221">
        <f t="shared" si="52"/>
        <v>614864.77450659149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1300000</v>
      </c>
      <c r="AQ129" s="221">
        <f t="shared" si="52"/>
        <v>0</v>
      </c>
      <c r="AR129" s="74"/>
      <c r="AS129" s="73"/>
      <c r="AT129" s="42"/>
    </row>
    <row r="130" spans="1:46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4840000.0000000037</v>
      </c>
      <c r="K130" s="174">
        <f t="shared" si="53"/>
        <v>10162839.149491534</v>
      </c>
      <c r="L130" s="174">
        <f t="shared" si="53"/>
        <v>2126609.655781813</v>
      </c>
      <c r="M130" s="174">
        <f t="shared" si="53"/>
        <v>7185829.8987463545</v>
      </c>
      <c r="N130" s="174">
        <f t="shared" si="53"/>
        <v>1980669.8390635049</v>
      </c>
      <c r="O130" s="174">
        <f t="shared" si="53"/>
        <v>1422797.4809288147</v>
      </c>
      <c r="P130" s="174">
        <f t="shared" si="53"/>
        <v>55236.614435891242</v>
      </c>
      <c r="Q130" s="174">
        <f t="shared" si="53"/>
        <v>828549.21653836861</v>
      </c>
      <c r="R130" s="174">
        <f t="shared" si="53"/>
        <v>1878044.8908203021</v>
      </c>
      <c r="S130" s="174">
        <f t="shared" si="53"/>
        <v>5440806.5219352869</v>
      </c>
      <c r="T130" s="174">
        <f t="shared" si="53"/>
        <v>718075.98766658618</v>
      </c>
      <c r="U130" s="174">
        <f t="shared" si="53"/>
        <v>248564.76496151058</v>
      </c>
      <c r="V130" s="174">
        <f t="shared" si="53"/>
        <v>690457.68044864049</v>
      </c>
      <c r="W130" s="174">
        <f t="shared" si="53"/>
        <v>414274.6082691843</v>
      </c>
      <c r="X130" s="174">
        <f t="shared" si="53"/>
        <v>3286578.5589355286</v>
      </c>
      <c r="Y130" s="174">
        <f t="shared" si="53"/>
        <v>0</v>
      </c>
      <c r="Z130" s="174">
        <f t="shared" si="53"/>
        <v>0</v>
      </c>
      <c r="AA130" s="174">
        <f t="shared" si="53"/>
        <v>883785.83097425988</v>
      </c>
      <c r="AB130" s="174">
        <f t="shared" si="53"/>
        <v>497129.52992302115</v>
      </c>
      <c r="AC130" s="174">
        <f t="shared" si="53"/>
        <v>2540884.2640509969</v>
      </c>
      <c r="AD130" s="174">
        <f t="shared" si="53"/>
        <v>635221.06601274922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7800000</v>
      </c>
      <c r="L131" s="174">
        <f t="shared" si="54"/>
        <v>528015.80571297382</v>
      </c>
      <c r="M131" s="174">
        <f t="shared" si="54"/>
        <v>644004.31064899289</v>
      </c>
      <c r="N131" s="174">
        <f t="shared" si="54"/>
        <v>3475430.8293875675</v>
      </c>
      <c r="O131" s="174">
        <f t="shared" si="54"/>
        <v>0</v>
      </c>
      <c r="P131" s="174">
        <f t="shared" si="54"/>
        <v>13714.696252285034</v>
      </c>
      <c r="Q131" s="174">
        <f t="shared" si="54"/>
        <v>205720.4437842755</v>
      </c>
      <c r="R131" s="174">
        <f t="shared" si="54"/>
        <v>466299.67257769115</v>
      </c>
      <c r="S131" s="174">
        <f t="shared" si="54"/>
        <v>1350897.5808500757</v>
      </c>
      <c r="T131" s="174">
        <f t="shared" si="54"/>
        <v>178291.05127970543</v>
      </c>
      <c r="U131" s="174">
        <f t="shared" si="54"/>
        <v>61716.133135282646</v>
      </c>
      <c r="V131" s="174">
        <f t="shared" si="54"/>
        <v>171433.70315356291</v>
      </c>
      <c r="W131" s="174">
        <f t="shared" si="54"/>
        <v>102860.22189213775</v>
      </c>
      <c r="X131" s="174">
        <f t="shared" si="54"/>
        <v>816024.42701095948</v>
      </c>
      <c r="Y131" s="174">
        <f t="shared" si="54"/>
        <v>0</v>
      </c>
      <c r="Z131" s="174">
        <f t="shared" si="54"/>
        <v>0</v>
      </c>
      <c r="AA131" s="174">
        <f t="shared" si="54"/>
        <v>219435.14003656054</v>
      </c>
      <c r="AB131" s="174">
        <f t="shared" si="54"/>
        <v>123432.26627056529</v>
      </c>
      <c r="AC131" s="174">
        <f t="shared" si="54"/>
        <v>630876.02760511148</v>
      </c>
      <c r="AD131" s="174">
        <f t="shared" si="54"/>
        <v>157719.00690127787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17380000.000000004</v>
      </c>
      <c r="K132" s="174">
        <f t="shared" si="55"/>
        <v>10800000</v>
      </c>
      <c r="L132" s="174">
        <f t="shared" si="55"/>
        <v>1584122.6890269509</v>
      </c>
      <c r="M132" s="174">
        <f t="shared" si="55"/>
        <v>6532033.4606437143</v>
      </c>
      <c r="N132" s="174">
        <f t="shared" si="55"/>
        <v>1126303.2412895644</v>
      </c>
      <c r="O132" s="174">
        <f t="shared" si="55"/>
        <v>2900000</v>
      </c>
      <c r="P132" s="174">
        <f t="shared" si="55"/>
        <v>41146.04387082989</v>
      </c>
      <c r="Q132" s="174">
        <f t="shared" si="55"/>
        <v>617190.65806244838</v>
      </c>
      <c r="R132" s="174">
        <f t="shared" si="55"/>
        <v>1398965.4916082162</v>
      </c>
      <c r="S132" s="174">
        <f t="shared" si="55"/>
        <v>4052885.3212767444</v>
      </c>
      <c r="T132" s="174">
        <f t="shared" si="55"/>
        <v>534898.57032078854</v>
      </c>
      <c r="U132" s="174">
        <f t="shared" si="55"/>
        <v>185157.19741873452</v>
      </c>
      <c r="V132" s="174">
        <f t="shared" si="55"/>
        <v>514325.54838537361</v>
      </c>
      <c r="W132" s="174">
        <f t="shared" si="55"/>
        <v>308595.32903122419</v>
      </c>
      <c r="X132" s="174">
        <f t="shared" si="55"/>
        <v>2448189.6103143785</v>
      </c>
      <c r="Y132" s="174">
        <f t="shared" si="55"/>
        <v>0</v>
      </c>
      <c r="Z132" s="174">
        <f t="shared" si="55"/>
        <v>0</v>
      </c>
      <c r="AA132" s="174">
        <f t="shared" si="55"/>
        <v>658336.70193327824</v>
      </c>
      <c r="AB132" s="174">
        <f t="shared" si="55"/>
        <v>370314.39483746904</v>
      </c>
      <c r="AC132" s="174">
        <f t="shared" si="55"/>
        <v>1892718.018058175</v>
      </c>
      <c r="AD132" s="174">
        <f t="shared" si="55"/>
        <v>473179.50451454375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37080000</v>
      </c>
      <c r="K133" s="175">
        <f t="shared" si="56"/>
        <v>13299999.999999998</v>
      </c>
      <c r="L133" s="175">
        <f t="shared" si="56"/>
        <v>1402791.5174344569</v>
      </c>
      <c r="M133" s="175">
        <f t="shared" si="56"/>
        <v>1282579.5047548518</v>
      </c>
      <c r="N133" s="175">
        <f t="shared" si="56"/>
        <v>5000398.7882049223</v>
      </c>
      <c r="O133" s="175">
        <f t="shared" si="56"/>
        <v>1200000</v>
      </c>
      <c r="P133" s="175">
        <f t="shared" si="56"/>
        <v>36436.143309985891</v>
      </c>
      <c r="Q133" s="175">
        <f t="shared" si="56"/>
        <v>546542.14964978839</v>
      </c>
      <c r="R133" s="175">
        <f t="shared" si="56"/>
        <v>1238828.8725395203</v>
      </c>
      <c r="S133" s="175">
        <f t="shared" si="56"/>
        <v>3588960.1160336104</v>
      </c>
      <c r="T133" s="175">
        <f t="shared" si="56"/>
        <v>473669.8630298166</v>
      </c>
      <c r="U133" s="175">
        <f t="shared" si="56"/>
        <v>163962.6448949365</v>
      </c>
      <c r="V133" s="175">
        <f t="shared" si="56"/>
        <v>455451.79137482366</v>
      </c>
      <c r="W133" s="175">
        <f t="shared" si="56"/>
        <v>273271.0748248942</v>
      </c>
      <c r="X133" s="175">
        <f t="shared" si="56"/>
        <v>2167950.5269441605</v>
      </c>
      <c r="Y133" s="175">
        <f t="shared" si="56"/>
        <v>0</v>
      </c>
      <c r="Z133" s="175">
        <f t="shared" si="56"/>
        <v>0</v>
      </c>
      <c r="AA133" s="175">
        <f t="shared" si="56"/>
        <v>582978.29295977426</v>
      </c>
      <c r="AB133" s="175">
        <f t="shared" si="56"/>
        <v>327925.289789873</v>
      </c>
      <c r="AC133" s="175">
        <f t="shared" si="56"/>
        <v>1676062.5922593509</v>
      </c>
      <c r="AD133" s="175">
        <f t="shared" si="56"/>
        <v>419015.64806483773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ht="1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9837160.8505084664</v>
      </c>
      <c r="L136" s="221">
        <f t="shared" si="57"/>
        <v>2116296.8456984079</v>
      </c>
      <c r="M136" s="221">
        <f t="shared" si="57"/>
        <v>6971326.4198391605</v>
      </c>
      <c r="N136" s="221">
        <f t="shared" si="57"/>
        <v>1925459.6611479551</v>
      </c>
      <c r="O136" s="221">
        <f t="shared" si="57"/>
        <v>1377202.5190711853</v>
      </c>
      <c r="P136" s="221">
        <f t="shared" si="57"/>
        <v>54968.749238919692</v>
      </c>
      <c r="Q136" s="221">
        <f t="shared" si="57"/>
        <v>824531.23858379538</v>
      </c>
      <c r="R136" s="221">
        <f t="shared" si="57"/>
        <v>1868937.4741232696</v>
      </c>
      <c r="S136" s="221">
        <f t="shared" si="57"/>
        <v>5414421.8000335898</v>
      </c>
      <c r="T136" s="221">
        <f t="shared" si="57"/>
        <v>714593.74010595598</v>
      </c>
      <c r="U136" s="221">
        <f t="shared" si="57"/>
        <v>247359.37157513859</v>
      </c>
      <c r="V136" s="221">
        <f t="shared" si="57"/>
        <v>687109.36548649613</v>
      </c>
      <c r="W136" s="221">
        <f t="shared" si="57"/>
        <v>412265.61929189769</v>
      </c>
      <c r="X136" s="221">
        <f t="shared" si="57"/>
        <v>3270640.5797157213</v>
      </c>
      <c r="Y136" s="221">
        <f t="shared" si="57"/>
        <v>0</v>
      </c>
      <c r="Z136" s="221">
        <f t="shared" si="57"/>
        <v>0</v>
      </c>
      <c r="AA136" s="221">
        <f t="shared" si="57"/>
        <v>879499.98782271508</v>
      </c>
      <c r="AB136" s="221">
        <f t="shared" si="57"/>
        <v>494718.74315027718</v>
      </c>
      <c r="AC136" s="221">
        <f t="shared" si="57"/>
        <v>2528562.4649903057</v>
      </c>
      <c r="AD136" s="221">
        <f t="shared" si="57"/>
        <v>632140.61624757643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1300000</v>
      </c>
      <c r="AQ136" s="221">
        <f t="shared" si="57"/>
        <v>0</v>
      </c>
      <c r="AR136" s="74"/>
      <c r="AS136" s="73"/>
      <c r="AT136" s="42"/>
    </row>
    <row r="137" spans="1:46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4840000.0000000037</v>
      </c>
      <c r="K137" s="174">
        <f t="shared" si="58"/>
        <v>10162839.149491534</v>
      </c>
      <c r="L137" s="174">
        <f t="shared" si="58"/>
        <v>2186360.9594528009</v>
      </c>
      <c r="M137" s="174">
        <f t="shared" si="58"/>
        <v>7202125.7088384423</v>
      </c>
      <c r="N137" s="174">
        <f t="shared" si="58"/>
        <v>1989205.7395879319</v>
      </c>
      <c r="O137" s="174">
        <f t="shared" si="58"/>
        <v>1422797.4809288147</v>
      </c>
      <c r="P137" s="174">
        <f t="shared" si="58"/>
        <v>56788.596349423402</v>
      </c>
      <c r="Q137" s="174">
        <f t="shared" si="58"/>
        <v>851828.94524135103</v>
      </c>
      <c r="R137" s="174">
        <f t="shared" si="58"/>
        <v>1930812.2758803957</v>
      </c>
      <c r="S137" s="174">
        <f t="shared" si="58"/>
        <v>5593676.740418205</v>
      </c>
      <c r="T137" s="174">
        <f t="shared" si="58"/>
        <v>738251.75254250423</v>
      </c>
      <c r="U137" s="174">
        <f t="shared" si="58"/>
        <v>255548.68357240531</v>
      </c>
      <c r="V137" s="174">
        <f t="shared" si="58"/>
        <v>709857.45436779258</v>
      </c>
      <c r="W137" s="174">
        <f t="shared" si="58"/>
        <v>425914.47262067551</v>
      </c>
      <c r="X137" s="174">
        <f t="shared" si="58"/>
        <v>3378921.4827906927</v>
      </c>
      <c r="Y137" s="174">
        <f t="shared" si="58"/>
        <v>0</v>
      </c>
      <c r="Z137" s="174">
        <f t="shared" si="58"/>
        <v>0</v>
      </c>
      <c r="AA137" s="174">
        <f t="shared" si="58"/>
        <v>908617.54159077443</v>
      </c>
      <c r="AB137" s="174">
        <f t="shared" si="58"/>
        <v>511097.36714481062</v>
      </c>
      <c r="AC137" s="174">
        <f t="shared" si="58"/>
        <v>2612275.4320734767</v>
      </c>
      <c r="AD137" s="174">
        <f t="shared" si="58"/>
        <v>653068.85801836918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7800000</v>
      </c>
      <c r="L138" s="174">
        <f t="shared" si="60"/>
        <v>542851.4539310002</v>
      </c>
      <c r="M138" s="174">
        <f t="shared" si="60"/>
        <v>648050.39652663644</v>
      </c>
      <c r="N138" s="174">
        <f t="shared" si="60"/>
        <v>3477550.2077044286</v>
      </c>
      <c r="O138" s="174">
        <f t="shared" si="60"/>
        <v>0</v>
      </c>
      <c r="P138" s="174">
        <f t="shared" si="60"/>
        <v>14100.037764441564</v>
      </c>
      <c r="Q138" s="174">
        <f t="shared" si="60"/>
        <v>211500.56646662345</v>
      </c>
      <c r="R138" s="174">
        <f t="shared" si="60"/>
        <v>479401.28399101319</v>
      </c>
      <c r="S138" s="174">
        <f t="shared" si="60"/>
        <v>1388853.7197974941</v>
      </c>
      <c r="T138" s="174">
        <f t="shared" si="60"/>
        <v>183300.49093774034</v>
      </c>
      <c r="U138" s="174">
        <f t="shared" si="60"/>
        <v>63450.169939987041</v>
      </c>
      <c r="V138" s="174">
        <f t="shared" si="60"/>
        <v>176250.47205551955</v>
      </c>
      <c r="W138" s="174">
        <f t="shared" si="60"/>
        <v>105750.28323331173</v>
      </c>
      <c r="X138" s="174">
        <f t="shared" si="60"/>
        <v>838952.24698427308</v>
      </c>
      <c r="Y138" s="174">
        <f t="shared" si="60"/>
        <v>0</v>
      </c>
      <c r="Z138" s="174">
        <f t="shared" si="60"/>
        <v>0</v>
      </c>
      <c r="AA138" s="174">
        <f t="shared" si="60"/>
        <v>225600.60423106502</v>
      </c>
      <c r="AB138" s="174">
        <f t="shared" si="60"/>
        <v>126900.33987997408</v>
      </c>
      <c r="AC138" s="174">
        <f t="shared" si="60"/>
        <v>648601.73716431193</v>
      </c>
      <c r="AD138" s="174">
        <f t="shared" si="60"/>
        <v>162150.43429107798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17380000.000000004</v>
      </c>
      <c r="K139" s="174">
        <f t="shared" si="62"/>
        <v>10800000</v>
      </c>
      <c r="L139" s="174">
        <f t="shared" si="62"/>
        <v>1628631.7485935753</v>
      </c>
      <c r="M139" s="174">
        <f t="shared" si="62"/>
        <v>6544172.2950709751</v>
      </c>
      <c r="N139" s="174">
        <f t="shared" si="62"/>
        <v>1132661.6783705107</v>
      </c>
      <c r="O139" s="174">
        <f t="shared" si="62"/>
        <v>2900000</v>
      </c>
      <c r="P139" s="174">
        <f t="shared" si="62"/>
        <v>42302.123340092869</v>
      </c>
      <c r="Q139" s="174">
        <f t="shared" si="62"/>
        <v>634531.85010139307</v>
      </c>
      <c r="R139" s="174">
        <f t="shared" si="62"/>
        <v>1438272.1935631575</v>
      </c>
      <c r="S139" s="174">
        <f t="shared" si="62"/>
        <v>4166759.1489991476</v>
      </c>
      <c r="T139" s="174">
        <f t="shared" si="62"/>
        <v>549927.60342120728</v>
      </c>
      <c r="U139" s="174">
        <f t="shared" si="62"/>
        <v>190359.55503041789</v>
      </c>
      <c r="V139" s="174">
        <f t="shared" si="62"/>
        <v>528776.54175116087</v>
      </c>
      <c r="W139" s="174">
        <f t="shared" si="62"/>
        <v>317265.92505069653</v>
      </c>
      <c r="X139" s="174">
        <f t="shared" si="62"/>
        <v>2516976.3387355255</v>
      </c>
      <c r="Y139" s="174">
        <f t="shared" si="62"/>
        <v>0</v>
      </c>
      <c r="Z139" s="174">
        <f t="shared" si="62"/>
        <v>0</v>
      </c>
      <c r="AA139" s="174">
        <f t="shared" si="62"/>
        <v>676833.9734414859</v>
      </c>
      <c r="AB139" s="174">
        <f t="shared" si="62"/>
        <v>380719.11006083578</v>
      </c>
      <c r="AC139" s="174">
        <f t="shared" si="62"/>
        <v>1945897.6736442719</v>
      </c>
      <c r="AD139" s="174">
        <f t="shared" si="62"/>
        <v>486474.41841106798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37080000</v>
      </c>
      <c r="K140" s="175">
        <f t="shared" si="64"/>
        <v>13299999.999999998</v>
      </c>
      <c r="L140" s="175">
        <f t="shared" si="64"/>
        <v>1225858.9923242156</v>
      </c>
      <c r="M140" s="175">
        <f t="shared" si="64"/>
        <v>1234325.179724786</v>
      </c>
      <c r="N140" s="175">
        <f t="shared" si="64"/>
        <v>4975122.7131891735</v>
      </c>
      <c r="O140" s="175">
        <f t="shared" si="64"/>
        <v>1200000</v>
      </c>
      <c r="P140" s="175">
        <f t="shared" si="64"/>
        <v>31840.49330712248</v>
      </c>
      <c r="Q140" s="175">
        <f t="shared" si="64"/>
        <v>477607.39960683719</v>
      </c>
      <c r="R140" s="175">
        <f t="shared" si="64"/>
        <v>1082576.7724421644</v>
      </c>
      <c r="S140" s="175">
        <f t="shared" si="64"/>
        <v>3136288.5907515641</v>
      </c>
      <c r="T140" s="175">
        <f t="shared" si="64"/>
        <v>413926.41299259226</v>
      </c>
      <c r="U140" s="175">
        <f t="shared" si="64"/>
        <v>143282.21988205117</v>
      </c>
      <c r="V140" s="175">
        <f t="shared" si="64"/>
        <v>398006.16633903101</v>
      </c>
      <c r="W140" s="175">
        <f t="shared" si="64"/>
        <v>238803.6998034186</v>
      </c>
      <c r="X140" s="175">
        <f t="shared" si="64"/>
        <v>1894509.3517737875</v>
      </c>
      <c r="Y140" s="175">
        <f t="shared" si="64"/>
        <v>0</v>
      </c>
      <c r="Z140" s="175">
        <f t="shared" si="64"/>
        <v>0</v>
      </c>
      <c r="AA140" s="175">
        <f t="shared" si="64"/>
        <v>509447.89291395969</v>
      </c>
      <c r="AB140" s="175">
        <f t="shared" si="64"/>
        <v>286564.43976410234</v>
      </c>
      <c r="AC140" s="175">
        <f t="shared" si="64"/>
        <v>1464662.6921276341</v>
      </c>
      <c r="AD140" s="175">
        <f t="shared" si="64"/>
        <v>366165.67303190852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ht="1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ht="1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41" width="20.75" customWidth="1"/>
    <col min="42" max="42" width="20.75" style="17" customWidth="1"/>
    <col min="43" max="43" width="20.75" customWidth="1"/>
    <col min="44" max="44" width="2.75" customWidth="1"/>
    <col min="45" max="45" width="40.75" customWidth="1"/>
    <col min="46" max="46" width="2.75" customWidth="1"/>
    <col min="47" max="16384" width="9.125" hidden="1"/>
  </cols>
  <sheetData>
    <row r="1" spans="1:46" ht="1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5">
      <c r="A2" s="96" t="str">
        <f>Cover!D21&amp;" - "&amp;Cover!D23</f>
        <v xml:space="preserve">SEPD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ht="1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5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ht="1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ht="1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9837160.8505084664</v>
      </c>
      <c r="L21" s="156">
        <f>Expenditure!L129</f>
        <v>2058460.3320438063</v>
      </c>
      <c r="M21" s="156">
        <f>Expenditure!M129</f>
        <v>6955552.825206087</v>
      </c>
      <c r="N21" s="156">
        <f>Expenditure!N129</f>
        <v>1917197.3020544406</v>
      </c>
      <c r="O21" s="156">
        <f>Expenditure!O129</f>
        <v>1377202.5190711853</v>
      </c>
      <c r="P21" s="156">
        <f>Expenditure!P129</f>
        <v>53466.502131007954</v>
      </c>
      <c r="Q21" s="156">
        <f>Expenditure!Q129</f>
        <v>801997.5319651193</v>
      </c>
      <c r="R21" s="156">
        <f>Expenditure!R129</f>
        <v>1817861.0724542704</v>
      </c>
      <c r="S21" s="156">
        <f>Expenditure!S129</f>
        <v>5266450.4599042833</v>
      </c>
      <c r="T21" s="156">
        <f>Expenditure!T129</f>
        <v>695064.52770310338</v>
      </c>
      <c r="U21" s="156">
        <f>Expenditure!U129</f>
        <v>240599.2595895358</v>
      </c>
      <c r="V21" s="156">
        <f>Expenditure!V129</f>
        <v>668331.27663759945</v>
      </c>
      <c r="W21" s="156">
        <f>Expenditure!W129</f>
        <v>400998.76598255965</v>
      </c>
      <c r="X21" s="156">
        <f>Expenditure!X129</f>
        <v>3181256.8767949734</v>
      </c>
      <c r="Y21" s="156">
        <f>Expenditure!Y129</f>
        <v>0</v>
      </c>
      <c r="Z21" s="156">
        <f>Expenditure!Z129</f>
        <v>0</v>
      </c>
      <c r="AA21" s="156">
        <f>Expenditure!AA129</f>
        <v>855464.03409612726</v>
      </c>
      <c r="AB21" s="156">
        <f>Expenditure!AB129</f>
        <v>481198.51917907159</v>
      </c>
      <c r="AC21" s="156">
        <f>Expenditure!AC129</f>
        <v>2459459.098026366</v>
      </c>
      <c r="AD21" s="156">
        <f>Expenditure!AD129</f>
        <v>614864.77450659149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1300000</v>
      </c>
      <c r="AQ21" s="156">
        <f>Expenditure!AQ129</f>
        <v>0</v>
      </c>
      <c r="AR21" s="74"/>
      <c r="AS21" s="73"/>
      <c r="AT21" s="42"/>
    </row>
    <row r="22" spans="1:46" ht="1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4840000.0000000037</v>
      </c>
      <c r="K22" s="152">
        <f>Expenditure!K130</f>
        <v>10162839.149491534</v>
      </c>
      <c r="L22" s="152">
        <f>Expenditure!L130</f>
        <v>2126609.655781813</v>
      </c>
      <c r="M22" s="152">
        <f>Expenditure!M130</f>
        <v>7185829.8987463545</v>
      </c>
      <c r="N22" s="152">
        <f>Expenditure!N130</f>
        <v>1980669.8390635049</v>
      </c>
      <c r="O22" s="152">
        <f>Expenditure!O130</f>
        <v>1422797.4809288147</v>
      </c>
      <c r="P22" s="152">
        <f>Expenditure!P130</f>
        <v>55236.614435891242</v>
      </c>
      <c r="Q22" s="152">
        <f>Expenditure!Q130</f>
        <v>828549.21653836861</v>
      </c>
      <c r="R22" s="152">
        <f>Expenditure!R130</f>
        <v>1878044.8908203021</v>
      </c>
      <c r="S22" s="152">
        <f>Expenditure!S130</f>
        <v>5440806.5219352869</v>
      </c>
      <c r="T22" s="152">
        <f>Expenditure!T130</f>
        <v>718075.98766658618</v>
      </c>
      <c r="U22" s="152">
        <f>Expenditure!U130</f>
        <v>248564.76496151058</v>
      </c>
      <c r="V22" s="152">
        <f>Expenditure!V130</f>
        <v>690457.68044864049</v>
      </c>
      <c r="W22" s="152">
        <f>Expenditure!W130</f>
        <v>414274.6082691843</v>
      </c>
      <c r="X22" s="152">
        <f>Expenditure!X130</f>
        <v>3286578.5589355286</v>
      </c>
      <c r="Y22" s="152">
        <f>Expenditure!Y130</f>
        <v>0</v>
      </c>
      <c r="Z22" s="152">
        <f>Expenditure!Z130</f>
        <v>0</v>
      </c>
      <c r="AA22" s="152">
        <f>Expenditure!AA130</f>
        <v>883785.83097425988</v>
      </c>
      <c r="AB22" s="152">
        <f>Expenditure!AB130</f>
        <v>497129.52992302115</v>
      </c>
      <c r="AC22" s="152">
        <f>Expenditure!AC130</f>
        <v>2540884.2640509969</v>
      </c>
      <c r="AD22" s="152">
        <f>Expenditure!AD130</f>
        <v>635221.06601274922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ht="1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7800000</v>
      </c>
      <c r="L23" s="152">
        <f>Expenditure!L131</f>
        <v>528015.80571297382</v>
      </c>
      <c r="M23" s="152">
        <f>Expenditure!M131</f>
        <v>644004.31064899289</v>
      </c>
      <c r="N23" s="152">
        <f>Expenditure!N131</f>
        <v>3475430.8293875675</v>
      </c>
      <c r="O23" s="152">
        <f>Expenditure!O131</f>
        <v>0</v>
      </c>
      <c r="P23" s="152">
        <f>Expenditure!P131</f>
        <v>13714.696252285034</v>
      </c>
      <c r="Q23" s="152">
        <f>Expenditure!Q131</f>
        <v>205720.4437842755</v>
      </c>
      <c r="R23" s="152">
        <f>Expenditure!R131</f>
        <v>466299.67257769115</v>
      </c>
      <c r="S23" s="152">
        <f>Expenditure!S131</f>
        <v>1350897.5808500757</v>
      </c>
      <c r="T23" s="152">
        <f>Expenditure!T131</f>
        <v>178291.05127970543</v>
      </c>
      <c r="U23" s="152">
        <f>Expenditure!U131</f>
        <v>61716.133135282646</v>
      </c>
      <c r="V23" s="152">
        <f>Expenditure!V131</f>
        <v>171433.70315356291</v>
      </c>
      <c r="W23" s="152">
        <f>Expenditure!W131</f>
        <v>102860.22189213775</v>
      </c>
      <c r="X23" s="152">
        <f>Expenditure!X131</f>
        <v>816024.42701095948</v>
      </c>
      <c r="Y23" s="152">
        <f>Expenditure!Y131</f>
        <v>0</v>
      </c>
      <c r="Z23" s="152">
        <f>Expenditure!Z131</f>
        <v>0</v>
      </c>
      <c r="AA23" s="152">
        <f>Expenditure!AA131</f>
        <v>219435.14003656054</v>
      </c>
      <c r="AB23" s="152">
        <f>Expenditure!AB131</f>
        <v>123432.26627056529</v>
      </c>
      <c r="AC23" s="152">
        <f>Expenditure!AC131</f>
        <v>630876.02760511148</v>
      </c>
      <c r="AD23" s="152">
        <f>Expenditure!AD131</f>
        <v>157719.00690127787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ht="1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17380000.000000004</v>
      </c>
      <c r="K24" s="152">
        <f>Expenditure!K132</f>
        <v>10800000</v>
      </c>
      <c r="L24" s="152">
        <f>Expenditure!L132</f>
        <v>1584122.6890269509</v>
      </c>
      <c r="M24" s="152">
        <f>Expenditure!M132</f>
        <v>6532033.4606437143</v>
      </c>
      <c r="N24" s="152">
        <f>Expenditure!N132</f>
        <v>1126303.2412895644</v>
      </c>
      <c r="O24" s="152">
        <f>Expenditure!O132</f>
        <v>2900000</v>
      </c>
      <c r="P24" s="152">
        <f>Expenditure!P132</f>
        <v>41146.04387082989</v>
      </c>
      <c r="Q24" s="152">
        <f>Expenditure!Q132</f>
        <v>617190.65806244838</v>
      </c>
      <c r="R24" s="152">
        <f>Expenditure!R132</f>
        <v>1398965.4916082162</v>
      </c>
      <c r="S24" s="152">
        <f>Expenditure!S132</f>
        <v>4052885.3212767444</v>
      </c>
      <c r="T24" s="152">
        <f>Expenditure!T132</f>
        <v>534898.57032078854</v>
      </c>
      <c r="U24" s="152">
        <f>Expenditure!U132</f>
        <v>185157.19741873452</v>
      </c>
      <c r="V24" s="152">
        <f>Expenditure!V132</f>
        <v>514325.54838537361</v>
      </c>
      <c r="W24" s="152">
        <f>Expenditure!W132</f>
        <v>308595.32903122419</v>
      </c>
      <c r="X24" s="152">
        <f>Expenditure!X132</f>
        <v>2448189.6103143785</v>
      </c>
      <c r="Y24" s="152">
        <f>Expenditure!Y132</f>
        <v>0</v>
      </c>
      <c r="Z24" s="152">
        <f>Expenditure!Z132</f>
        <v>0</v>
      </c>
      <c r="AA24" s="152">
        <f>Expenditure!AA132</f>
        <v>658336.70193327824</v>
      </c>
      <c r="AB24" s="152">
        <f>Expenditure!AB132</f>
        <v>370314.39483746904</v>
      </c>
      <c r="AC24" s="152">
        <f>Expenditure!AC132</f>
        <v>1892718.018058175</v>
      </c>
      <c r="AD24" s="152">
        <f>Expenditure!AD132</f>
        <v>473179.50451454375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ht="1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37080000</v>
      </c>
      <c r="K25" s="162">
        <f>Expenditure!K133</f>
        <v>13299999.999999998</v>
      </c>
      <c r="L25" s="162">
        <f>Expenditure!L133</f>
        <v>1402791.5174344569</v>
      </c>
      <c r="M25" s="162">
        <f>Expenditure!M133</f>
        <v>1282579.5047548518</v>
      </c>
      <c r="N25" s="162">
        <f>Expenditure!N133</f>
        <v>5000398.7882049223</v>
      </c>
      <c r="O25" s="162">
        <f>Expenditure!O133</f>
        <v>1200000</v>
      </c>
      <c r="P25" s="162">
        <f>Expenditure!P133</f>
        <v>36436.143309985891</v>
      </c>
      <c r="Q25" s="162">
        <f>Expenditure!Q133</f>
        <v>546542.14964978839</v>
      </c>
      <c r="R25" s="162">
        <f>Expenditure!R133</f>
        <v>1238828.8725395203</v>
      </c>
      <c r="S25" s="162">
        <f>Expenditure!S133</f>
        <v>3588960.1160336104</v>
      </c>
      <c r="T25" s="162">
        <f>Expenditure!T133</f>
        <v>473669.8630298166</v>
      </c>
      <c r="U25" s="162">
        <f>Expenditure!U133</f>
        <v>163962.6448949365</v>
      </c>
      <c r="V25" s="162">
        <f>Expenditure!V133</f>
        <v>455451.79137482366</v>
      </c>
      <c r="W25" s="162">
        <f>Expenditure!W133</f>
        <v>273271.0748248942</v>
      </c>
      <c r="X25" s="162">
        <f>Expenditure!X133</f>
        <v>2167950.5269441605</v>
      </c>
      <c r="Y25" s="162">
        <f>Expenditure!Y133</f>
        <v>0</v>
      </c>
      <c r="Z25" s="162">
        <f>Expenditure!Z133</f>
        <v>0</v>
      </c>
      <c r="AA25" s="162">
        <f>Expenditure!AA133</f>
        <v>582978.29295977426</v>
      </c>
      <c r="AB25" s="162">
        <f>Expenditure!AB133</f>
        <v>327925.289789873</v>
      </c>
      <c r="AC25" s="162">
        <f>Expenditure!AC133</f>
        <v>1676062.5922593509</v>
      </c>
      <c r="AD25" s="162">
        <f>Expenditure!AD133</f>
        <v>419015.64806483773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ht="1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ht="1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9837160.8505084664</v>
      </c>
      <c r="L28" s="156">
        <f>Expenditure!L136</f>
        <v>2116296.8456984079</v>
      </c>
      <c r="M28" s="156">
        <f>Expenditure!M136</f>
        <v>6971326.4198391605</v>
      </c>
      <c r="N28" s="156">
        <f>Expenditure!N136</f>
        <v>1925459.6611479551</v>
      </c>
      <c r="O28" s="156">
        <f>Expenditure!O136</f>
        <v>1377202.5190711853</v>
      </c>
      <c r="P28" s="156">
        <f>Expenditure!P136</f>
        <v>54968.749238919692</v>
      </c>
      <c r="Q28" s="156">
        <f>Expenditure!Q136</f>
        <v>824531.23858379538</v>
      </c>
      <c r="R28" s="156">
        <f>Expenditure!R136</f>
        <v>1868937.4741232696</v>
      </c>
      <c r="S28" s="156">
        <f>Expenditure!S136</f>
        <v>5414421.8000335898</v>
      </c>
      <c r="T28" s="156">
        <f>Expenditure!T136</f>
        <v>714593.74010595598</v>
      </c>
      <c r="U28" s="156">
        <f>Expenditure!U136</f>
        <v>247359.37157513859</v>
      </c>
      <c r="V28" s="156">
        <f>Expenditure!V136</f>
        <v>687109.36548649613</v>
      </c>
      <c r="W28" s="156">
        <f>Expenditure!W136</f>
        <v>412265.61929189769</v>
      </c>
      <c r="X28" s="156">
        <f>Expenditure!X136</f>
        <v>3270640.5797157213</v>
      </c>
      <c r="Y28" s="156">
        <f>Expenditure!Y136</f>
        <v>0</v>
      </c>
      <c r="Z28" s="156">
        <f>Expenditure!Z136</f>
        <v>0</v>
      </c>
      <c r="AA28" s="156">
        <f>Expenditure!AA136</f>
        <v>879499.98782271508</v>
      </c>
      <c r="AB28" s="156">
        <f>Expenditure!AB136</f>
        <v>494718.74315027718</v>
      </c>
      <c r="AC28" s="156">
        <f>Expenditure!AC136</f>
        <v>2528562.4649903057</v>
      </c>
      <c r="AD28" s="156">
        <f>Expenditure!AD136</f>
        <v>632140.61624757643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1300000</v>
      </c>
      <c r="AQ28" s="156">
        <f>Expenditure!AQ136</f>
        <v>0</v>
      </c>
      <c r="AR28" s="74"/>
      <c r="AS28" s="73"/>
      <c r="AT28" s="42"/>
    </row>
    <row r="29" spans="1:46" ht="1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4840000.0000000037</v>
      </c>
      <c r="K29" s="152">
        <f>Expenditure!K137</f>
        <v>10162839.149491534</v>
      </c>
      <c r="L29" s="152">
        <f>Expenditure!L137</f>
        <v>2186360.9594528009</v>
      </c>
      <c r="M29" s="152">
        <f>Expenditure!M137</f>
        <v>7202125.7088384423</v>
      </c>
      <c r="N29" s="152">
        <f>Expenditure!N137</f>
        <v>1989205.7395879319</v>
      </c>
      <c r="O29" s="152">
        <f>Expenditure!O137</f>
        <v>1422797.4809288147</v>
      </c>
      <c r="P29" s="152">
        <f>Expenditure!P137</f>
        <v>56788.596349423402</v>
      </c>
      <c r="Q29" s="152">
        <f>Expenditure!Q137</f>
        <v>851828.94524135103</v>
      </c>
      <c r="R29" s="152">
        <f>Expenditure!R137</f>
        <v>1930812.2758803957</v>
      </c>
      <c r="S29" s="152">
        <f>Expenditure!S137</f>
        <v>5593676.740418205</v>
      </c>
      <c r="T29" s="152">
        <f>Expenditure!T137</f>
        <v>738251.75254250423</v>
      </c>
      <c r="U29" s="152">
        <f>Expenditure!U137</f>
        <v>255548.68357240531</v>
      </c>
      <c r="V29" s="152">
        <f>Expenditure!V137</f>
        <v>709857.45436779258</v>
      </c>
      <c r="W29" s="152">
        <f>Expenditure!W137</f>
        <v>425914.47262067551</v>
      </c>
      <c r="X29" s="152">
        <f>Expenditure!X137</f>
        <v>3378921.4827906927</v>
      </c>
      <c r="Y29" s="152">
        <f>Expenditure!Y137</f>
        <v>0</v>
      </c>
      <c r="Z29" s="152">
        <f>Expenditure!Z137</f>
        <v>0</v>
      </c>
      <c r="AA29" s="152">
        <f>Expenditure!AA137</f>
        <v>908617.54159077443</v>
      </c>
      <c r="AB29" s="152">
        <f>Expenditure!AB137</f>
        <v>511097.36714481062</v>
      </c>
      <c r="AC29" s="152">
        <f>Expenditure!AC137</f>
        <v>2612275.4320734767</v>
      </c>
      <c r="AD29" s="152">
        <f>Expenditure!AD137</f>
        <v>653068.85801836918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ht="1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7800000</v>
      </c>
      <c r="L30" s="152">
        <f>Expenditure!L138</f>
        <v>542851.4539310002</v>
      </c>
      <c r="M30" s="152">
        <f>Expenditure!M138</f>
        <v>648050.39652663644</v>
      </c>
      <c r="N30" s="152">
        <f>Expenditure!N138</f>
        <v>3477550.2077044286</v>
      </c>
      <c r="O30" s="152">
        <f>Expenditure!O138</f>
        <v>0</v>
      </c>
      <c r="P30" s="152">
        <f>Expenditure!P138</f>
        <v>14100.037764441564</v>
      </c>
      <c r="Q30" s="152">
        <f>Expenditure!Q138</f>
        <v>211500.56646662345</v>
      </c>
      <c r="R30" s="152">
        <f>Expenditure!R138</f>
        <v>479401.28399101319</v>
      </c>
      <c r="S30" s="152">
        <f>Expenditure!S138</f>
        <v>1388853.7197974941</v>
      </c>
      <c r="T30" s="152">
        <f>Expenditure!T138</f>
        <v>183300.49093774034</v>
      </c>
      <c r="U30" s="152">
        <f>Expenditure!U138</f>
        <v>63450.169939987041</v>
      </c>
      <c r="V30" s="152">
        <f>Expenditure!V138</f>
        <v>176250.47205551955</v>
      </c>
      <c r="W30" s="152">
        <f>Expenditure!W138</f>
        <v>105750.28323331173</v>
      </c>
      <c r="X30" s="152">
        <f>Expenditure!X138</f>
        <v>838952.24698427308</v>
      </c>
      <c r="Y30" s="152">
        <f>Expenditure!Y138</f>
        <v>0</v>
      </c>
      <c r="Z30" s="152">
        <f>Expenditure!Z138</f>
        <v>0</v>
      </c>
      <c r="AA30" s="152">
        <f>Expenditure!AA138</f>
        <v>225600.60423106502</v>
      </c>
      <c r="AB30" s="152">
        <f>Expenditure!AB138</f>
        <v>126900.33987997408</v>
      </c>
      <c r="AC30" s="152">
        <f>Expenditure!AC138</f>
        <v>648601.73716431193</v>
      </c>
      <c r="AD30" s="152">
        <f>Expenditure!AD138</f>
        <v>162150.43429107798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ht="1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17380000.000000004</v>
      </c>
      <c r="K31" s="152">
        <f>Expenditure!K139</f>
        <v>10800000</v>
      </c>
      <c r="L31" s="152">
        <f>Expenditure!L139</f>
        <v>1628631.7485935753</v>
      </c>
      <c r="M31" s="152">
        <f>Expenditure!M139</f>
        <v>6544172.2950709751</v>
      </c>
      <c r="N31" s="152">
        <f>Expenditure!N139</f>
        <v>1132661.6783705107</v>
      </c>
      <c r="O31" s="152">
        <f>Expenditure!O139</f>
        <v>2900000</v>
      </c>
      <c r="P31" s="152">
        <f>Expenditure!P139</f>
        <v>42302.123340092869</v>
      </c>
      <c r="Q31" s="152">
        <f>Expenditure!Q139</f>
        <v>634531.85010139307</v>
      </c>
      <c r="R31" s="152">
        <f>Expenditure!R139</f>
        <v>1438272.1935631575</v>
      </c>
      <c r="S31" s="152">
        <f>Expenditure!S139</f>
        <v>4166759.1489991476</v>
      </c>
      <c r="T31" s="152">
        <f>Expenditure!T139</f>
        <v>549927.60342120728</v>
      </c>
      <c r="U31" s="152">
        <f>Expenditure!U139</f>
        <v>190359.55503041789</v>
      </c>
      <c r="V31" s="152">
        <f>Expenditure!V139</f>
        <v>528776.54175116087</v>
      </c>
      <c r="W31" s="152">
        <f>Expenditure!W139</f>
        <v>317265.92505069653</v>
      </c>
      <c r="X31" s="152">
        <f>Expenditure!X139</f>
        <v>2516976.3387355255</v>
      </c>
      <c r="Y31" s="152">
        <f>Expenditure!Y139</f>
        <v>0</v>
      </c>
      <c r="Z31" s="152">
        <f>Expenditure!Z139</f>
        <v>0</v>
      </c>
      <c r="AA31" s="152">
        <f>Expenditure!AA139</f>
        <v>676833.9734414859</v>
      </c>
      <c r="AB31" s="152">
        <f>Expenditure!AB139</f>
        <v>380719.11006083578</v>
      </c>
      <c r="AC31" s="152">
        <f>Expenditure!AC139</f>
        <v>1945897.6736442719</v>
      </c>
      <c r="AD31" s="152">
        <f>Expenditure!AD139</f>
        <v>486474.41841106798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ht="1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37080000</v>
      </c>
      <c r="K32" s="162">
        <f>Expenditure!K140</f>
        <v>13299999.999999998</v>
      </c>
      <c r="L32" s="162">
        <f>Expenditure!L140</f>
        <v>1225858.9923242156</v>
      </c>
      <c r="M32" s="162">
        <f>Expenditure!M140</f>
        <v>1234325.179724786</v>
      </c>
      <c r="N32" s="162">
        <f>Expenditure!N140</f>
        <v>4975122.7131891735</v>
      </c>
      <c r="O32" s="162">
        <f>Expenditure!O140</f>
        <v>1200000</v>
      </c>
      <c r="P32" s="162">
        <f>Expenditure!P140</f>
        <v>31840.49330712248</v>
      </c>
      <c r="Q32" s="162">
        <f>Expenditure!Q140</f>
        <v>477607.39960683719</v>
      </c>
      <c r="R32" s="162">
        <f>Expenditure!R140</f>
        <v>1082576.7724421644</v>
      </c>
      <c r="S32" s="162">
        <f>Expenditure!S140</f>
        <v>3136288.5907515641</v>
      </c>
      <c r="T32" s="162">
        <f>Expenditure!T140</f>
        <v>413926.41299259226</v>
      </c>
      <c r="U32" s="162">
        <f>Expenditure!U140</f>
        <v>143282.21988205117</v>
      </c>
      <c r="V32" s="162">
        <f>Expenditure!V140</f>
        <v>398006.16633903101</v>
      </c>
      <c r="W32" s="162">
        <f>Expenditure!W140</f>
        <v>238803.6998034186</v>
      </c>
      <c r="X32" s="162">
        <f>Expenditure!X140</f>
        <v>1894509.3517737875</v>
      </c>
      <c r="Y32" s="162">
        <f>Expenditure!Y140</f>
        <v>0</v>
      </c>
      <c r="Z32" s="162">
        <f>Expenditure!Z140</f>
        <v>0</v>
      </c>
      <c r="AA32" s="162">
        <f>Expenditure!AA140</f>
        <v>509447.89291395969</v>
      </c>
      <c r="AB32" s="162">
        <f>Expenditure!AB140</f>
        <v>286564.43976410234</v>
      </c>
      <c r="AC32" s="162">
        <f>Expenditure!AC140</f>
        <v>1464662.6921276341</v>
      </c>
      <c r="AD32" s="162">
        <f>Expenditure!AD140</f>
        <v>366165.67303190852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ht="15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ht="1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ht="15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ht="1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19033741.051579036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18320850.961445548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5688900.755344878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15690087.937487131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12465999.294143416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71199580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ht="1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19330078.672602315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18626999.414456449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5764914.3395232596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15918139.526224405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11559448.047193568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71199580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>
      <c r="A62" s="73"/>
      <c r="B62" s="73"/>
      <c r="C62" s="73"/>
      <c r="D62" s="73"/>
      <c r="E62" s="115" t="s">
        <v>762</v>
      </c>
      <c r="F62" s="73"/>
      <c r="G62" s="115" t="str">
        <f>Expenditure!G$19</f>
        <v>£ per year</v>
      </c>
      <c r="H62" s="130">
        <f>ABS(H49 - H59)</f>
        <v>0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ht="15">
      <c r="A65" s="73"/>
      <c r="B65" s="101"/>
      <c r="C65" s="110" t="s">
        <v>643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ht="1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575</v>
      </c>
      <c r="AT67" s="42"/>
    </row>
    <row r="68" spans="1:46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0.26732940070122657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0.25731684037245089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7.9900762832377348E-2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0.22036770353823901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0.17508529255570632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ht="1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575</v>
      </c>
      <c r="AT76" s="42"/>
    </row>
    <row r="77" spans="1:46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0.27149147049185285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0.26161670355999922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8.0968375649452695E-2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0.22357069418421294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0.16235275611448224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ht="1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ht="1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14" width="20.75" customWidth="1"/>
    <col min="15" max="15" width="2.75" customWidth="1"/>
    <col min="16" max="16" width="40.75" customWidth="1"/>
    <col min="17" max="17" width="2.75" customWidth="1"/>
    <col min="18" max="16384" width="9.125" hidden="1"/>
  </cols>
  <sheetData>
    <row r="1" spans="1:17" ht="1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ht="15">
      <c r="A2" s="96" t="str">
        <f>Cover!D21&amp;" - "&amp;Cover!D23</f>
        <v xml:space="preserve">SEPD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ht="1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ht="1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ht="15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ht="1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ht="1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230599999.99999997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ht="1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64811428.571428582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ht="1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287988571.42857146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ht="1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277600000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ht="1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199272195.12195119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ht="15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ht="1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0.10180722891566267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ht="1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0.89819277108433737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ht="1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0.10180722891566267</v>
      </c>
      <c r="K34" s="180">
        <f>H$31</f>
        <v>0.89819277108433737</v>
      </c>
      <c r="L34" s="181"/>
      <c r="M34" s="181"/>
      <c r="N34" s="181"/>
      <c r="O34" s="74"/>
      <c r="P34" s="115" t="s">
        <v>570</v>
      </c>
      <c r="Q34" s="42"/>
    </row>
    <row r="35" spans="1:17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23476746.987951808</v>
      </c>
      <c r="K40" s="130">
        <f>SUMPRODUCT($H21:$H25, K34:K38)</f>
        <v>207123253.01204818</v>
      </c>
      <c r="L40" s="130">
        <f>SUMPRODUCT($H21:$H25, L34:L38)</f>
        <v>64811428.571428582</v>
      </c>
      <c r="M40" s="130">
        <f>SUMPRODUCT($H21:$H25, M34:M38)</f>
        <v>287988571.42857146</v>
      </c>
      <c r="N40" s="130">
        <f>SUMPRODUCT($H21:$H25, N34:N38)</f>
        <v>476872195.12195122</v>
      </c>
      <c r="O40" s="74"/>
      <c r="P40" s="115" t="s">
        <v>576</v>
      </c>
      <c r="Q40" s="42"/>
    </row>
    <row r="41" spans="1:17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1060272195.1219512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2.2142188671892448E-2</v>
      </c>
      <c r="K44" s="154">
        <f>IF($H42, K40 / $H41, 0)</f>
        <v>0.19534913201060142</v>
      </c>
      <c r="L44" s="154">
        <f>IF($H42, L40 / $H41, 0)</f>
        <v>6.1127160430698692E-2</v>
      </c>
      <c r="M44" s="154">
        <f>IF($H42, M40 / $H41, 0)</f>
        <v>0.27161758344087045</v>
      </c>
      <c r="N44" s="154">
        <f>IF($H42, N40 / $H41, 0)</f>
        <v>0.44976393544593701</v>
      </c>
      <c r="O44" s="74"/>
      <c r="P44" s="115" t="s">
        <v>576</v>
      </c>
      <c r="Q44" s="42"/>
    </row>
    <row r="45" spans="1:17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ht="15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ht="1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0.84998899674719386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ht="1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0.10180722891566267</v>
      </c>
      <c r="K52" s="212">
        <f>K34</f>
        <v>0.89819277108433737</v>
      </c>
      <c r="L52" s="181"/>
      <c r="M52" s="181"/>
      <c r="N52" s="181"/>
      <c r="O52" s="74"/>
      <c r="P52" s="115" t="s">
        <v>570</v>
      </c>
      <c r="Q52" s="42"/>
    </row>
    <row r="53" spans="1:17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0.84998899674719386</v>
      </c>
      <c r="O55" s="74"/>
      <c r="P55" s="115" t="s">
        <v>577</v>
      </c>
      <c r="Q55" s="42"/>
    </row>
    <row r="56" spans="1:17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0.84998899674719386</v>
      </c>
      <c r="O56" s="74"/>
      <c r="P56" s="115" t="s">
        <v>577</v>
      </c>
      <c r="Q56" s="42"/>
    </row>
    <row r="57" spans="1:17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23476746.987951808</v>
      </c>
      <c r="K58" s="130">
        <f>SUMPRODUCT($H21:$H25, K52:K56)</f>
        <v>207123253.01204818</v>
      </c>
      <c r="L58" s="130">
        <f>SUMPRODUCT($H21:$H25, L52:L56)</f>
        <v>64811428.571428582</v>
      </c>
      <c r="M58" s="130">
        <f>SUMPRODUCT($H21:$H25, M52:M56)</f>
        <v>287988571.42857146</v>
      </c>
      <c r="N58" s="130">
        <f>SUMPRODUCT($H21:$H25, N52:N56)</f>
        <v>405336118.70833933</v>
      </c>
      <c r="O58" s="74"/>
      <c r="P58" s="115" t="s">
        <v>576</v>
      </c>
      <c r="Q58" s="42"/>
    </row>
    <row r="59" spans="1:17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988736118.70833933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2.3744198824880856E-2</v>
      </c>
      <c r="K62" s="154">
        <f>IF($H60, K58 / $H59, 0)</f>
        <v>0.20948284288696659</v>
      </c>
      <c r="L62" s="154">
        <f>IF($H60, L58 / $H59, 0)</f>
        <v>6.554977343813094E-2</v>
      </c>
      <c r="M62" s="154">
        <f>IF($H60, M58 / $H59, 0)</f>
        <v>0.29126939532136509</v>
      </c>
      <c r="N62" s="154">
        <f>IF($H60, N58 / $H59, 0)</f>
        <v>0.40995378952865658</v>
      </c>
      <c r="O62" s="74"/>
      <c r="P62" s="115" t="s">
        <v>576</v>
      </c>
      <c r="Q62" s="42"/>
    </row>
    <row r="63" spans="1:17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ht="1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ht="1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14" width="20.75" customWidth="1"/>
    <col min="15" max="15" width="2.75" customWidth="1"/>
    <col min="16" max="16" width="40.75" customWidth="1"/>
    <col min="17" max="17" width="2.75" customWidth="1"/>
    <col min="18" max="16384" width="9.125" hidden="1"/>
  </cols>
  <sheetData>
    <row r="1" spans="1:17" ht="1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ht="15">
      <c r="A2" s="96" t="str">
        <f>Cover!D21&amp;" - "&amp;Cover!D23</f>
        <v xml:space="preserve">SEPD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ht="1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ht="1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>
      <c r="A14" s="73"/>
      <c r="B14" s="73"/>
      <c r="C14" s="109" t="s">
        <v>761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ht="15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ht="1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ht="1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621978192.93916261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ht="1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575800000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ht="1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516157600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1713935792.9391627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0.30115340500291504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0.69884659499708501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ht="15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ht="1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0.26732940070122657</v>
      </c>
      <c r="K33" s="166">
        <f>Expensed!H69</f>
        <v>0.25731684037245089</v>
      </c>
      <c r="L33" s="166">
        <f>Expensed!H70</f>
        <v>7.9900762832377348E-2</v>
      </c>
      <c r="M33" s="166">
        <f>Expensed!H71</f>
        <v>0.22036770353823901</v>
      </c>
      <c r="N33" s="166">
        <f>Expensed!H72</f>
        <v>0.17508529255570632</v>
      </c>
      <c r="O33" s="74"/>
      <c r="P33" s="73"/>
      <c r="Q33" s="53"/>
    </row>
    <row r="34" spans="1:17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ht="1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2.2142188671892448E-2</v>
      </c>
      <c r="K35" s="166">
        <f>Capitalised!K44</f>
        <v>0.19534913201060142</v>
      </c>
      <c r="L35" s="166">
        <f>Capitalised!L44</f>
        <v>6.1127160430698692E-2</v>
      </c>
      <c r="M35" s="166">
        <f>Capitalised!M44</f>
        <v>0.27161758344087045</v>
      </c>
      <c r="N35" s="166">
        <f>Capitalised!N44</f>
        <v>0.44976393544593701</v>
      </c>
      <c r="O35" s="74"/>
      <c r="P35" s="73"/>
      <c r="Q35" s="42"/>
    </row>
    <row r="36" spans="1:17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9.5981152437698114E-2</v>
      </c>
      <c r="K37" s="135">
        <f>($H$27 * K33) + ($H$29 * K35)</f>
        <v>0.21401091838399999</v>
      </c>
      <c r="L37" s="135">
        <f>($H$27 * L33) + ($H$29 * L35)</f>
        <v>6.6780894718135128E-2</v>
      </c>
      <c r="M37" s="135">
        <f>($H$27 * M33) + ($H$29 * M35)</f>
        <v>0.25618350760220254</v>
      </c>
      <c r="N37" s="135">
        <f>($H$27 * N33) + ($H$29 * N35)</f>
        <v>0.36704352685796432</v>
      </c>
      <c r="O37" s="74"/>
      <c r="P37" s="115" t="s">
        <v>578</v>
      </c>
      <c r="Q37" s="42"/>
    </row>
    <row r="38" spans="1:17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ht="15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ht="1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0.27149147049185285</v>
      </c>
      <c r="K43" s="166">
        <f>Expensed!H78</f>
        <v>0.26161670355999922</v>
      </c>
      <c r="L43" s="166">
        <f>Expensed!H79</f>
        <v>8.0968375649452695E-2</v>
      </c>
      <c r="M43" s="166">
        <f>Expensed!H80</f>
        <v>0.22357069418421294</v>
      </c>
      <c r="N43" s="166">
        <f>Expensed!H81</f>
        <v>0.16235275611448224</v>
      </c>
      <c r="O43" s="74"/>
      <c r="P43" s="73"/>
      <c r="Q43" s="42"/>
    </row>
    <row r="44" spans="1:17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ht="1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2.3744198824880856E-2</v>
      </c>
      <c r="K45" s="166">
        <f>Capitalised!K62</f>
        <v>0.20948284288696659</v>
      </c>
      <c r="L45" s="166">
        <f>Capitalised!L62</f>
        <v>6.554977343813094E-2</v>
      </c>
      <c r="M45" s="166">
        <f>Capitalised!M62</f>
        <v>0.29126939532136509</v>
      </c>
      <c r="N45" s="166">
        <f>Capitalised!N62</f>
        <v>0.40995378952865658</v>
      </c>
      <c r="O45" s="74"/>
      <c r="P45" s="73"/>
      <c r="Q45" s="42"/>
    </row>
    <row r="46" spans="1:17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9.8354133267571697E-2</v>
      </c>
      <c r="K47" s="135">
        <f>($H$27 * K43) + ($H$29 * K45)</f>
        <v>0.22518313254459793</v>
      </c>
      <c r="L47" s="135">
        <f>($H$27 * L43) + ($H$29 * L45)</f>
        <v>7.0193137994455965E-2</v>
      </c>
      <c r="M47" s="135">
        <f>($H$27 * M43) + ($H$29 * M45)</f>
        <v>0.27088170095963704</v>
      </c>
      <c r="N47" s="135">
        <f>($H$27 * N43) + ($H$29 * N45)</f>
        <v>0.33538789523373741</v>
      </c>
      <c r="O47" s="74"/>
      <c r="P47" s="115" t="s">
        <v>578</v>
      </c>
      <c r="Q47" s="42"/>
    </row>
    <row r="48" spans="1:17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ht="1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ht="15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ht="1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423806642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ht="1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9975061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ht="1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9800000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19775061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404031581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ht="1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38779416.765605174</v>
      </c>
      <c r="K69" s="158">
        <f>$H66 * K37</f>
        <v>86467169.705949485</v>
      </c>
      <c r="L69" s="158">
        <f>$H66 * L37</f>
        <v>26981590.473562684</v>
      </c>
      <c r="M69" s="158">
        <f>$H66 * M37</f>
        <v>103506227.60264342</v>
      </c>
      <c r="N69" s="158">
        <f>$H66 * N37</f>
        <v>148297176.45223927</v>
      </c>
      <c r="O69" s="74"/>
      <c r="P69" s="73"/>
      <c r="Q69" s="42"/>
    </row>
    <row r="70" spans="1:17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39738175.961981691</v>
      </c>
      <c r="K70" s="147">
        <f>$H66 * K47</f>
        <v>90981097.056526452</v>
      </c>
      <c r="L70" s="147">
        <f>$H66 * L47</f>
        <v>28360244.519251212</v>
      </c>
      <c r="M70" s="147">
        <f>$H66 * M47</f>
        <v>109444761.90269136</v>
      </c>
      <c r="N70" s="147">
        <f>$H66 * N47</f>
        <v>135507301.5595493</v>
      </c>
      <c r="O70" s="74"/>
      <c r="P70" s="73"/>
      <c r="Q70" s="42"/>
    </row>
    <row r="71" spans="1:17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ht="15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ht="1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16900000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ht="1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4517866.871850729</v>
      </c>
      <c r="K77" s="158">
        <f>$H74 * K33</f>
        <v>4348654.6022944199</v>
      </c>
      <c r="L77" s="158">
        <f>$H74 * L33</f>
        <v>1350322.8918671771</v>
      </c>
      <c r="M77" s="158">
        <f>$H74 * M33</f>
        <v>3724214.1897962391</v>
      </c>
      <c r="N77" s="158">
        <f>$H74 * N33</f>
        <v>2958941.4441914367</v>
      </c>
      <c r="O77" s="74"/>
      <c r="P77" s="73"/>
      <c r="Q77" s="42"/>
    </row>
    <row r="78" spans="1:17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4588205.8513123132</v>
      </c>
      <c r="K78" s="147">
        <f>$H74 * K43</f>
        <v>4421322.2901639864</v>
      </c>
      <c r="L78" s="147">
        <f>$H74 * L43</f>
        <v>1368365.5484757505</v>
      </c>
      <c r="M78" s="147">
        <f>$H74 * M43</f>
        <v>3778344.7317131986</v>
      </c>
      <c r="N78" s="147">
        <f>$H74 * N43</f>
        <v>2743761.5783347501</v>
      </c>
      <c r="O78" s="74"/>
      <c r="P78" s="73"/>
      <c r="Q78" s="42"/>
    </row>
    <row r="79" spans="1:17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ht="15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ht="1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43297283.637455903</v>
      </c>
      <c r="K83" s="145">
        <f t="shared" si="0"/>
        <v>90815824.308243901</v>
      </c>
      <c r="L83" s="145">
        <f t="shared" si="0"/>
        <v>28331913.36542986</v>
      </c>
      <c r="M83" s="145">
        <f t="shared" si="0"/>
        <v>107230441.79243965</v>
      </c>
      <c r="N83" s="145">
        <f t="shared" si="0"/>
        <v>151256117.8964307</v>
      </c>
      <c r="O83" s="74"/>
      <c r="P83" s="73"/>
      <c r="Q83" s="42"/>
    </row>
    <row r="84" spans="1:17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44326381.813294008</v>
      </c>
      <c r="K84" s="147">
        <f t="shared" si="0"/>
        <v>95402419.346690446</v>
      </c>
      <c r="L84" s="147">
        <f t="shared" si="0"/>
        <v>29728610.067726962</v>
      </c>
      <c r="M84" s="147">
        <f t="shared" si="0"/>
        <v>113223106.63440457</v>
      </c>
      <c r="N84" s="147">
        <f t="shared" si="0"/>
        <v>138251063.13788405</v>
      </c>
      <c r="O84" s="74"/>
      <c r="P84" s="73"/>
      <c r="Q84" s="42"/>
    </row>
    <row r="85" spans="1:17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ht="1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ht="15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ht="1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ht="1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3263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ht="1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6511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ht="1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24475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ht="1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ht="1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ht="1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ht="1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28546.25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ht="1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2245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ht="1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ht="1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ht="1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ht="1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0.94531725733771765</v>
      </c>
      <c r="O114" s="74"/>
      <c r="P114" s="115" t="s">
        <v>567</v>
      </c>
      <c r="Q114" s="42"/>
    </row>
    <row r="115" spans="1:17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0.96354483822514514</v>
      </c>
      <c r="N115" s="190">
        <f>IF($H$106, ($H$102 + $H110 * $H$104) / ($H$102 + $H$104), N$116)</f>
        <v>0.96354483822514514</v>
      </c>
      <c r="O115" s="74"/>
      <c r="P115" s="115" t="s">
        <v>567</v>
      </c>
      <c r="Q115" s="42"/>
    </row>
    <row r="116" spans="1:17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24475</v>
      </c>
      <c r="K118" s="130">
        <f>SUMPRODUCT($H93:$H95, K114:K116)</f>
        <v>24475</v>
      </c>
      <c r="L118" s="130">
        <f>SUMPRODUCT($H93:$H95, L114:L116)</f>
        <v>24475</v>
      </c>
      <c r="M118" s="130">
        <f>SUMPRODUCT($H93:$H95, M114:M116)</f>
        <v>30748.640441683921</v>
      </c>
      <c r="N118" s="130">
        <f>SUMPRODUCT($H93:$H95, N114:N116)</f>
        <v>33833.210652376889</v>
      </c>
      <c r="O118" s="74"/>
      <c r="P118" s="115" t="s">
        <v>581</v>
      </c>
      <c r="Q118" s="42"/>
    </row>
    <row r="119" spans="1:17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ht="1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ht="15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ht="1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1769.0412109277181</v>
      </c>
      <c r="K129" s="145">
        <f t="shared" si="1"/>
        <v>3710.5546193358082</v>
      </c>
      <c r="L129" s="145">
        <f t="shared" si="1"/>
        <v>1157.58583719836</v>
      </c>
      <c r="M129" s="145">
        <f t="shared" si="1"/>
        <v>3487.3230247628885</v>
      </c>
      <c r="N129" s="145">
        <f t="shared" si="1"/>
        <v>4470.6403849912031</v>
      </c>
      <c r="O129" s="74"/>
      <c r="P129" s="73"/>
      <c r="Q129" s="42"/>
    </row>
    <row r="130" spans="1:17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1811.088123117222</v>
      </c>
      <c r="K130" s="147">
        <f t="shared" si="1"/>
        <v>3897.9538037462899</v>
      </c>
      <c r="L130" s="147">
        <f t="shared" si="1"/>
        <v>1214.6520967406318</v>
      </c>
      <c r="M130" s="147">
        <f t="shared" si="1"/>
        <v>3682.2150510731331</v>
      </c>
      <c r="N130" s="147">
        <f t="shared" si="1"/>
        <v>4086.253136255973</v>
      </c>
      <c r="O130" s="74"/>
      <c r="P130" s="73"/>
      <c r="Q130" s="42"/>
    </row>
    <row r="131" spans="1:17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ht="1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14595.145077215977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14692.162210933251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584.48668094734126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ht="1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ht="15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ht="1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0.11654045625819358</v>
      </c>
      <c r="K145" s="180">
        <f t="shared" si="2"/>
        <v>0.24444299298237868</v>
      </c>
      <c r="L145" s="180">
        <f t="shared" si="2"/>
        <v>7.6259151449825674E-2</v>
      </c>
      <c r="M145" s="180">
        <f t="shared" si="2"/>
        <v>0.22973699759794716</v>
      </c>
      <c r="N145" s="180">
        <f t="shared" si="2"/>
        <v>0.29451573372898043</v>
      </c>
      <c r="O145" s="74"/>
      <c r="P145" s="73"/>
      <c r="Q145" s="42"/>
    </row>
    <row r="146" spans="1:17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0.11855270982105244</v>
      </c>
      <c r="K146" s="192">
        <f t="shared" si="2"/>
        <v>0.25515764820765235</v>
      </c>
      <c r="L146" s="192">
        <f t="shared" si="2"/>
        <v>7.9510375955960402E-2</v>
      </c>
      <c r="M146" s="192">
        <f t="shared" si="2"/>
        <v>0.24103552272057513</v>
      </c>
      <c r="N146" s="193">
        <f t="shared" si="2"/>
        <v>0.26748360620029576</v>
      </c>
      <c r="O146" s="74"/>
      <c r="P146" s="73"/>
      <c r="Q146" s="42"/>
    </row>
    <row r="147" spans="1:17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ht="1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3.8504667982674573E-2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3.8260137094463888E-2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ht="1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ht="15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3.8504667982674573E-2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ht="15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ht="1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ht="1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0.20968106058059077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ht="1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0.26692744696598553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ht="1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0.11308740827502695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ht="1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0.4103040841783967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ht="1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0.36098344924057224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7.6259151449825674E-2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0.22973699759794716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6.1754371405963487E-2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7.8614332895590736E-2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3.3306021023628334E-2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0.12084100840379786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ht="1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0.12084100840379786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3.3306021023628334E-2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7.8614332895590736E-2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6.1754371405963487E-2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0.22973699759794716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7.6259151449825674E-2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0.36098344924057224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ht="1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ht="1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41" width="20.75" customWidth="1"/>
    <col min="42" max="42" width="20.75" style="17" customWidth="1"/>
    <col min="43" max="43" width="20.75" customWidth="1"/>
    <col min="44" max="44" width="2.75" customWidth="1"/>
    <col min="45" max="45" width="40.75" customWidth="1"/>
    <col min="46" max="46" width="2.75" customWidth="1"/>
    <col min="47" max="16384" width="9.125" hidden="1"/>
  </cols>
  <sheetData>
    <row r="1" spans="1:46" ht="1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5">
      <c r="A2" s="96" t="str">
        <f>Cover!D21&amp;" - "&amp;Cover!D23</f>
        <v xml:space="preserve">SEPD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ht="1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5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ht="1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ht="1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37080000</v>
      </c>
      <c r="K21" s="156">
        <f>Expenditure!K133</f>
        <v>13299999.999999998</v>
      </c>
      <c r="L21" s="156">
        <f>Expenditure!L133</f>
        <v>1402791.5174344569</v>
      </c>
      <c r="M21" s="156">
        <f>Expenditure!M133</f>
        <v>1282579.5047548518</v>
      </c>
      <c r="N21" s="156">
        <f>Expenditure!N133</f>
        <v>5000398.7882049223</v>
      </c>
      <c r="O21" s="156">
        <f>Expenditure!O133</f>
        <v>1200000</v>
      </c>
      <c r="P21" s="156">
        <f>Expenditure!P133</f>
        <v>36436.143309985891</v>
      </c>
      <c r="Q21" s="156">
        <f>Expenditure!Q133</f>
        <v>546542.14964978839</v>
      </c>
      <c r="R21" s="156">
        <f>Expenditure!R133</f>
        <v>1238828.8725395203</v>
      </c>
      <c r="S21" s="156">
        <f>Expenditure!S133</f>
        <v>3588960.1160336104</v>
      </c>
      <c r="T21" s="156">
        <f>Expenditure!T133</f>
        <v>473669.8630298166</v>
      </c>
      <c r="U21" s="156">
        <f>Expenditure!U133</f>
        <v>163962.6448949365</v>
      </c>
      <c r="V21" s="156">
        <f>Expenditure!V133</f>
        <v>455451.79137482366</v>
      </c>
      <c r="W21" s="156">
        <f>Expenditure!W133</f>
        <v>273271.0748248942</v>
      </c>
      <c r="X21" s="156">
        <f>Expenditure!X133</f>
        <v>2167950.5269441605</v>
      </c>
      <c r="Y21" s="156">
        <f>Expenditure!Y133</f>
        <v>0</v>
      </c>
      <c r="Z21" s="156">
        <f>Expenditure!Z133</f>
        <v>0</v>
      </c>
      <c r="AA21" s="156">
        <f>Expenditure!AA133</f>
        <v>582978.29295977426</v>
      </c>
      <c r="AB21" s="156">
        <f>Expenditure!AB133</f>
        <v>327925.289789873</v>
      </c>
      <c r="AC21" s="156">
        <f>Expenditure!AC133</f>
        <v>1676062.5922593509</v>
      </c>
      <c r="AD21" s="156">
        <f>Expenditure!AD133</f>
        <v>419015.64806483773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ht="1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17380000.000000004</v>
      </c>
      <c r="K22" s="201">
        <f>Expenditure!K139</f>
        <v>10800000</v>
      </c>
      <c r="L22" s="201">
        <f>Expenditure!L139</f>
        <v>1628631.7485935753</v>
      </c>
      <c r="M22" s="201">
        <f>Expenditure!M139</f>
        <v>6544172.2950709751</v>
      </c>
      <c r="N22" s="201">
        <f>Expenditure!N139</f>
        <v>1132661.6783705107</v>
      </c>
      <c r="O22" s="201">
        <f>Expenditure!O139</f>
        <v>2900000</v>
      </c>
      <c r="P22" s="201">
        <f>Expenditure!P139</f>
        <v>42302.123340092869</v>
      </c>
      <c r="Q22" s="201">
        <f>Expenditure!Q139</f>
        <v>634531.85010139307</v>
      </c>
      <c r="R22" s="201">
        <f>Expenditure!R139</f>
        <v>1438272.1935631575</v>
      </c>
      <c r="S22" s="201">
        <f>Expenditure!S139</f>
        <v>4166759.1489991476</v>
      </c>
      <c r="T22" s="201">
        <f>Expenditure!T139</f>
        <v>549927.60342120728</v>
      </c>
      <c r="U22" s="201">
        <f>Expenditure!U139</f>
        <v>190359.55503041789</v>
      </c>
      <c r="V22" s="201">
        <f>Expenditure!V139</f>
        <v>528776.54175116087</v>
      </c>
      <c r="W22" s="201">
        <f>Expenditure!W139</f>
        <v>317265.92505069653</v>
      </c>
      <c r="X22" s="201">
        <f>Expenditure!X139</f>
        <v>2516976.3387355255</v>
      </c>
      <c r="Y22" s="201">
        <f>Expenditure!Y139</f>
        <v>0</v>
      </c>
      <c r="Z22" s="201">
        <f>Expenditure!Z139</f>
        <v>0</v>
      </c>
      <c r="AA22" s="201">
        <f>Expenditure!AA139</f>
        <v>676833.9734414859</v>
      </c>
      <c r="AB22" s="201">
        <f>Expenditure!AB139</f>
        <v>380719.11006083578</v>
      </c>
      <c r="AC22" s="201">
        <f>Expenditure!AC139</f>
        <v>1945897.6736442719</v>
      </c>
      <c r="AD22" s="201">
        <f>Expenditure!AD139</f>
        <v>486474.41841106798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ht="1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9837160.8505084664</v>
      </c>
      <c r="L23" s="152">
        <f>Expenditure!L136</f>
        <v>2116296.8456984079</v>
      </c>
      <c r="M23" s="152">
        <f>Expenditure!M136</f>
        <v>6971326.4198391605</v>
      </c>
      <c r="N23" s="152">
        <f>Expenditure!N136</f>
        <v>1925459.6611479551</v>
      </c>
      <c r="O23" s="152">
        <f>Expenditure!O136</f>
        <v>1377202.5190711853</v>
      </c>
      <c r="P23" s="152">
        <f>Expenditure!P136</f>
        <v>54968.749238919692</v>
      </c>
      <c r="Q23" s="152">
        <f>Expenditure!Q136</f>
        <v>824531.23858379538</v>
      </c>
      <c r="R23" s="152">
        <f>Expenditure!R136</f>
        <v>1868937.4741232696</v>
      </c>
      <c r="S23" s="152">
        <f>Expenditure!S136</f>
        <v>5414421.8000335898</v>
      </c>
      <c r="T23" s="152">
        <f>Expenditure!T136</f>
        <v>714593.74010595598</v>
      </c>
      <c r="U23" s="152">
        <f>Expenditure!U136</f>
        <v>247359.37157513859</v>
      </c>
      <c r="V23" s="152">
        <f>Expenditure!V136</f>
        <v>687109.36548649613</v>
      </c>
      <c r="W23" s="152">
        <f>Expenditure!W136</f>
        <v>412265.61929189769</v>
      </c>
      <c r="X23" s="152">
        <f>Expenditure!X136</f>
        <v>3270640.5797157213</v>
      </c>
      <c r="Y23" s="152">
        <f>Expenditure!Y136</f>
        <v>0</v>
      </c>
      <c r="Z23" s="152">
        <f>Expenditure!Z136</f>
        <v>0</v>
      </c>
      <c r="AA23" s="152">
        <f>Expenditure!AA136</f>
        <v>879499.98782271508</v>
      </c>
      <c r="AB23" s="152">
        <f>Expenditure!AB136</f>
        <v>494718.74315027718</v>
      </c>
      <c r="AC23" s="152">
        <f>Expenditure!AC136</f>
        <v>2528562.4649903057</v>
      </c>
      <c r="AD23" s="152">
        <f>Expenditure!AD136</f>
        <v>632140.61624757643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1300000</v>
      </c>
      <c r="AQ23" s="152">
        <f>Expenditure!AQ136</f>
        <v>0</v>
      </c>
      <c r="AR23" s="74"/>
      <c r="AS23" s="73"/>
      <c r="AT23" s="42"/>
    </row>
    <row r="24" spans="1:46" ht="1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4840000.0000000037</v>
      </c>
      <c r="K24" s="162">
        <f>Expenditure!K137</f>
        <v>10162839.149491534</v>
      </c>
      <c r="L24" s="162">
        <f>Expenditure!L137</f>
        <v>2186360.9594528009</v>
      </c>
      <c r="M24" s="162">
        <f>Expenditure!M137</f>
        <v>7202125.7088384423</v>
      </c>
      <c r="N24" s="162">
        <f>Expenditure!N137</f>
        <v>1989205.7395879319</v>
      </c>
      <c r="O24" s="162">
        <f>Expenditure!O137</f>
        <v>1422797.4809288147</v>
      </c>
      <c r="P24" s="162">
        <f>Expenditure!P137</f>
        <v>56788.596349423402</v>
      </c>
      <c r="Q24" s="162">
        <f>Expenditure!Q137</f>
        <v>851828.94524135103</v>
      </c>
      <c r="R24" s="162">
        <f>Expenditure!R137</f>
        <v>1930812.2758803957</v>
      </c>
      <c r="S24" s="162">
        <f>Expenditure!S137</f>
        <v>5593676.740418205</v>
      </c>
      <c r="T24" s="162">
        <f>Expenditure!T137</f>
        <v>738251.75254250423</v>
      </c>
      <c r="U24" s="162">
        <f>Expenditure!U137</f>
        <v>255548.68357240531</v>
      </c>
      <c r="V24" s="162">
        <f>Expenditure!V137</f>
        <v>709857.45436779258</v>
      </c>
      <c r="W24" s="162">
        <f>Expenditure!W137</f>
        <v>425914.47262067551</v>
      </c>
      <c r="X24" s="162">
        <f>Expenditure!X137</f>
        <v>3378921.4827906927</v>
      </c>
      <c r="Y24" s="162">
        <f>Expenditure!Y137</f>
        <v>0</v>
      </c>
      <c r="Z24" s="162">
        <f>Expenditure!Z137</f>
        <v>0</v>
      </c>
      <c r="AA24" s="162">
        <f>Expenditure!AA137</f>
        <v>908617.54159077443</v>
      </c>
      <c r="AB24" s="162">
        <f>Expenditure!AB137</f>
        <v>511097.36714481062</v>
      </c>
      <c r="AC24" s="162">
        <f>Expenditure!AC137</f>
        <v>2612275.4320734767</v>
      </c>
      <c r="AD24" s="162">
        <f>Expenditure!AD137</f>
        <v>653068.85801836918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ht="1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37080000</v>
      </c>
      <c r="K27" s="145">
        <f t="shared" si="0"/>
        <v>13299999.999999998</v>
      </c>
      <c r="L27" s="145">
        <f t="shared" si="0"/>
        <v>1402791.5174344569</v>
      </c>
      <c r="M27" s="145">
        <f t="shared" si="0"/>
        <v>1282579.5047548518</v>
      </c>
      <c r="N27" s="145">
        <f t="shared" si="0"/>
        <v>5000398.7882049223</v>
      </c>
      <c r="O27" s="145">
        <f t="shared" si="0"/>
        <v>1200000</v>
      </c>
      <c r="P27" s="145">
        <f t="shared" si="0"/>
        <v>36436.143309985891</v>
      </c>
      <c r="Q27" s="145">
        <f t="shared" si="0"/>
        <v>546542.14964978839</v>
      </c>
      <c r="R27" s="145">
        <f t="shared" si="0"/>
        <v>1238828.8725395203</v>
      </c>
      <c r="S27" s="145">
        <f t="shared" si="0"/>
        <v>3588960.1160336104</v>
      </c>
      <c r="T27" s="145">
        <f t="shared" si="0"/>
        <v>473669.8630298166</v>
      </c>
      <c r="U27" s="145">
        <f t="shared" si="0"/>
        <v>163962.6448949365</v>
      </c>
      <c r="V27" s="145">
        <f t="shared" si="0"/>
        <v>455451.79137482366</v>
      </c>
      <c r="W27" s="145">
        <f t="shared" si="0"/>
        <v>273271.0748248942</v>
      </c>
      <c r="X27" s="145">
        <f t="shared" si="0"/>
        <v>2167950.5269441605</v>
      </c>
      <c r="Y27" s="145">
        <f t="shared" si="0"/>
        <v>0</v>
      </c>
      <c r="Z27" s="145">
        <f t="shared" si="0"/>
        <v>0</v>
      </c>
      <c r="AA27" s="145">
        <f t="shared" si="0"/>
        <v>582978.29295977426</v>
      </c>
      <c r="AB27" s="145">
        <f t="shared" si="0"/>
        <v>327925.289789873</v>
      </c>
      <c r="AC27" s="145">
        <f t="shared" si="0"/>
        <v>1676062.5922593509</v>
      </c>
      <c r="AD27" s="145">
        <f t="shared" si="0"/>
        <v>419015.64806483773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17380000.000000004</v>
      </c>
      <c r="K28" s="130">
        <f t="shared" si="2"/>
        <v>10800000</v>
      </c>
      <c r="L28" s="130">
        <f t="shared" si="2"/>
        <v>1628631.7485935753</v>
      </c>
      <c r="M28" s="130">
        <f t="shared" si="2"/>
        <v>6544172.2950709751</v>
      </c>
      <c r="N28" s="130">
        <f t="shared" si="2"/>
        <v>1132661.6783705107</v>
      </c>
      <c r="O28" s="130">
        <f t="shared" si="2"/>
        <v>2900000</v>
      </c>
      <c r="P28" s="130">
        <f t="shared" si="2"/>
        <v>42302.123340092869</v>
      </c>
      <c r="Q28" s="130">
        <f t="shared" si="2"/>
        <v>634531.85010139307</v>
      </c>
      <c r="R28" s="130">
        <f t="shared" si="2"/>
        <v>1438272.1935631575</v>
      </c>
      <c r="S28" s="130">
        <f t="shared" si="2"/>
        <v>4166759.1489991476</v>
      </c>
      <c r="T28" s="130">
        <f t="shared" si="2"/>
        <v>549927.60342120728</v>
      </c>
      <c r="U28" s="130">
        <f t="shared" si="2"/>
        <v>190359.55503041789</v>
      </c>
      <c r="V28" s="130">
        <f t="shared" si="2"/>
        <v>528776.54175116087</v>
      </c>
      <c r="W28" s="130">
        <f t="shared" si="2"/>
        <v>317265.92505069653</v>
      </c>
      <c r="X28" s="130">
        <f t="shared" si="2"/>
        <v>2516976.3387355255</v>
      </c>
      <c r="Y28" s="130">
        <f t="shared" si="2"/>
        <v>0</v>
      </c>
      <c r="Z28" s="130">
        <f t="shared" si="2"/>
        <v>0</v>
      </c>
      <c r="AA28" s="130">
        <f t="shared" si="2"/>
        <v>676833.9734414859</v>
      </c>
      <c r="AB28" s="130">
        <f t="shared" si="2"/>
        <v>380719.11006083578</v>
      </c>
      <c r="AC28" s="130">
        <f t="shared" si="2"/>
        <v>1945897.6736442719</v>
      </c>
      <c r="AD28" s="130">
        <f t="shared" si="2"/>
        <v>486474.41841106798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9837160.8505084664</v>
      </c>
      <c r="L29" s="130">
        <f t="shared" si="4"/>
        <v>2116296.8456984079</v>
      </c>
      <c r="M29" s="130">
        <f t="shared" si="4"/>
        <v>6971326.4198391605</v>
      </c>
      <c r="N29" s="130">
        <f t="shared" si="4"/>
        <v>1925459.6611479551</v>
      </c>
      <c r="O29" s="130">
        <f t="shared" si="4"/>
        <v>1377202.5190711853</v>
      </c>
      <c r="P29" s="130">
        <f t="shared" si="4"/>
        <v>54968.749238919692</v>
      </c>
      <c r="Q29" s="130">
        <f t="shared" si="4"/>
        <v>824531.23858379538</v>
      </c>
      <c r="R29" s="130">
        <f t="shared" si="4"/>
        <v>1868937.4741232696</v>
      </c>
      <c r="S29" s="130">
        <f t="shared" si="4"/>
        <v>5414421.8000335898</v>
      </c>
      <c r="T29" s="130">
        <f t="shared" si="4"/>
        <v>714593.74010595598</v>
      </c>
      <c r="U29" s="130">
        <f t="shared" si="4"/>
        <v>247359.37157513859</v>
      </c>
      <c r="V29" s="130">
        <f t="shared" si="4"/>
        <v>687109.36548649613</v>
      </c>
      <c r="W29" s="130">
        <f t="shared" si="4"/>
        <v>412265.61929189769</v>
      </c>
      <c r="X29" s="130">
        <f t="shared" si="4"/>
        <v>3270640.5797157213</v>
      </c>
      <c r="Y29" s="130">
        <f t="shared" si="4"/>
        <v>0</v>
      </c>
      <c r="Z29" s="130">
        <f t="shared" si="4"/>
        <v>0</v>
      </c>
      <c r="AA29" s="130">
        <f t="shared" si="4"/>
        <v>879499.98782271508</v>
      </c>
      <c r="AB29" s="130">
        <f t="shared" si="4"/>
        <v>494718.74315027718</v>
      </c>
      <c r="AC29" s="130">
        <f t="shared" si="4"/>
        <v>2528562.4649903057</v>
      </c>
      <c r="AD29" s="130">
        <f t="shared" si="4"/>
        <v>632140.61624757643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1300000</v>
      </c>
      <c r="AQ29" s="130">
        <f t="shared" si="4"/>
        <v>0</v>
      </c>
      <c r="AR29" s="74"/>
      <c r="AS29" s="73"/>
      <c r="AT29" s="42"/>
    </row>
    <row r="30" spans="1:46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4840000.0000000037</v>
      </c>
      <c r="K30" s="147">
        <f t="shared" si="6"/>
        <v>10162839.149491534</v>
      </c>
      <c r="L30" s="147">
        <f t="shared" si="6"/>
        <v>2186360.9594528009</v>
      </c>
      <c r="M30" s="147">
        <f t="shared" si="6"/>
        <v>7202125.7088384423</v>
      </c>
      <c r="N30" s="147">
        <f t="shared" si="6"/>
        <v>1989205.7395879319</v>
      </c>
      <c r="O30" s="147">
        <f t="shared" si="6"/>
        <v>1422797.4809288147</v>
      </c>
      <c r="P30" s="147">
        <f t="shared" si="6"/>
        <v>56788.596349423402</v>
      </c>
      <c r="Q30" s="147">
        <f t="shared" si="6"/>
        <v>851828.94524135103</v>
      </c>
      <c r="R30" s="147">
        <f t="shared" si="6"/>
        <v>1930812.2758803957</v>
      </c>
      <c r="S30" s="147">
        <f t="shared" si="6"/>
        <v>5593676.740418205</v>
      </c>
      <c r="T30" s="147">
        <f t="shared" si="6"/>
        <v>738251.75254250423</v>
      </c>
      <c r="U30" s="147">
        <f t="shared" si="6"/>
        <v>255548.68357240531</v>
      </c>
      <c r="V30" s="147">
        <f t="shared" si="6"/>
        <v>709857.45436779258</v>
      </c>
      <c r="W30" s="147">
        <f t="shared" si="6"/>
        <v>425914.47262067551</v>
      </c>
      <c r="X30" s="147">
        <f t="shared" si="6"/>
        <v>3378921.4827906927</v>
      </c>
      <c r="Y30" s="147">
        <f t="shared" si="6"/>
        <v>0</v>
      </c>
      <c r="Z30" s="147">
        <f t="shared" si="6"/>
        <v>0</v>
      </c>
      <c r="AA30" s="147">
        <f t="shared" si="6"/>
        <v>908617.54159077443</v>
      </c>
      <c r="AB30" s="147">
        <f t="shared" si="6"/>
        <v>511097.36714481062</v>
      </c>
      <c r="AC30" s="147">
        <f t="shared" si="6"/>
        <v>2612275.4320734767</v>
      </c>
      <c r="AD30" s="147">
        <f t="shared" si="6"/>
        <v>653068.85801836918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ht="1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ht="1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71216824.816069603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54260562.177585535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41557196.04663083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46429988.640910394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ht="1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ht="1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59265769.810394228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40385465.722035065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22227446.296265174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27803329.038299531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ht="1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ht="1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0.83218775848907689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0.74428763914867568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0.56861434437564118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ht="1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ht="1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13" width="20.75" customWidth="1"/>
    <col min="14" max="14" width="2.75" customWidth="1"/>
    <col min="15" max="15" width="40.75" customWidth="1"/>
    <col min="16" max="16" width="2.75" customWidth="1"/>
    <col min="17" max="16384" width="9.125" hidden="1"/>
  </cols>
  <sheetData>
    <row r="1" spans="1:16" ht="1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ht="15">
      <c r="A2" s="96" t="str">
        <f>Cover!D21&amp;" - "&amp;Cover!D23</f>
        <v xml:space="preserve">SEPD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30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ht="1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ht="15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ht="1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ht="1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0.12084100840379786</v>
      </c>
      <c r="I19" s="135"/>
      <c r="J19" s="135"/>
      <c r="K19" s="135"/>
      <c r="L19" s="135"/>
      <c r="M19" s="135"/>
      <c r="N19" s="74"/>
      <c r="O19" s="73"/>
      <c r="P19" s="42"/>
    </row>
    <row r="20" spans="1:16" ht="1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3.3306021023628334E-2</v>
      </c>
      <c r="I20" s="135"/>
      <c r="J20" s="135"/>
      <c r="K20" s="135"/>
      <c r="L20" s="135"/>
      <c r="M20" s="135"/>
      <c r="N20" s="74"/>
      <c r="O20" s="73"/>
      <c r="P20" s="42"/>
    </row>
    <row r="21" spans="1:16" ht="1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7.8614332895590736E-2</v>
      </c>
      <c r="I21" s="135"/>
      <c r="J21" s="135"/>
      <c r="K21" s="135"/>
      <c r="L21" s="135"/>
      <c r="M21" s="135"/>
      <c r="N21" s="74"/>
      <c r="O21" s="73"/>
      <c r="P21" s="42"/>
    </row>
    <row r="22" spans="1:16" ht="1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6.1754371405963487E-2</v>
      </c>
      <c r="I22" s="135"/>
      <c r="J22" s="135"/>
      <c r="K22" s="135"/>
      <c r="L22" s="135"/>
      <c r="M22" s="135"/>
      <c r="N22" s="74"/>
      <c r="O22" s="73"/>
      <c r="P22" s="42"/>
    </row>
    <row r="23" spans="1:16" ht="1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0.22973699759794716</v>
      </c>
      <c r="I23" s="135"/>
      <c r="J23" s="135"/>
      <c r="K23" s="135"/>
      <c r="L23" s="135"/>
      <c r="M23" s="135"/>
      <c r="N23" s="74"/>
      <c r="O23" s="73"/>
      <c r="P23" s="42"/>
    </row>
    <row r="24" spans="1:16" ht="1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7.6259151449825674E-2</v>
      </c>
      <c r="I24" s="135"/>
      <c r="J24" s="135"/>
      <c r="K24" s="135"/>
      <c r="L24" s="135"/>
      <c r="M24" s="135"/>
      <c r="N24" s="74"/>
      <c r="O24" s="73"/>
      <c r="P24" s="42"/>
    </row>
    <row r="25" spans="1:16" ht="1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0.36098344924057224</v>
      </c>
      <c r="I25" s="135"/>
      <c r="J25" s="135"/>
      <c r="K25" s="135"/>
      <c r="L25" s="135"/>
      <c r="M25" s="135"/>
      <c r="N25" s="74"/>
      <c r="O25" s="73"/>
      <c r="P25" s="42"/>
    </row>
    <row r="26" spans="1:16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ht="1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ht="15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ht="1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ht="1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ht="1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ht="1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ht="1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ht="1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ht="1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ht="1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0.96149533201732551</v>
      </c>
      <c r="K46" s="177">
        <f>SUMPRODUCT($H19:$H25, K38:K44)</f>
        <v>0.60051188277675327</v>
      </c>
      <c r="L46" s="177">
        <f>SUMPRODUCT($H19:$H25, L38:L44)</f>
        <v>0.52425273132692762</v>
      </c>
      <c r="M46" s="177">
        <f>SUMPRODUCT($H19:$H25, M38:M44)</f>
        <v>0.29451573372898043</v>
      </c>
      <c r="N46" s="74"/>
      <c r="O46" s="115" t="s">
        <v>566</v>
      </c>
      <c r="P46" s="42"/>
    </row>
    <row r="47" spans="1:16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ht="15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ht="1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0.96149533201732551</v>
      </c>
      <c r="K56" s="180">
        <f>SUMPRODUCT($H19:$H$25, K38:K$44)</f>
        <v>0.60051188277675327</v>
      </c>
      <c r="L56" s="180">
        <f>SUMPRODUCT($H19:$H$25, L38:L$44)</f>
        <v>0.52425273132692762</v>
      </c>
      <c r="M56" s="180">
        <f>SUMPRODUCT($H19:$H$25, M38:M$44)</f>
        <v>0.29451573372898043</v>
      </c>
      <c r="N56" s="74"/>
      <c r="O56" s="73"/>
      <c r="P56" s="42"/>
    </row>
    <row r="57" spans="1:16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0.84065432361352765</v>
      </c>
      <c r="K57" s="177">
        <f>SUMPRODUCT($H20:$H$25, K39:K$44)</f>
        <v>0.47967087437295541</v>
      </c>
      <c r="L57" s="177">
        <f>SUMPRODUCT($H20:$H$25, L39:L$44)</f>
        <v>0.40341172292312971</v>
      </c>
      <c r="M57" s="177">
        <f>SUMPRODUCT($H20:$H$25, M39:M$44)</f>
        <v>0.17367472532518255</v>
      </c>
      <c r="N57" s="74"/>
      <c r="O57" s="73"/>
      <c r="P57" s="42"/>
    </row>
    <row r="58" spans="1:16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0.80734830258989931</v>
      </c>
      <c r="K58" s="177">
        <f>SUMPRODUCT($H21:$H$25, K40:K$44)</f>
        <v>0.44636485334932707</v>
      </c>
      <c r="L58" s="177">
        <f>SUMPRODUCT($H21:$H$25, L40:L$44)</f>
        <v>0.37010570189950143</v>
      </c>
      <c r="M58" s="177">
        <f>SUMPRODUCT($H21:$H$25, M40:M$44)</f>
        <v>0.14036870430155424</v>
      </c>
      <c r="N58" s="74"/>
      <c r="O58" s="73"/>
      <c r="P58" s="42"/>
    </row>
    <row r="59" spans="1:16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0.72873396969430859</v>
      </c>
      <c r="K59" s="177">
        <f>SUMPRODUCT($H22:$H$25, K41:K$44)</f>
        <v>0.36775052045373635</v>
      </c>
      <c r="L59" s="177">
        <f>SUMPRODUCT($H22:$H$25, L41:L$44)</f>
        <v>0.29149136900391065</v>
      </c>
      <c r="M59" s="177">
        <f>SUMPRODUCT($H22:$H$25, M41:M$44)</f>
        <v>6.1754371405963487E-2</v>
      </c>
      <c r="N59" s="74"/>
      <c r="O59" s="73"/>
      <c r="P59" s="42"/>
    </row>
    <row r="60" spans="1:16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0.66697959828834508</v>
      </c>
      <c r="K60" s="193">
        <f>SUMPRODUCT($H23:$H$25, K42:K$44)</f>
        <v>0.30599614904777284</v>
      </c>
      <c r="L60" s="193">
        <f>SUMPRODUCT($H23:$H$25, L42:L$44)</f>
        <v>0.22973699759794716</v>
      </c>
      <c r="M60" s="193">
        <f>SUMPRODUCT($H23:$H$25, M42:M$44)</f>
        <v>0</v>
      </c>
      <c r="N60" s="74"/>
      <c r="O60" s="73"/>
      <c r="P60" s="42"/>
    </row>
    <row r="61" spans="1:16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ht="15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ht="1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ht="1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ht="1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0.83218775848907689</v>
      </c>
      <c r="I70" s="135"/>
      <c r="J70" s="135"/>
      <c r="K70" s="135"/>
      <c r="L70" s="135"/>
      <c r="M70" s="135"/>
      <c r="N70" s="74"/>
      <c r="O70" s="73"/>
      <c r="P70" s="42"/>
    </row>
    <row r="71" spans="1:16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ht="1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2.0278600486681616E-2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1.319244741809498E-2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ht="15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ht="1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3.8504667982674573E-2</v>
      </c>
      <c r="I83" s="135"/>
      <c r="J83" s="135"/>
      <c r="K83" s="135"/>
      <c r="L83" s="135"/>
      <c r="M83" s="135"/>
      <c r="N83" s="74"/>
      <c r="O83" s="73"/>
      <c r="P83" s="42"/>
    </row>
    <row r="84" spans="1:16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ht="1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ht="15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ht="1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0.96149533201732551</v>
      </c>
      <c r="K94" s="180">
        <f t="shared" si="0"/>
        <v>0.93974386432258383</v>
      </c>
      <c r="L94" s="180">
        <f t="shared" si="0"/>
        <v>0.93157856648368798</v>
      </c>
      <c r="M94" s="180">
        <f t="shared" si="0"/>
        <v>0.88437745019593794</v>
      </c>
      <c r="N94" s="74"/>
      <c r="O94" s="73"/>
      <c r="P94" s="42"/>
    </row>
    <row r="95" spans="1:16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0.86093292410020927</v>
      </c>
      <c r="K95" s="177">
        <f t="shared" si="0"/>
        <v>0.78237328010593932</v>
      </c>
      <c r="L95" s="177">
        <f t="shared" si="0"/>
        <v>0.7528827234072798</v>
      </c>
      <c r="M95" s="177">
        <f t="shared" si="0"/>
        <v>0.5824067378904858</v>
      </c>
      <c r="N95" s="74"/>
      <c r="O95" s="73"/>
      <c r="P95" s="42"/>
    </row>
    <row r="96" spans="1:16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0.80734830258989931</v>
      </c>
      <c r="K96" s="177">
        <f t="shared" si="0"/>
        <v>0.69851845436374482</v>
      </c>
      <c r="L96" s="177">
        <f t="shared" si="0"/>
        <v>0.65766474568535516</v>
      </c>
      <c r="M96" s="177">
        <f t="shared" si="0"/>
        <v>0.42150181664573261</v>
      </c>
      <c r="N96" s="74"/>
      <c r="O96" s="73"/>
      <c r="P96" s="42"/>
    </row>
    <row r="97" spans="1:16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0.74192641711240359</v>
      </c>
      <c r="K97" s="177">
        <f t="shared" si="0"/>
        <v>0.59613943867198194</v>
      </c>
      <c r="L97" s="177">
        <f t="shared" si="0"/>
        <v>0.541412368448279</v>
      </c>
      <c r="M97" s="177">
        <f t="shared" si="0"/>
        <v>0.22505173388431321</v>
      </c>
      <c r="N97" s="74"/>
      <c r="O97" s="73"/>
      <c r="P97" s="42"/>
    </row>
    <row r="98" spans="1:16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0.66697959828834508</v>
      </c>
      <c r="K98" s="193">
        <f t="shared" si="0"/>
        <v>0.47885481007356873</v>
      </c>
      <c r="L98" s="193">
        <f t="shared" si="0"/>
        <v>0.40823452144705935</v>
      </c>
      <c r="M98" s="193">
        <f t="shared" si="0"/>
        <v>0</v>
      </c>
      <c r="N98" s="74"/>
      <c r="O98" s="73"/>
      <c r="P98" s="42"/>
    </row>
    <row r="99" spans="1:16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ht="15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ht="1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ht="1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0.96149533201732551</v>
      </c>
      <c r="K105" s="153">
        <f t="shared" si="1"/>
        <v>0.93974386432258383</v>
      </c>
      <c r="L105" s="153">
        <f t="shared" si="1"/>
        <v>0.93157856648368798</v>
      </c>
      <c r="M105" s="153">
        <f t="shared" si="1"/>
        <v>0.88437745019593794</v>
      </c>
      <c r="N105" s="74"/>
      <c r="O105" s="73"/>
      <c r="P105" s="42"/>
    </row>
    <row r="106" spans="1:16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0.86093292410020927</v>
      </c>
      <c r="K106" s="154">
        <f t="shared" si="1"/>
        <v>0.78237328010593932</v>
      </c>
      <c r="L106" s="154">
        <f t="shared" si="1"/>
        <v>0.7528827234072798</v>
      </c>
      <c r="M106" s="154">
        <f t="shared" si="1"/>
        <v>0.5824067378904858</v>
      </c>
      <c r="N106" s="74"/>
      <c r="O106" s="73"/>
      <c r="P106" s="42"/>
    </row>
    <row r="107" spans="1:16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0.80734830258989931</v>
      </c>
      <c r="K107" s="154">
        <f t="shared" si="1"/>
        <v>0.69851845436374482</v>
      </c>
      <c r="L107" s="154">
        <f t="shared" si="1"/>
        <v>0.65766474568535516</v>
      </c>
      <c r="M107" s="154">
        <f t="shared" si="1"/>
        <v>0.42150181664573261</v>
      </c>
      <c r="N107" s="74"/>
      <c r="O107" s="73"/>
      <c r="P107" s="42"/>
    </row>
    <row r="108" spans="1:16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0.74192641711240359</v>
      </c>
      <c r="K108" s="154">
        <f t="shared" si="1"/>
        <v>0.59613943867198194</v>
      </c>
      <c r="L108" s="154">
        <f t="shared" si="1"/>
        <v>0.541412368448279</v>
      </c>
      <c r="M108" s="154">
        <f t="shared" si="1"/>
        <v>0.22505173388431321</v>
      </c>
      <c r="N108" s="74"/>
      <c r="O108" s="73"/>
      <c r="P108" s="42"/>
    </row>
    <row r="109" spans="1:16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0.66697959828834508</v>
      </c>
      <c r="K109" s="192">
        <f t="shared" si="1"/>
        <v>0.47885481007356873</v>
      </c>
      <c r="L109" s="192">
        <f t="shared" si="1"/>
        <v>0.40823452144705935</v>
      </c>
      <c r="M109" s="192">
        <f t="shared" si="1"/>
        <v>0</v>
      </c>
      <c r="N109" s="74"/>
      <c r="O109" s="73"/>
      <c r="P109" s="42"/>
    </row>
    <row r="110" spans="1:16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ht="1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ht="1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10" width="40.75" customWidth="1"/>
    <col min="11" max="11" width="2.75" customWidth="1"/>
    <col min="12" max="16384" width="9.125" hidden="1"/>
  </cols>
  <sheetData>
    <row r="1" spans="1:11" ht="1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ht="15">
      <c r="A2" s="96" t="str">
        <f>Cover!D21&amp;" - "&amp;Cover!D23</f>
        <v xml:space="preserve">SEPD - Final 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ht="1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ht="1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ht="15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ht="1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ht="1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0.11855270982105244</v>
      </c>
      <c r="I18" s="74"/>
      <c r="J18" s="73"/>
      <c r="K18" s="42"/>
    </row>
    <row r="19" spans="1:11" ht="1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0.25515764820765235</v>
      </c>
      <c r="I19" s="74"/>
      <c r="J19" s="73"/>
      <c r="K19" s="42"/>
    </row>
    <row r="20" spans="1:11" ht="1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7.9510375955960402E-2</v>
      </c>
      <c r="I20" s="74"/>
      <c r="J20" s="73"/>
      <c r="K20" s="42"/>
    </row>
    <row r="21" spans="1:11" ht="1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0.24103552272057513</v>
      </c>
      <c r="I21" s="74"/>
      <c r="J21" s="73"/>
      <c r="K21" s="42"/>
    </row>
    <row r="22" spans="1:11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ht="15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ht="1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0.85156771303893453</v>
      </c>
      <c r="I27" s="74"/>
      <c r="J27" s="73"/>
      <c r="K27" s="42"/>
    </row>
    <row r="28" spans="1:11" ht="1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0.16193046031480213</v>
      </c>
      <c r="I28" s="74"/>
      <c r="J28" s="73"/>
      <c r="K28" s="42"/>
    </row>
    <row r="29" spans="1:11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ht="1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0.74428763914867568</v>
      </c>
      <c r="I30" s="74"/>
      <c r="J30" s="73"/>
      <c r="K30" s="42"/>
    </row>
    <row r="31" spans="1:11" ht="1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0.56861434437564118</v>
      </c>
      <c r="I31" s="74"/>
      <c r="J31" s="73"/>
      <c r="K31" s="42"/>
    </row>
    <row r="32" spans="1:11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ht="15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ht="1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0.35021646687087321</v>
      </c>
      <c r="I36" s="132" t="s">
        <v>314</v>
      </c>
      <c r="J36" s="115" t="s">
        <v>588</v>
      </c>
      <c r="K36" s="42"/>
    </row>
    <row r="37" spans="1:11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0.54148521322889676</v>
      </c>
      <c r="I37" s="132" t="s">
        <v>314</v>
      </c>
      <c r="J37" s="115" t="s">
        <v>589</v>
      </c>
      <c r="K37" s="42"/>
    </row>
    <row r="38" spans="1:11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0.26788700300408541</v>
      </c>
      <c r="I38" s="132" t="s">
        <v>314</v>
      </c>
      <c r="J38" s="115" t="s">
        <v>590</v>
      </c>
      <c r="K38" s="42"/>
    </row>
    <row r="39" spans="1:11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0.16142616359149969</v>
      </c>
      <c r="I39" s="132" t="s">
        <v>314</v>
      </c>
      <c r="J39" s="115" t="s">
        <v>591</v>
      </c>
      <c r="K39" s="42"/>
    </row>
    <row r="40" spans="1:11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ht="1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ht="1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10" width="40.75" customWidth="1"/>
    <col min="11" max="11" width="2.75" customWidth="1"/>
    <col min="12" max="16384" width="9.125" hidden="1"/>
  </cols>
  <sheetData>
    <row r="1" spans="1:11" ht="1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ht="15">
      <c r="A2" s="96" t="str">
        <f>Cover!D21&amp;" - "&amp;Cover!D23</f>
        <v xml:space="preserve">SEPD - Final 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ht="1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ht="15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ht="15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ht="1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0.35021646687087321</v>
      </c>
      <c r="I20" s="74"/>
      <c r="J20" s="73"/>
      <c r="K20" s="42"/>
    </row>
    <row r="21" spans="1:11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0.54148521322889676</v>
      </c>
      <c r="I21" s="74"/>
      <c r="J21" s="73"/>
      <c r="K21" s="42"/>
    </row>
    <row r="22" spans="1:11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0.26788700300408541</v>
      </c>
      <c r="I22" s="74"/>
      <c r="J22" s="73"/>
      <c r="K22" s="42"/>
    </row>
    <row r="23" spans="1:11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0.16142616359149969</v>
      </c>
      <c r="I23" s="74"/>
      <c r="J23" s="73"/>
      <c r="K23" s="42"/>
    </row>
    <row r="24" spans="1:11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ht="15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ht="1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0.96149533201732551</v>
      </c>
      <c r="I31" s="74"/>
      <c r="J31" s="73"/>
      <c r="K31" s="42"/>
    </row>
    <row r="32" spans="1:11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0.93974386432258383</v>
      </c>
      <c r="I32" s="74"/>
      <c r="J32" s="73"/>
      <c r="K32" s="42"/>
    </row>
    <row r="33" spans="1:11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0.93157856648368798</v>
      </c>
      <c r="I33" s="74"/>
      <c r="J33" s="73"/>
      <c r="K33" s="42"/>
    </row>
    <row r="34" spans="1:11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0.88437745019593794</v>
      </c>
      <c r="I34" s="74"/>
      <c r="J34" s="73"/>
      <c r="K34" s="42"/>
    </row>
    <row r="35" spans="1:11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ht="1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0.86093292410020927</v>
      </c>
      <c r="I37" s="74"/>
      <c r="J37" s="73"/>
      <c r="K37" s="42"/>
    </row>
    <row r="38" spans="1:11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0.78237328010593932</v>
      </c>
      <c r="I38" s="74"/>
      <c r="J38" s="73"/>
      <c r="K38" s="42"/>
    </row>
    <row r="39" spans="1:11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0.7528827234072798</v>
      </c>
      <c r="I39" s="74"/>
      <c r="J39" s="73"/>
      <c r="K39" s="42"/>
    </row>
    <row r="40" spans="1:11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0.5824067378904858</v>
      </c>
      <c r="I40" s="74"/>
      <c r="J40" s="73"/>
      <c r="K40" s="42"/>
    </row>
    <row r="41" spans="1:11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ht="1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0.80734830258989931</v>
      </c>
      <c r="I43" s="74"/>
      <c r="J43" s="73"/>
      <c r="K43" s="42"/>
    </row>
    <row r="44" spans="1:11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0.69851845436374482</v>
      </c>
      <c r="I44" s="74"/>
      <c r="J44" s="73"/>
      <c r="K44" s="42"/>
    </row>
    <row r="45" spans="1:11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0.65766474568535516</v>
      </c>
      <c r="I45" s="74"/>
      <c r="J45" s="73"/>
      <c r="K45" s="42"/>
    </row>
    <row r="46" spans="1:11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0.42150181664573261</v>
      </c>
      <c r="I46" s="74"/>
      <c r="J46" s="73"/>
      <c r="K46" s="42"/>
    </row>
    <row r="47" spans="1:11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ht="1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0.74192641711240359</v>
      </c>
      <c r="I49" s="74"/>
      <c r="J49" s="73"/>
      <c r="K49" s="42"/>
    </row>
    <row r="50" spans="1:11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0.59613943867198194</v>
      </c>
      <c r="I50" s="74"/>
      <c r="J50" s="73"/>
      <c r="K50" s="42"/>
    </row>
    <row r="51" spans="1:11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0.541412368448279</v>
      </c>
      <c r="I51" s="74"/>
      <c r="J51" s="73"/>
      <c r="K51" s="42"/>
    </row>
    <row r="52" spans="1:11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0.22505173388431321</v>
      </c>
      <c r="I52" s="74"/>
      <c r="J52" s="73"/>
      <c r="K52" s="42"/>
    </row>
    <row r="53" spans="1:11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ht="1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0.66697959828834508</v>
      </c>
      <c r="I55" s="74"/>
      <c r="J55" s="73"/>
      <c r="K55" s="42"/>
    </row>
    <row r="56" spans="1:11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0.47885481007356873</v>
      </c>
      <c r="I56" s="74"/>
      <c r="J56" s="73"/>
      <c r="K56" s="42"/>
    </row>
    <row r="57" spans="1:11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0.40823452144705935</v>
      </c>
      <c r="I57" s="74"/>
      <c r="J57" s="73"/>
      <c r="K57" s="42"/>
    </row>
    <row r="58" spans="1:11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ht="1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DF3005-67D2-4820-BFC8-CB981A473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purl.org/dc/dcmitype/"/>
    <ds:schemaRef ds:uri="http://schemas.microsoft.com/office/infopath/2007/PartnerControls"/>
    <ds:schemaRef ds:uri="df11e38d-df47-44a9-bb81-9cb5331e96c9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2019-12-13T09:01:31Z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