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https://ssecom-my.sharepoint.com/personal/michael_allison_sse_com/Documents/001 Connections Quality/Access SCR/ECCR Tool/"/>
    </mc:Choice>
  </mc:AlternateContent>
  <xr:revisionPtr revIDLastSave="16" documentId="8_{0BDCAAE2-E92C-4839-B7D9-09D1C9DD375A}" xr6:coauthVersionLast="47" xr6:coauthVersionMax="47" xr10:uidLastSave="{F7412458-0F9E-4B12-A431-BA742FB108EA}"/>
  <bookViews>
    <workbookView xWindow="-120" yWindow="-120" windowWidth="29040" windowHeight="15840" xr2:uid="{E0CB8CD4-222B-4770-95FC-3A65DFAFDFCC}"/>
  </bookViews>
  <sheets>
    <sheet name="Primary Purpose Assessment" sheetId="4" r:id="rId1"/>
    <sheet name="ECCR Tool" sheetId="1" r:id="rId2"/>
    <sheet name="Speculative Assessment" sheetId="12" r:id="rId3"/>
    <sheet name="Speculative Logic" sheetId="13" state="hidden" r:id="rId4"/>
    <sheet name="ECCR Tool Logic" sheetId="2" state="hidden" r:id="rId5"/>
    <sheet name="Dropdowns" sheetId="5"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 i="13" l="1"/>
  <c r="M3" i="13" s="1"/>
  <c r="K4" i="13"/>
  <c r="M4" i="13" s="1"/>
  <c r="K5" i="13"/>
  <c r="M5" i="13" s="1"/>
  <c r="K6" i="13"/>
  <c r="K7" i="13"/>
  <c r="M7" i="13" s="1"/>
  <c r="K8" i="13"/>
  <c r="N8" i="13" s="1"/>
  <c r="D10" i="12"/>
  <c r="H10" i="12"/>
  <c r="D12" i="12"/>
  <c r="N5" i="13" l="1"/>
  <c r="N4" i="13"/>
  <c r="M11" i="13"/>
  <c r="M12" i="13"/>
  <c r="N6" i="13"/>
  <c r="U3" i="13"/>
  <c r="M8" i="13"/>
  <c r="M6" i="13"/>
  <c r="M13" i="13" s="1"/>
  <c r="N7" i="13"/>
  <c r="N3" i="13"/>
  <c r="M15" i="13" l="1"/>
  <c r="N13" i="13"/>
  <c r="M14" i="13"/>
  <c r="N15" i="13"/>
  <c r="N14" i="13"/>
  <c r="U4" i="13"/>
  <c r="T4" i="13"/>
  <c r="N11" i="13"/>
  <c r="S3" i="13" s="1"/>
  <c r="N12" i="13"/>
  <c r="O12" i="13" s="1"/>
  <c r="F7" i="2"/>
  <c r="D14" i="1"/>
  <c r="D13" i="1"/>
  <c r="D12" i="1"/>
  <c r="D11" i="1"/>
  <c r="F20" i="2"/>
  <c r="A10" i="5"/>
  <c r="D27" i="4" s="1"/>
  <c r="S4" i="13" l="1"/>
  <c r="H16" i="12"/>
  <c r="O14" i="13"/>
  <c r="O13" i="13"/>
  <c r="O15" i="13"/>
  <c r="S7" i="13" s="1"/>
  <c r="U5" i="13"/>
  <c r="U6" i="13" s="1"/>
  <c r="O11" i="13"/>
  <c r="C16" i="4"/>
  <c r="H20" i="12" l="1"/>
  <c r="D20" i="12"/>
  <c r="S5" i="13"/>
  <c r="D18" i="12"/>
  <c r="H18" i="12"/>
  <c r="T6" i="13"/>
  <c r="S6" i="13"/>
  <c r="T5" i="13"/>
  <c r="T7" i="13"/>
  <c r="S9" i="13" l="1"/>
  <c r="U7" i="13"/>
  <c r="U9" i="13" s="1"/>
  <c r="T9" i="13"/>
  <c r="A17" i="5"/>
  <c r="C13" i="4"/>
  <c r="F31" i="2"/>
  <c r="J23" i="2" s="1"/>
  <c r="D30" i="1" s="1"/>
  <c r="F26" i="2"/>
  <c r="J19" i="2" s="1"/>
  <c r="J17" i="2"/>
  <c r="F35" i="2"/>
  <c r="J29" i="2" s="1"/>
  <c r="Y3" i="13" l="1"/>
  <c r="J5" i="2"/>
  <c r="J22" i="2"/>
  <c r="D28" i="1" s="1"/>
  <c r="J25" i="2"/>
  <c r="J21" i="2"/>
  <c r="D27" i="1" s="1"/>
  <c r="C24" i="4"/>
  <c r="C23" i="4"/>
  <c r="C18" i="4"/>
  <c r="C22" i="4"/>
  <c r="C21" i="4"/>
  <c r="C20" i="4"/>
  <c r="C19" i="4"/>
  <c r="H12" i="2"/>
  <c r="J31" i="2" l="1"/>
  <c r="H13" i="2" s="1"/>
  <c r="H11" i="1" s="1"/>
  <c r="J15" i="2"/>
  <c r="D25" i="1" s="1"/>
  <c r="J13" i="2"/>
  <c r="D19" i="1" s="1"/>
  <c r="H10" i="1"/>
  <c r="H14" i="12" l="1"/>
  <c r="D14" i="12"/>
  <c r="D16" i="12" l="1"/>
  <c r="F5" i="12" l="1"/>
</calcChain>
</file>

<file path=xl/sharedStrings.xml><?xml version="1.0" encoding="utf-8"?>
<sst xmlns="http://schemas.openxmlformats.org/spreadsheetml/2006/main" count="161" uniqueCount="124">
  <si>
    <t>Primary Purpose Assessment</t>
  </si>
  <si>
    <t>Complete dropdowns</t>
  </si>
  <si>
    <t>Use this tool to determine the Primary Purpose of the site for the application you are currently handling.</t>
  </si>
  <si>
    <t>When determined, log your decision as this will affect how reinforcment charges are calculated</t>
  </si>
  <si>
    <r>
      <t xml:space="preserve">Is the site used </t>
    </r>
    <r>
      <rPr>
        <b/>
        <sz val="11"/>
        <color theme="1"/>
        <rFont val="Arial"/>
        <family val="2"/>
      </rPr>
      <t>entirely</t>
    </r>
    <r>
      <rPr>
        <sz val="11"/>
        <color theme="1"/>
        <rFont val="Arial"/>
        <family val="2"/>
      </rPr>
      <t xml:space="preserve"> for energy storage?</t>
    </r>
  </si>
  <si>
    <t>If unsure, escalate to SSEN design manager</t>
  </si>
  <si>
    <t>Primary purpose is</t>
  </si>
  <si>
    <t>ECCR Determination Tool Rebate to DNO</t>
  </si>
  <si>
    <t xml:space="preserve">Answer any questions to produce result </t>
  </si>
  <si>
    <t>New Connection Questions</t>
  </si>
  <si>
    <t>Result</t>
  </si>
  <si>
    <t>Questions in this section relate to the new connection that may be liable for ECCR charges</t>
  </si>
  <si>
    <t>First Comer Questions</t>
  </si>
  <si>
    <t>Questions in this section relate to first connection that triggered the reinforcements on the register</t>
  </si>
  <si>
    <t>INFORMATION</t>
  </si>
  <si>
    <t>This section provides guidance only</t>
  </si>
  <si>
    <t>Definitions</t>
  </si>
  <si>
    <t>Speculative Development - Refer to Speculative Development Tool for guidance; if you have not assessed your application as being speculative, then consider it non-speculative</t>
  </si>
  <si>
    <t>Temporary Supply - As currently defined (i.e. any temporary supply that will not later be used to form part of the permanent connection)</t>
  </si>
  <si>
    <t>Enhanced Scheme - As currently defined (e.g. where the customer has requested the network be build to accommodate additional capacity, or provide additional levels of security of supply etc.)</t>
  </si>
  <si>
    <t>Primary Purpose - Refer to the Primary Purpose Tool for guidance</t>
  </si>
  <si>
    <t>Situations where first customer may have fully contributed to reinforcements (not an exhaustive list) --- NOTE: Full contribution usually indicated by "1-1" CAF on first comer reinforcements.</t>
  </si>
  <si>
    <t>Upgrade to 3-phase supply that was not required for capacity purposes</t>
  </si>
  <si>
    <t>Network reconfiguration</t>
  </si>
  <si>
    <t>P2/7 compliance</t>
  </si>
  <si>
    <t>Speculative Development, Enhanced Scheme, Temporary Supply</t>
  </si>
  <si>
    <t>Speculative Assessment Tool</t>
  </si>
  <si>
    <t>Answer Questions to Produce a result</t>
  </si>
  <si>
    <t>Assessment Result</t>
  </si>
  <si>
    <t>Questions</t>
  </si>
  <si>
    <t>Answer</t>
  </si>
  <si>
    <t>Guidance</t>
  </si>
  <si>
    <t>Points</t>
  </si>
  <si>
    <t>Answers</t>
  </si>
  <si>
    <t>Speculative Points</t>
  </si>
  <si>
    <t>Non Speculative Points</t>
  </si>
  <si>
    <t>Speculative</t>
  </si>
  <si>
    <t>Non Speculative</t>
  </si>
  <si>
    <t>Options</t>
  </si>
  <si>
    <t>Logic - Non Speculative</t>
  </si>
  <si>
    <t>Not Complete</t>
  </si>
  <si>
    <t>Logic</t>
  </si>
  <si>
    <r>
      <rPr>
        <b/>
        <sz val="11"/>
        <color theme="1"/>
        <rFont val="Arial"/>
        <family val="2"/>
      </rPr>
      <t xml:space="preserve">Does the application consist of entirely future provision?
</t>
    </r>
    <r>
      <rPr>
        <sz val="11"/>
        <color theme="1"/>
        <rFont val="Arial"/>
        <family val="2"/>
      </rPr>
      <t xml:space="preserve">
All applications
 - Will at least 75% of the total connections </t>
    </r>
    <r>
      <rPr>
        <b/>
        <sz val="11"/>
        <color theme="1"/>
        <rFont val="Arial"/>
        <family val="2"/>
      </rPr>
      <t>and/or</t>
    </r>
    <r>
      <rPr>
        <sz val="11"/>
        <color theme="1"/>
        <rFont val="Arial"/>
        <family val="2"/>
      </rPr>
      <t xml:space="preserve"> at least 75% of the total load are delivered in the first phase of the development (excluding any temporary works). 
</t>
    </r>
    <r>
      <rPr>
        <b/>
        <sz val="11"/>
        <color theme="1"/>
        <rFont val="Arial"/>
        <family val="2"/>
      </rPr>
      <t>OR</t>
    </r>
    <r>
      <rPr>
        <sz val="11"/>
        <color theme="1"/>
        <rFont val="Arial"/>
        <family val="2"/>
      </rPr>
      <t xml:space="preserve"> 
 - Is only infrastructure being provided, with</t>
    </r>
    <r>
      <rPr>
        <b/>
        <sz val="11"/>
        <color theme="1"/>
        <rFont val="Arial"/>
        <family val="2"/>
      </rPr>
      <t xml:space="preserve"> </t>
    </r>
    <r>
      <rPr>
        <sz val="11"/>
        <color theme="1"/>
        <rFont val="Arial"/>
        <family val="2"/>
      </rPr>
      <t>no connections for end users requested</t>
    </r>
    <r>
      <rPr>
        <sz val="11"/>
        <rFont val="Arial"/>
        <family val="2"/>
      </rPr>
      <t xml:space="preserve">, </t>
    </r>
    <r>
      <rPr>
        <b/>
        <sz val="11"/>
        <rFont val="Arial"/>
        <family val="2"/>
      </rPr>
      <t xml:space="preserve">and </t>
    </r>
    <r>
      <rPr>
        <sz val="11"/>
        <rFont val="Arial"/>
        <family val="2"/>
      </rPr>
      <t xml:space="preserve">the development is </t>
    </r>
    <r>
      <rPr>
        <b/>
        <sz val="11"/>
        <rFont val="Arial"/>
        <family val="2"/>
      </rPr>
      <t xml:space="preserve">not within </t>
    </r>
    <r>
      <rPr>
        <sz val="11"/>
        <rFont val="Arial"/>
        <family val="2"/>
      </rPr>
      <t>the relevant local authority’s development plans.</t>
    </r>
  </si>
  <si>
    <t>75% of connections OR load is delivered in first phase of works</t>
  </si>
  <si>
    <t>If the application is infrastructure only with no connections for end users, engage with the customer directly to determine if the job is within the Local Authority Development Plans.  Retain evidence provided by the customer to the job folder.
If the customer does not provide this evidence, then the development is considered to be not within the Local Authority Development Plan.
If the customer has not indicated phases on their application, then consider the application as a request to connect all the requested capacity in the first phase.</t>
  </si>
  <si>
    <t>First 2 Questions</t>
  </si>
  <si>
    <t>Infrastructure only AND NOT within the relevant Local Authority development plan</t>
  </si>
  <si>
    <t>First 3 questions</t>
  </si>
  <si>
    <t>Neither statement is true / Not applicable</t>
  </si>
  <si>
    <t>First 4 Questions</t>
  </si>
  <si>
    <t>First 5 Questions</t>
  </si>
  <si>
    <t>Is the capacity ramping load profile of the site clear and acceptable?
All applications
 - The applicant does not provide an acceptable (to us) capacity ramp profile and a portion of the Required Capacity is for future expansion. 
OR
 - Is the site a Phased Capacity Site?</t>
  </si>
  <si>
    <t>Capacity ramping profile not provided OR is unacceptable AND portion of capacity is for future expansion</t>
  </si>
  <si>
    <t>"Acceptable to us" means that the customer must provide to us, the likely dates of when the capacities need to be realised and approximate end date for future phases.  If the customer is unable to provide approximate dates, this would be considered as unacceptable.
"Future expansion" means additional requested capacity which is not yet a requirement for a specific end user.
A Phased Capacity Site is where a customer requests a specific future release of capacity over a period of time for their site which will be outlined in their Connection Agreement; see CCMS 1.87-1.91</t>
  </si>
  <si>
    <t>Total</t>
  </si>
  <si>
    <t>Development is, OR will be, a Phased Capacity Site</t>
  </si>
  <si>
    <t>Overall</t>
  </si>
  <si>
    <t>Difference</t>
  </si>
  <si>
    <t xml:space="preserve">What is the timescale of the site?
Domestic and non-domestic developments
 - Does the development have an overall timescale of MORE THAN ten years from the date on which the initial application is made to completion of the final phase and a clear phasing plan for the complete development HAS NOT been provided. </t>
  </si>
  <si>
    <t xml:space="preserve">More than ten years from the date on which the initial application is made to completion of the final phase AND a clear phasing plan for the complete development  HAS NOT been provided. </t>
  </si>
  <si>
    <t>If in doubt, assume the job will be delivered within two to 10 years.
Do not consider grid constraints when making this assessment.</t>
  </si>
  <si>
    <t>Less than two years from the date of the initial application is made until the completion of the final phase</t>
  </si>
  <si>
    <t>More than two years but less than or equal to ten years</t>
  </si>
  <si>
    <t>First 5 questions</t>
  </si>
  <si>
    <t>What is the size of the site?
Domestic developments only
 - Does the complete development include more than 5,000 dwellings or require more than ten permanent HV/LV substations beyond the POC. 
OR
 - Does the complete developed include less than 100 dwellings or require less than three permanent HV/LV substations beyond the POC</t>
  </si>
  <si>
    <t>More than 5k dwellings OR more than 10 HV/LV s/s beyond the POC</t>
  </si>
  <si>
    <t>Less than 100 dwellings OR less than 3 HV/LV s/s beyond the POC</t>
  </si>
  <si>
    <t>Between 5k dwellings/10 HV/LV s/s beyond the POC AND 100 dwellings/less than 3 HV/LV s/s beyond the POC</t>
  </si>
  <si>
    <t>Non-domestic only</t>
  </si>
  <si>
    <t>Does the site have Planning Permission?
A. The complete development has achieved Full Planning Permission. 
OR
B. The complete development has only achieved Outline Planning Permission.
OR
C. The status of planning permission is unknown</t>
  </si>
  <si>
    <t>Unknown or no planning permission</t>
  </si>
  <si>
    <t>If the customer has provided a Planning Permission number, you should check this against the Local Authority Planning Permission website prior to engaging the customer.
If Planning Permission unknown or unclear, engage with the customer directly to determine and evidence which type of planning permission they have. 
Retain evidence provided by the customer to the job folder.  If the customer does not provide this evidence, then the development is considered not to have Planning Permission.</t>
  </si>
  <si>
    <t>Outline Planning Permission</t>
  </si>
  <si>
    <t>Full Planning Permission</t>
  </si>
  <si>
    <r>
      <rPr>
        <b/>
        <sz val="11"/>
        <color rgb="FF000000"/>
        <rFont val="Arial"/>
        <family val="2"/>
      </rPr>
      <t xml:space="preserve">Is there Financial Commitment from the customer?
</t>
    </r>
    <r>
      <rPr>
        <sz val="11"/>
        <color rgb="FF000000"/>
        <rFont val="Arial"/>
        <family val="2"/>
      </rPr>
      <t xml:space="preserve">
The applicant makes a financial commitment in support of the application.
1. Assets installed at initial connection which are sized sufficiently to accommodate the complete future development and which are greater than the assets to accommodate the capacity to be utilised in the early phases of construction; </t>
    </r>
    <r>
      <rPr>
        <b/>
        <sz val="11"/>
        <color rgb="FF000000"/>
        <rFont val="Arial"/>
        <family val="2"/>
      </rPr>
      <t xml:space="preserve">and
</t>
    </r>
    <r>
      <rPr>
        <sz val="11"/>
        <color rgb="FF000000"/>
        <rFont val="Arial"/>
        <family val="2"/>
      </rPr>
      <t>2. Any operation and maintenance costs for such increased assets which may be included within the connection offer prior to the initial energisation of the connection.</t>
    </r>
  </si>
  <si>
    <t>Financial commitment made</t>
  </si>
  <si>
    <t>If your customer is the second comer to an earlier application that they have accepted and installed for the same or a geographically adjacent site, and the criteria across are met, then this would be considered the customer having made a financial commitment to the site, in support of the application.
If in doubt, consider that no financial commitment has been made.</t>
  </si>
  <si>
    <t>No financial commitment</t>
  </si>
  <si>
    <t>Possible Answers</t>
  </si>
  <si>
    <t>Outputs</t>
  </si>
  <si>
    <t>New Connections Questions</t>
  </si>
  <si>
    <t xml:space="preserve">No Rebate to DNO </t>
  </si>
  <si>
    <t xml:space="preserve">Charge Rebate to DNO </t>
  </si>
  <si>
    <t xml:space="preserve">Is the new connection;
</t>
  </si>
  <si>
    <t>Yes</t>
  </si>
  <si>
    <t>at same voltage as POC only</t>
  </si>
  <si>
    <t xml:space="preserve"> - determined to be speculative, or</t>
  </si>
  <si>
    <t>No</t>
  </si>
  <si>
    <t>at same voltage plus one above POC</t>
  </si>
  <si>
    <t xml:space="preserve"> - is a temporary supply, or</t>
  </si>
  <si>
    <t xml:space="preserve">Result </t>
  </si>
  <si>
    <t>What is the Primary Purpose of the new connection?</t>
  </si>
  <si>
    <t>Demand</t>
  </si>
  <si>
    <t>Generation</t>
  </si>
  <si>
    <t>First Connection Questions</t>
  </si>
  <si>
    <t>Did the First Comer contribute towards reinforcements via Cost Apportionment?</t>
  </si>
  <si>
    <t>Voltage</t>
  </si>
  <si>
    <t>Are any of the first connection reinforcements at the same voltage as the POC for the second customer?</t>
  </si>
  <si>
    <t>Are any of the first connection reinforcements at the same voltage as the POC for the second customer</t>
  </si>
  <si>
    <t>or one voltage level above the POC voltage?</t>
  </si>
  <si>
    <t>Are any of the earlier reinforcements upstream of the new connection? </t>
  </si>
  <si>
    <t>On the first connection was High Cost Cap breached?</t>
  </si>
  <si>
    <t>Breached High Cost Cap</t>
  </si>
  <si>
    <t>Under High Cost Cap</t>
  </si>
  <si>
    <t>Energy storage</t>
  </si>
  <si>
    <t>Maximum capacity of entire site incl future phases if known)</t>
  </si>
  <si>
    <t>Purpose of the generator is for back-up purposes?</t>
  </si>
  <si>
    <t>Demand import</t>
  </si>
  <si>
    <t>Generation export</t>
  </si>
  <si>
    <t>Both capacities are the same</t>
  </si>
  <si>
    <t>No generation</t>
  </si>
  <si>
    <t>Considering the total capacity of the site, including future phases, which is larger; Demand import, Generation export, or are both the same?</t>
  </si>
  <si>
    <t>Will the generator be used to support new or existing demand, reduce consumer energy charges, and only export when demand is not required or reduced on site?</t>
  </si>
  <si>
    <t>Primary Purpose</t>
  </si>
  <si>
    <t>Response</t>
  </si>
  <si>
    <t>Incomplete</t>
  </si>
  <si>
    <t>NoDemand import</t>
  </si>
  <si>
    <t>NoGeneration export</t>
  </si>
  <si>
    <t>NoBoth capacities are the same</t>
  </si>
  <si>
    <t>NoGeneration exportYes</t>
  </si>
  <si>
    <t>NoGeneration exportNo</t>
  </si>
  <si>
    <t>NoBoth capacities are the sameYes</t>
  </si>
  <si>
    <t>NoBoth capacities are the sameNo</t>
  </si>
  <si>
    <t xml:space="preserve"> - is an enhanced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</si>
</sst>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11"/>
      <color theme="1"/>
      <name val="Arial"/>
      <family val="2"/>
    </font>
    <font>
      <b/>
      <sz val="14"/>
      <color theme="1"/>
      <name val="Arial"/>
      <family val="2"/>
    </font>
    <font>
      <b/>
      <sz val="18"/>
      <color theme="1"/>
      <name val="Arial"/>
      <family val="2"/>
    </font>
    <font>
      <b/>
      <sz val="22"/>
      <color theme="1"/>
      <name val="Arial"/>
      <family val="2"/>
    </font>
    <font>
      <sz val="11"/>
      <color theme="1"/>
      <name val="Calibri"/>
      <family val="2"/>
      <scheme val="minor"/>
    </font>
    <font>
      <b/>
      <sz val="11"/>
      <color theme="1"/>
      <name val="Arial"/>
      <family val="2"/>
    </font>
    <font>
      <i/>
      <sz val="11"/>
      <color theme="1"/>
      <name val="Arial"/>
      <family val="2"/>
    </font>
    <font>
      <sz val="11"/>
      <color rgb="FFFF0000"/>
      <name val="Arial"/>
      <family val="2"/>
    </font>
    <font>
      <sz val="22"/>
      <color theme="1"/>
      <name val="Arial"/>
      <family val="2"/>
    </font>
    <font>
      <b/>
      <sz val="16"/>
      <color theme="1"/>
      <name val="Arial"/>
      <family val="2"/>
    </font>
    <font>
      <b/>
      <sz val="11"/>
      <color rgb="FF000000"/>
      <name val="Arial"/>
      <family val="2"/>
    </font>
    <font>
      <sz val="11"/>
      <color rgb="FF000000"/>
      <name val="Arial"/>
      <family val="2"/>
    </font>
    <font>
      <sz val="11"/>
      <name val="Arial"/>
      <family val="2"/>
    </font>
    <font>
      <b/>
      <sz val="11"/>
      <name val="Arial"/>
      <family val="2"/>
    </font>
    <font>
      <sz val="12"/>
      <color theme="1"/>
      <name val="Arial"/>
      <family val="2"/>
    </font>
    <font>
      <b/>
      <sz val="20"/>
      <color theme="1"/>
      <name val="Arial"/>
      <family val="2"/>
    </font>
  </fonts>
  <fills count="3">
    <fill>
      <patternFill patternType="none"/>
    </fill>
    <fill>
      <patternFill patternType="gray125"/>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medium">
        <color indexed="64"/>
      </right>
      <top style="medium">
        <color indexed="64"/>
      </top>
      <bottom style="medium">
        <color indexed="64"/>
      </bottom>
      <diagonal/>
    </border>
    <border>
      <left/>
      <right style="thick">
        <color auto="1"/>
      </right>
      <top style="thin">
        <color auto="1"/>
      </top>
      <bottom style="thin">
        <color auto="1"/>
      </bottom>
      <diagonal/>
    </border>
    <border>
      <left style="thick">
        <color auto="1"/>
      </left>
      <right/>
      <top style="thin">
        <color auto="1"/>
      </top>
      <bottom style="thin">
        <color auto="1"/>
      </bottom>
      <diagonal/>
    </border>
    <border>
      <left style="thin">
        <color auto="1"/>
      </left>
      <right style="thick">
        <color auto="1"/>
      </right>
      <top/>
      <bottom style="thick">
        <color auto="1"/>
      </bottom>
      <diagonal/>
    </border>
    <border>
      <left/>
      <right style="thin">
        <color auto="1"/>
      </right>
      <top/>
      <bottom style="thick">
        <color auto="1"/>
      </bottom>
      <diagonal/>
    </border>
    <border>
      <left style="thin">
        <color auto="1"/>
      </left>
      <right style="thick">
        <color auto="1"/>
      </right>
      <top/>
      <bottom/>
      <diagonal/>
    </border>
    <border>
      <left style="thin">
        <color auto="1"/>
      </left>
      <right style="thick">
        <color auto="1"/>
      </right>
      <top style="thick">
        <color auto="1"/>
      </top>
      <bottom/>
      <diagonal/>
    </border>
    <border>
      <left/>
      <right style="thin">
        <color auto="1"/>
      </right>
      <top style="thick">
        <color auto="1"/>
      </top>
      <bottom/>
      <diagonal/>
    </border>
  </borders>
  <cellStyleXfs count="5">
    <xf numFmtId="0" fontId="0" fillId="0" borderId="0"/>
    <xf numFmtId="43" fontId="4" fillId="0" borderId="0" applyFont="0" applyFill="0" applyBorder="0" applyAlignment="0" applyProtection="0"/>
    <xf numFmtId="0" fontId="4" fillId="0" borderId="0"/>
    <xf numFmtId="0" fontId="4" fillId="0" borderId="0"/>
    <xf numFmtId="0" fontId="4" fillId="0" borderId="0"/>
  </cellStyleXfs>
  <cellXfs count="65">
    <xf numFmtId="0" fontId="0" fillId="0" borderId="0" xfId="0"/>
    <xf numFmtId="0" fontId="1" fillId="0" borderId="0" xfId="0" applyFont="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2" fillId="0" borderId="0" xfId="0" applyFont="1"/>
    <xf numFmtId="0" fontId="0" fillId="0" borderId="9" xfId="0" applyBorder="1"/>
    <xf numFmtId="0" fontId="0" fillId="0" borderId="10" xfId="0" applyBorder="1"/>
    <xf numFmtId="0" fontId="0" fillId="0" borderId="11" xfId="0" applyBorder="1"/>
    <xf numFmtId="0" fontId="2" fillId="0" borderId="8" xfId="0" applyFont="1" applyBorder="1"/>
    <xf numFmtId="0" fontId="5" fillId="0" borderId="0" xfId="0" applyFont="1"/>
    <xf numFmtId="0" fontId="6" fillId="0" borderId="0" xfId="0" applyFont="1"/>
    <xf numFmtId="0" fontId="0" fillId="0" borderId="1" xfId="0" applyBorder="1" applyProtection="1">
      <protection locked="0"/>
    </xf>
    <xf numFmtId="0" fontId="0" fillId="0" borderId="1" xfId="0" applyBorder="1" applyAlignment="1">
      <alignment wrapText="1"/>
    </xf>
    <xf numFmtId="0" fontId="0" fillId="0" borderId="1" xfId="0" applyBorder="1"/>
    <xf numFmtId="0" fontId="8" fillId="0" borderId="0" xfId="0" applyFont="1"/>
    <xf numFmtId="0" fontId="7" fillId="0" borderId="0" xfId="0" applyFont="1"/>
    <xf numFmtId="0" fontId="0" fillId="0" borderId="0" xfId="0" applyAlignment="1">
      <alignment wrapText="1"/>
    </xf>
    <xf numFmtId="0" fontId="0" fillId="0" borderId="0" xfId="0" applyAlignment="1">
      <alignment horizontal="right"/>
    </xf>
    <xf numFmtId="0" fontId="0" fillId="2" borderId="1" xfId="0" applyFill="1" applyBorder="1" applyProtection="1">
      <protection locked="0"/>
    </xf>
    <xf numFmtId="0" fontId="0" fillId="0" borderId="0" xfId="0" applyProtection="1">
      <protection locked="0"/>
    </xf>
    <xf numFmtId="0" fontId="2" fillId="0" borderId="12" xfId="0" applyFont="1" applyBorder="1"/>
    <xf numFmtId="0" fontId="9" fillId="0" borderId="0" xfId="0" applyFont="1" applyAlignment="1">
      <alignment wrapText="1"/>
    </xf>
    <xf numFmtId="0" fontId="0" fillId="2" borderId="0" xfId="0" applyFill="1" applyProtection="1">
      <protection locked="0"/>
    </xf>
    <xf numFmtId="0" fontId="0" fillId="0" borderId="0" xfId="0" applyAlignment="1">
      <alignment horizontal="left" vertical="center"/>
    </xf>
    <xf numFmtId="0" fontId="0" fillId="0" borderId="0" xfId="0" applyAlignment="1">
      <alignment horizontal="left" vertical="center" wrapText="1"/>
    </xf>
    <xf numFmtId="0" fontId="0" fillId="0" borderId="13" xfId="0" applyBorder="1"/>
    <xf numFmtId="0" fontId="0" fillId="0" borderId="3" xfId="0" applyBorder="1" applyAlignment="1">
      <alignment wrapText="1"/>
    </xf>
    <xf numFmtId="0" fontId="0" fillId="0" borderId="3" xfId="0" applyBorder="1"/>
    <xf numFmtId="0" fontId="0" fillId="0" borderId="14" xfId="0" applyBorder="1"/>
    <xf numFmtId="0" fontId="14" fillId="0" borderId="3" xfId="0" applyFont="1" applyBorder="1" applyAlignment="1">
      <alignment wrapText="1"/>
    </xf>
    <xf numFmtId="0" fontId="14" fillId="0" borderId="3" xfId="0" applyFont="1" applyBorder="1"/>
    <xf numFmtId="0" fontId="14" fillId="0" borderId="0" xfId="0" applyFont="1"/>
    <xf numFmtId="0" fontId="14" fillId="0" borderId="0" xfId="0" applyFont="1" applyAlignment="1">
      <alignment horizontal="left" vertical="center" wrapText="1"/>
    </xf>
    <xf numFmtId="0" fontId="0" fillId="0" borderId="14" xfId="0" applyBorder="1" applyAlignment="1">
      <alignment wrapText="1"/>
    </xf>
    <xf numFmtId="0" fontId="0" fillId="0" borderId="16" xfId="0" applyBorder="1"/>
    <xf numFmtId="0" fontId="9" fillId="0" borderId="10" xfId="0" applyFont="1" applyBorder="1" applyAlignment="1">
      <alignment horizontal="right"/>
    </xf>
    <xf numFmtId="0" fontId="0" fillId="0" borderId="2" xfId="0" applyBorder="1"/>
    <xf numFmtId="0" fontId="9" fillId="0" borderId="0" xfId="0" applyFont="1" applyAlignment="1">
      <alignment horizontal="right"/>
    </xf>
    <xf numFmtId="0" fontId="1" fillId="0" borderId="19" xfId="0" applyFont="1" applyBorder="1"/>
    <xf numFmtId="0" fontId="1" fillId="0" borderId="5" xfId="0" applyFont="1" applyBorder="1"/>
    <xf numFmtId="0" fontId="11" fillId="0" borderId="0" xfId="0" applyFont="1" applyAlignment="1">
      <alignment horizontal="left" vertical="center" wrapText="1"/>
    </xf>
    <xf numFmtId="0" fontId="14" fillId="0" borderId="3" xfId="0" applyFont="1" applyBorder="1" applyAlignment="1" applyProtection="1">
      <alignment horizontal="center" vertical="center" wrapText="1"/>
      <protection locked="0"/>
    </xf>
    <xf numFmtId="0" fontId="14" fillId="2" borderId="3" xfId="0" applyFont="1" applyFill="1"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7"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3" fillId="0" borderId="7" xfId="0" applyFont="1" applyBorder="1" applyAlignment="1">
      <alignment horizontal="center"/>
    </xf>
    <xf numFmtId="0" fontId="3" fillId="0" borderId="0" xfId="0" applyFont="1" applyAlignment="1">
      <alignment horizontal="center"/>
    </xf>
    <xf numFmtId="0" fontId="3" fillId="0" borderId="8" xfId="0" applyFont="1" applyBorder="1" applyAlignment="1">
      <alignment horizontal="center"/>
    </xf>
    <xf numFmtId="0" fontId="15" fillId="0" borderId="4" xfId="0" applyFont="1" applyBorder="1" applyAlignment="1">
      <alignment horizontal="center"/>
    </xf>
    <xf numFmtId="0" fontId="15" fillId="0" borderId="5" xfId="0" applyFont="1" applyBorder="1" applyAlignment="1">
      <alignment horizontal="center"/>
    </xf>
    <xf numFmtId="0" fontId="15" fillId="0" borderId="6" xfId="0" applyFont="1" applyBorder="1" applyAlignment="1">
      <alignment horizontal="center"/>
    </xf>
    <xf numFmtId="0" fontId="14" fillId="0" borderId="7" xfId="0" applyFont="1" applyBorder="1" applyAlignment="1">
      <alignment horizontal="center"/>
    </xf>
    <xf numFmtId="0" fontId="14" fillId="0" borderId="0" xfId="0" applyFont="1" applyAlignment="1">
      <alignment horizontal="center"/>
    </xf>
    <xf numFmtId="0" fontId="14" fillId="0" borderId="8" xfId="0" applyFont="1" applyBorder="1" applyAlignment="1">
      <alignment horizontal="center"/>
    </xf>
    <xf numFmtId="0" fontId="9" fillId="0" borderId="18" xfId="0" applyFont="1" applyBorder="1" applyAlignment="1">
      <alignment horizontal="center" vertical="center"/>
    </xf>
    <xf numFmtId="0" fontId="9" fillId="0" borderId="17" xfId="0" applyFont="1" applyBorder="1" applyAlignment="1">
      <alignment horizontal="center" vertical="center"/>
    </xf>
    <xf numFmtId="0" fontId="9" fillId="0" borderId="15" xfId="0" applyFont="1" applyBorder="1" applyAlignment="1">
      <alignment horizontal="center" vertical="center"/>
    </xf>
  </cellXfs>
  <cellStyles count="5">
    <cellStyle name="Comma 2" xfId="1" xr:uid="{31BE7581-3672-4CDF-BBCC-DCD24FFCEA1D}"/>
    <cellStyle name="Normal" xfId="0" builtinId="0"/>
    <cellStyle name="Normal 2" xfId="2" xr:uid="{6B801E17-B496-4B1A-9596-CC05F50B17A4}"/>
    <cellStyle name="Normal 3" xfId="3" xr:uid="{6A0B15F8-C1A0-4739-AE76-191BA4A84135}"/>
    <cellStyle name="Normal 4" xfId="4" xr:uid="{EABEAE5C-2D2D-40C6-B424-5BB06E37BA61}"/>
  </cellStyles>
  <dxfs count="22">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8" tint="0.39994506668294322"/>
        </patternFill>
      </fill>
    </dxf>
    <dxf>
      <fill>
        <patternFill>
          <bgColor theme="9" tint="0.39994506668294322"/>
        </patternFill>
      </fill>
    </dxf>
    <dxf>
      <fill>
        <patternFill>
          <bgColor theme="7" tint="0.39994506668294322"/>
        </patternFill>
      </fill>
    </dxf>
    <dxf>
      <fill>
        <patternFill>
          <bgColor theme="9" tint="0.59996337778862885"/>
        </patternFill>
      </fill>
    </dxf>
    <dxf>
      <fill>
        <patternFill>
          <bgColor theme="7"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00000"/>
        </patternFill>
      </fill>
    </dxf>
    <dxf>
      <fill>
        <patternFill>
          <bgColor theme="9" tint="-0.24994659260841701"/>
        </patternFill>
      </fill>
    </dxf>
    <dxf>
      <fill>
        <patternFill>
          <bgColor theme="7" tint="-0.24994659260841701"/>
        </patternFill>
      </fill>
    </dxf>
    <dxf>
      <fill>
        <patternFill>
          <bgColor theme="5"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A9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914400</xdr:colOff>
      <xdr:row>4</xdr:row>
      <xdr:rowOff>9526</xdr:rowOff>
    </xdr:from>
    <xdr:to>
      <xdr:col>3</xdr:col>
      <xdr:colOff>1504950</xdr:colOff>
      <xdr:row>8</xdr:row>
      <xdr:rowOff>104776</xdr:rowOff>
    </xdr:to>
    <xdr:sp macro="" textlink="">
      <xdr:nvSpPr>
        <xdr:cNvPr id="2" name="Arrow: Down 1">
          <a:extLst>
            <a:ext uri="{FF2B5EF4-FFF2-40B4-BE49-F238E27FC236}">
              <a16:creationId xmlns:a16="http://schemas.microsoft.com/office/drawing/2014/main" id="{00000000-0008-0000-0000-000002000000}"/>
            </a:ext>
          </a:extLst>
        </xdr:cNvPr>
        <xdr:cNvSpPr/>
      </xdr:nvSpPr>
      <xdr:spPr>
        <a:xfrm>
          <a:off x="2057400" y="733426"/>
          <a:ext cx="0" cy="819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19</xdr:row>
          <xdr:rowOff>47625</xdr:rowOff>
        </xdr:from>
        <xdr:to>
          <xdr:col>3</xdr:col>
          <xdr:colOff>38100</xdr:colOff>
          <xdr:row>19</xdr:row>
          <xdr:rowOff>57150</xdr:rowOff>
        </xdr:to>
        <xdr:sp macro="" textlink="">
          <xdr:nvSpPr>
            <xdr:cNvPr id="3073" name="CommandButton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66674</xdr:colOff>
      <xdr:row>2</xdr:row>
      <xdr:rowOff>76199</xdr:rowOff>
    </xdr:from>
    <xdr:to>
      <xdr:col>3</xdr:col>
      <xdr:colOff>2931244</xdr:colOff>
      <xdr:row>5</xdr:row>
      <xdr:rowOff>123840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2027" y="445993"/>
          <a:ext cx="3111099" cy="764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346363</xdr:colOff>
      <xdr:row>1</xdr:row>
      <xdr:rowOff>34638</xdr:rowOff>
    </xdr:from>
    <xdr:ext cx="3117169" cy="671944"/>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7963" y="215613"/>
          <a:ext cx="3117169" cy="67194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C0E0C-DD16-4E29-B8B9-B318265CFC6E}">
  <sheetPr codeName="Sheet4"/>
  <dimension ref="B1:F34"/>
  <sheetViews>
    <sheetView showGridLines="0" tabSelected="1" workbookViewId="0">
      <selection activeCell="C16" sqref="C16"/>
    </sheetView>
  </sheetViews>
  <sheetFormatPr defaultColWidth="9" defaultRowHeight="14.25" zeroHeight="1" x14ac:dyDescent="0.2"/>
  <cols>
    <col min="2" max="2" width="10.625" customWidth="1"/>
    <col min="3" max="3" width="115" customWidth="1"/>
    <col min="4" max="4" width="31" bestFit="1" customWidth="1"/>
    <col min="5" max="5" width="9" customWidth="1"/>
  </cols>
  <sheetData>
    <row r="1" spans="2:5" x14ac:dyDescent="0.2"/>
    <row r="2" spans="2:5" ht="15" thickBot="1" x14ac:dyDescent="0.25"/>
    <row r="3" spans="2:5" ht="15" thickTop="1" x14ac:dyDescent="0.2">
      <c r="B3" s="2"/>
      <c r="C3" s="3"/>
      <c r="D3" s="3"/>
      <c r="E3" s="4"/>
    </row>
    <row r="4" spans="2:5" ht="27" x14ac:dyDescent="0.35">
      <c r="B4" s="5"/>
      <c r="C4" s="17" t="s">
        <v>0</v>
      </c>
      <c r="D4" s="47" t="s">
        <v>1</v>
      </c>
      <c r="E4" s="6"/>
    </row>
    <row r="5" spans="2:5" x14ac:dyDescent="0.2">
      <c r="B5" s="5"/>
      <c r="E5" s="6"/>
    </row>
    <row r="6" spans="2:5" x14ac:dyDescent="0.2">
      <c r="B6" s="5"/>
      <c r="C6" t="s">
        <v>2</v>
      </c>
      <c r="E6" s="6"/>
    </row>
    <row r="7" spans="2:5" x14ac:dyDescent="0.2">
      <c r="B7" s="5"/>
      <c r="C7" t="s">
        <v>3</v>
      </c>
      <c r="E7" s="6"/>
    </row>
    <row r="8" spans="2:5" x14ac:dyDescent="0.2">
      <c r="B8" s="5"/>
      <c r="E8" s="6"/>
    </row>
    <row r="9" spans="2:5" x14ac:dyDescent="0.2">
      <c r="B9" s="5"/>
      <c r="E9" s="6"/>
    </row>
    <row r="10" spans="2:5" ht="30.75" customHeight="1" x14ac:dyDescent="0.25">
      <c r="B10" s="5"/>
      <c r="C10" s="16" t="s">
        <v>4</v>
      </c>
      <c r="D10" s="21"/>
      <c r="E10" s="6"/>
    </row>
    <row r="11" spans="2:5" x14ac:dyDescent="0.2">
      <c r="B11" s="5"/>
      <c r="E11" s="6"/>
    </row>
    <row r="12" spans="2:5" x14ac:dyDescent="0.2">
      <c r="B12" s="5"/>
      <c r="E12" s="6"/>
    </row>
    <row r="13" spans="2:5" x14ac:dyDescent="0.2">
      <c r="B13" s="5"/>
      <c r="C13" s="16" t="str">
        <f>IF(OR(D10="Yes",D10=""),"","Considering the total capacity of the site, including future phases, which is larger; Demand import, Generation export, or are both the same?")</f>
        <v/>
      </c>
      <c r="D13" s="14"/>
      <c r="E13" s="6"/>
    </row>
    <row r="14" spans="2:5" x14ac:dyDescent="0.2">
      <c r="B14" s="5"/>
      <c r="E14" s="6"/>
    </row>
    <row r="15" spans="2:5" x14ac:dyDescent="0.2">
      <c r="B15" s="5"/>
      <c r="E15" s="6"/>
    </row>
    <row r="16" spans="2:5" ht="39" customHeight="1" x14ac:dyDescent="0.2">
      <c r="B16" s="5"/>
      <c r="C16" s="15" t="str">
        <f>IF(OR(D10="",D10="Yes"),"",IF(OR(D13="",D13="Demand import")," ","Will the generator be used to support new or existing demand, and reduce consumer energy charges, and only export when demand is not required or reduced on site?"))</f>
        <v/>
      </c>
      <c r="D16" s="14"/>
      <c r="E16" s="6"/>
    </row>
    <row r="17" spans="2:6" ht="15.75" customHeight="1" x14ac:dyDescent="0.2">
      <c r="B17" s="5"/>
      <c r="C17" s="19"/>
      <c r="D17" s="22"/>
      <c r="E17" s="6"/>
    </row>
    <row r="18" spans="2:6" x14ac:dyDescent="0.2">
      <c r="B18" s="5"/>
      <c r="C18" t="str">
        <f>IF(C16="","","Domestic household or commercial / leisure centre installing PV or battery; Primary Purpose is Demand")</f>
        <v/>
      </c>
      <c r="E18" s="6"/>
    </row>
    <row r="19" spans="2:6" x14ac:dyDescent="0.2">
      <c r="B19" s="5"/>
      <c r="C19" t="str">
        <f>IF(C16="","","Potato farm installing PV / biomass to offset refriderated storage on site; Primary Purpose is Demand")</f>
        <v/>
      </c>
      <c r="E19" s="6"/>
    </row>
    <row r="20" spans="2:6" x14ac:dyDescent="0.2">
      <c r="B20" s="5"/>
      <c r="C20" t="str">
        <f>IF(C16="","","NHS hospital installing on-site generation to manage peak demand; Primary Purpose is Demand")</f>
        <v/>
      </c>
      <c r="E20" s="6"/>
    </row>
    <row r="21" spans="2:6" x14ac:dyDescent="0.2">
      <c r="B21" s="5"/>
      <c r="C21" t="str">
        <f>IF(C16="","","Pumped Storage hydro scheme requires demand load to support operations; Primary Purpose is Generation")</f>
        <v/>
      </c>
      <c r="E21" s="6"/>
    </row>
    <row r="22" spans="2:6" x14ac:dyDescent="0.2">
      <c r="B22" s="5"/>
      <c r="C22" t="str">
        <f>IF(C16="","","Biomass plant being built to generate and export energy; Primary Purpose is Generation")</f>
        <v/>
      </c>
      <c r="E22" s="6"/>
    </row>
    <row r="23" spans="2:6" x14ac:dyDescent="0.2">
      <c r="B23" s="5"/>
      <c r="C23" t="str">
        <f>IF(C16="","","Pumped Storage hydro scheme requires demand load to support operations; Primary Purpose is Generation")</f>
        <v/>
      </c>
      <c r="E23" s="6"/>
    </row>
    <row r="24" spans="2:6" x14ac:dyDescent="0.2">
      <c r="B24" s="5"/>
      <c r="C24" t="str">
        <f>IF(C16="","","If the main purpose of the site is to generate and make money from that generation; Primary Purpose is Generation")</f>
        <v/>
      </c>
      <c r="E24" s="6"/>
    </row>
    <row r="25" spans="2:6" x14ac:dyDescent="0.2">
      <c r="B25" s="5"/>
      <c r="E25" s="6"/>
    </row>
    <row r="26" spans="2:6" ht="15" thickBot="1" x14ac:dyDescent="0.25">
      <c r="B26" s="5"/>
      <c r="C26" t="s">
        <v>5</v>
      </c>
      <c r="E26" s="6"/>
    </row>
    <row r="27" spans="2:6" ht="24" thickBot="1" x14ac:dyDescent="0.4">
      <c r="B27" s="5"/>
      <c r="C27" s="20" t="s">
        <v>6</v>
      </c>
      <c r="D27" s="23" t="str">
        <f>IF(Dropdowns!A10="","Incomplete",IFERROR(VLOOKUP(Dropdowns!A10,Dropdowns!$A$15:$B$50,2,FALSE),"Check entries"))</f>
        <v>Incomplete</v>
      </c>
      <c r="E27" s="6"/>
      <c r="F27" s="5"/>
    </row>
    <row r="28" spans="2:6" x14ac:dyDescent="0.2">
      <c r="B28" s="5"/>
      <c r="E28" s="6"/>
    </row>
    <row r="29" spans="2:6" ht="15" thickBot="1" x14ac:dyDescent="0.25">
      <c r="B29" s="8"/>
      <c r="C29" s="9"/>
      <c r="D29" s="9"/>
      <c r="E29" s="10"/>
    </row>
    <row r="30" spans="2:6" ht="15" thickTop="1" x14ac:dyDescent="0.2"/>
    <row r="31" spans="2:6" x14ac:dyDescent="0.2"/>
    <row r="32" spans="2:6" x14ac:dyDescent="0.2"/>
    <row r="33" x14ac:dyDescent="0.2"/>
    <row r="34" x14ac:dyDescent="0.2"/>
  </sheetData>
  <sheetProtection algorithmName="SHA-512" hashValue="pgKJEHDPp8mWVuPZ5Y1DjAQyPFgoFUwfEgJ2/nsk6zt7v/qNllSYOZaG4t8K4AlrYZt/mfchz2xyAgVd4vYzgA==" saltValue="p3traYia4qIDPe8jFZhX8w==" spinCount="100000" sheet="1" objects="1" scenarios="1"/>
  <conditionalFormatting sqref="D13">
    <cfRule type="expression" dxfId="21" priority="7">
      <formula>$D$10="No"</formula>
    </cfRule>
  </conditionalFormatting>
  <conditionalFormatting sqref="D16">
    <cfRule type="expression" dxfId="20" priority="5">
      <formula>$D$13="Both capacities are the same"</formula>
    </cfRule>
    <cfRule type="expression" dxfId="19" priority="6">
      <formula>$D$13="Generation export"</formula>
    </cfRule>
  </conditionalFormatting>
  <conditionalFormatting sqref="D27">
    <cfRule type="expression" dxfId="18" priority="1">
      <formula>$D$27="Incomplete"</formula>
    </cfRule>
    <cfRule type="expression" dxfId="17" priority="2">
      <formula>$D$27="Generation"</formula>
    </cfRule>
    <cfRule type="expression" dxfId="16" priority="3">
      <formula>$D$27="Demand"</formula>
    </cfRule>
    <cfRule type="expression" dxfId="15" priority="4">
      <formula>$D$27="Check entries"</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3073" r:id="rId4" name="CommandButton1">
          <controlPr defaultSize="0" autoLine="0" r:id="rId5">
            <anchor moveWithCells="1">
              <from>
                <xdr:col>3</xdr:col>
                <xdr:colOff>9525</xdr:colOff>
                <xdr:row>19</xdr:row>
                <xdr:rowOff>47625</xdr:rowOff>
              </from>
              <to>
                <xdr:col>3</xdr:col>
                <xdr:colOff>38100</xdr:colOff>
                <xdr:row>19</xdr:row>
                <xdr:rowOff>57150</xdr:rowOff>
              </to>
            </anchor>
          </controlPr>
        </control>
      </mc:Choice>
      <mc:Fallback>
        <control shapeId="3073" r:id="rId4" name="CommandButton1"/>
      </mc:Fallback>
    </mc:AlternateContent>
  </controls>
  <extLst>
    <ext xmlns:x14="http://schemas.microsoft.com/office/spreadsheetml/2009/9/main" uri="{CCE6A557-97BC-4b89-ADB6-D9C93CAAB3DF}">
      <x14:dataValidations xmlns:xm="http://schemas.microsoft.com/office/excel/2006/main" count="3">
        <x14:dataValidation type="list" allowBlank="1" showInputMessage="1" showErrorMessage="1" xr:uid="{76C4F70C-8DAE-4829-8D61-3314311292B3}">
          <x14:formula1>
            <xm:f>Dropdowns!$A$2:$A$3</xm:f>
          </x14:formula1>
          <xm:sqref>D10</xm:sqref>
        </x14:dataValidation>
        <x14:dataValidation type="list" allowBlank="1" showInputMessage="1" showErrorMessage="1" xr:uid="{8AEE570E-4A21-4F95-AE8A-16F6FDBEA740}">
          <x14:formula1>
            <xm:f>Dropdowns!$B$2:$B$4</xm:f>
          </x14:formula1>
          <xm:sqref>D13</xm:sqref>
        </x14:dataValidation>
        <x14:dataValidation type="list" allowBlank="1" showInputMessage="1" showErrorMessage="1" xr:uid="{F7F8731A-CFB6-4ADD-A8D0-5AD01A59F1A7}">
          <x14:formula1>
            <xm:f>Dropdowns!$C$2:$C$4</xm:f>
          </x14:formula1>
          <xm:sqref>D16:D17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4C996-94A3-4FA5-AAFF-7771736EED34}">
  <sheetPr codeName="Sheet1"/>
  <dimension ref="A2:I51"/>
  <sheetViews>
    <sheetView showGridLines="0" topLeftCell="C2" zoomScale="115" zoomScaleNormal="115" workbookViewId="0">
      <selection activeCell="E14" sqref="E14"/>
    </sheetView>
  </sheetViews>
  <sheetFormatPr defaultRowHeight="14.25" x14ac:dyDescent="0.2"/>
  <cols>
    <col min="1" max="1" width="25.625" customWidth="1"/>
    <col min="2" max="2" width="14.875" customWidth="1"/>
    <col min="3" max="3" width="3.25" customWidth="1"/>
    <col min="4" max="4" width="92.375" customWidth="1"/>
    <col min="5" max="5" width="31.25" customWidth="1"/>
    <col min="6" max="6" width="3.125" customWidth="1"/>
    <col min="7" max="7" width="3.25" customWidth="1"/>
    <col min="8" max="8" width="20.875" customWidth="1"/>
    <col min="9" max="9" width="18.625" customWidth="1"/>
  </cols>
  <sheetData>
    <row r="2" spans="1:9" ht="15" thickBot="1" x14ac:dyDescent="0.25"/>
    <row r="3" spans="1:9" ht="15" thickTop="1" x14ac:dyDescent="0.2">
      <c r="C3" s="2"/>
      <c r="D3" s="3"/>
      <c r="E3" s="3"/>
      <c r="F3" s="3"/>
      <c r="G3" s="3"/>
      <c r="H3" s="3"/>
      <c r="I3" s="4"/>
    </row>
    <row r="4" spans="1:9" ht="27.75" x14ac:dyDescent="0.4">
      <c r="A4" s="24"/>
      <c r="C4" s="53" t="s">
        <v>7</v>
      </c>
      <c r="D4" s="54"/>
      <c r="E4" s="54"/>
      <c r="F4" s="54"/>
      <c r="G4" s="54"/>
      <c r="H4" s="54"/>
      <c r="I4" s="55"/>
    </row>
    <row r="5" spans="1:9" x14ac:dyDescent="0.2">
      <c r="C5" s="50" t="s">
        <v>8</v>
      </c>
      <c r="D5" s="51"/>
      <c r="E5" s="51"/>
      <c r="F5" s="51"/>
      <c r="G5" s="51"/>
      <c r="H5" s="51"/>
      <c r="I5" s="52"/>
    </row>
    <row r="6" spans="1:9" ht="15" thickBot="1" x14ac:dyDescent="0.25">
      <c r="C6" s="8"/>
      <c r="D6" s="48"/>
      <c r="E6" s="48"/>
      <c r="F6" s="48"/>
      <c r="G6" s="48"/>
      <c r="H6" s="48"/>
      <c r="I6" s="49"/>
    </row>
    <row r="7" spans="1:9" ht="15" thickTop="1" x14ac:dyDescent="0.2">
      <c r="C7" s="2"/>
      <c r="D7" s="3"/>
      <c r="E7" s="3"/>
      <c r="F7" s="4"/>
      <c r="G7" s="3"/>
      <c r="H7" s="3"/>
      <c r="I7" s="4"/>
    </row>
    <row r="8" spans="1:9" ht="20.25" customHeight="1" x14ac:dyDescent="0.35">
      <c r="C8" s="5"/>
      <c r="D8" s="7" t="s">
        <v>9</v>
      </c>
      <c r="E8" s="7"/>
      <c r="F8" s="11"/>
      <c r="G8" s="7"/>
      <c r="H8" s="7" t="s">
        <v>10</v>
      </c>
      <c r="I8" s="6"/>
    </row>
    <row r="9" spans="1:9" ht="16.5" customHeight="1" x14ac:dyDescent="0.35">
      <c r="C9" s="5"/>
      <c r="D9" s="13" t="s">
        <v>11</v>
      </c>
      <c r="E9" s="7"/>
      <c r="F9" s="11"/>
      <c r="G9" s="7"/>
      <c r="H9" s="7"/>
      <c r="I9" s="6"/>
    </row>
    <row r="10" spans="1:9" x14ac:dyDescent="0.2">
      <c r="C10" s="5"/>
      <c r="F10" s="6"/>
      <c r="H10" t="str">
        <f>'ECCR Tool Logic'!H12</f>
        <v xml:space="preserve"> </v>
      </c>
      <c r="I10" s="6"/>
    </row>
    <row r="11" spans="1:9" ht="16.5" customHeight="1" x14ac:dyDescent="0.2">
      <c r="B11" s="20"/>
      <c r="C11" s="5"/>
      <c r="D11" t="str">
        <f>'ECCR Tool Logic'!C7</f>
        <v xml:space="preserve">Is the new connection;
</v>
      </c>
      <c r="F11" s="6"/>
      <c r="H11" t="str">
        <f>'ECCR Tool Logic'!H13</f>
        <v xml:space="preserve"> </v>
      </c>
      <c r="I11" s="6"/>
    </row>
    <row r="12" spans="1:9" ht="15" thickBot="1" x14ac:dyDescent="0.25">
      <c r="C12" s="5"/>
      <c r="D12" t="str">
        <f>'ECCR Tool Logic'!C8</f>
        <v xml:space="preserve"> - determined to be speculative, or</v>
      </c>
      <c r="F12" s="6"/>
      <c r="G12" s="9"/>
      <c r="H12" s="9"/>
      <c r="I12" s="10"/>
    </row>
    <row r="13" spans="1:9" ht="15" thickTop="1" x14ac:dyDescent="0.2">
      <c r="B13" s="20"/>
      <c r="C13" s="5"/>
      <c r="D13" t="str">
        <f>'ECCR Tool Logic'!C9</f>
        <v xml:space="preserve"> - is a temporary supply, or</v>
      </c>
      <c r="F13" s="6"/>
      <c r="G13" s="2"/>
      <c r="H13" s="3"/>
      <c r="I13" s="4"/>
    </row>
    <row r="14" spans="1:9" x14ac:dyDescent="0.2">
      <c r="C14" s="5"/>
      <c r="D14" t="str">
        <f>'ECCR Tool Logic'!C10</f>
        <v xml:space="preserve"> - is an enhanced scheme</v>
      </c>
      <c r="E14" s="25"/>
      <c r="F14" s="6"/>
      <c r="G14" s="5"/>
      <c r="I14" s="6"/>
    </row>
    <row r="15" spans="1:9" x14ac:dyDescent="0.2">
      <c r="B15" s="20"/>
      <c r="C15" s="5"/>
      <c r="F15" s="6"/>
      <c r="G15" s="5"/>
      <c r="I15" s="6"/>
    </row>
    <row r="16" spans="1:9" x14ac:dyDescent="0.2">
      <c r="C16" s="5"/>
      <c r="F16" s="6"/>
      <c r="G16" s="5"/>
      <c r="I16" s="6"/>
    </row>
    <row r="17" spans="2:9" x14ac:dyDescent="0.2">
      <c r="B17" s="20"/>
      <c r="C17" s="5"/>
      <c r="F17" s="6"/>
      <c r="G17" s="5"/>
      <c r="I17" s="6"/>
    </row>
    <row r="18" spans="2:9" x14ac:dyDescent="0.2">
      <c r="C18" s="5"/>
      <c r="F18" s="6"/>
      <c r="G18" s="5"/>
      <c r="I18" s="6"/>
    </row>
    <row r="19" spans="2:9" x14ac:dyDescent="0.2">
      <c r="B19" s="20"/>
      <c r="C19" s="5"/>
      <c r="D19" t="str">
        <f>IF('ECCR Tool Logic'!J13='ECCR Tool Logic'!C20,'ECCR Tool Logic'!C20," ")</f>
        <v xml:space="preserve"> </v>
      </c>
      <c r="E19" s="22"/>
      <c r="F19" s="6"/>
      <c r="G19" s="5"/>
      <c r="I19" s="6"/>
    </row>
    <row r="20" spans="2:9" ht="15" thickBot="1" x14ac:dyDescent="0.25">
      <c r="C20" s="5"/>
      <c r="F20" s="6"/>
      <c r="G20" s="5"/>
      <c r="I20" s="6"/>
    </row>
    <row r="21" spans="2:9" ht="15" thickTop="1" x14ac:dyDescent="0.2">
      <c r="C21" s="2"/>
      <c r="D21" s="3"/>
      <c r="E21" s="3"/>
      <c r="F21" s="4"/>
      <c r="G21" s="5"/>
      <c r="I21" s="6"/>
    </row>
    <row r="22" spans="2:9" ht="23.25" x14ac:dyDescent="0.35">
      <c r="C22" s="5"/>
      <c r="D22" s="7" t="s">
        <v>12</v>
      </c>
      <c r="F22" s="6"/>
      <c r="G22" s="5"/>
      <c r="I22" s="6"/>
    </row>
    <row r="23" spans="2:9" x14ac:dyDescent="0.2">
      <c r="C23" s="5"/>
      <c r="D23" s="13" t="s">
        <v>13</v>
      </c>
      <c r="F23" s="6"/>
      <c r="G23" s="5"/>
      <c r="I23" s="6"/>
    </row>
    <row r="24" spans="2:9" x14ac:dyDescent="0.2">
      <c r="C24" s="5"/>
      <c r="F24" s="6"/>
      <c r="G24" s="5"/>
      <c r="I24" s="6"/>
    </row>
    <row r="25" spans="2:9" x14ac:dyDescent="0.2">
      <c r="C25" s="5"/>
      <c r="D25" t="str">
        <f>IF('ECCR Tool Logic'!J15='ECCR Tool Logic'!C26,'ECCR Tool Logic'!C26," ")</f>
        <v xml:space="preserve"> </v>
      </c>
      <c r="E25" s="22"/>
      <c r="F25" s="6"/>
      <c r="G25" s="5"/>
      <c r="I25" s="6"/>
    </row>
    <row r="26" spans="2:9" x14ac:dyDescent="0.2">
      <c r="C26" s="5"/>
      <c r="F26" s="6"/>
      <c r="G26" s="5"/>
      <c r="I26" s="6"/>
    </row>
    <row r="27" spans="2:9" x14ac:dyDescent="0.2">
      <c r="C27" s="5"/>
      <c r="D27" t="str">
        <f>IF('ECCR Tool Logic'!J19='ECCR Tool Logic'!C30,'ECCR Tool Logic'!J21," ")</f>
        <v xml:space="preserve"> </v>
      </c>
      <c r="E27" s="22"/>
      <c r="F27" s="6"/>
      <c r="G27" s="5"/>
      <c r="I27" s="6"/>
    </row>
    <row r="28" spans="2:9" x14ac:dyDescent="0.2">
      <c r="C28" s="5"/>
      <c r="D28" t="str">
        <f>IF('ECCR Tool Logic'!J19='ECCR Tool Logic'!C30,'ECCR Tool Logic'!J22," ")</f>
        <v xml:space="preserve"> </v>
      </c>
      <c r="F28" s="6"/>
      <c r="G28" s="5"/>
      <c r="I28" s="6"/>
    </row>
    <row r="29" spans="2:9" x14ac:dyDescent="0.2">
      <c r="C29" s="5"/>
      <c r="F29" s="6"/>
      <c r="G29" s="5"/>
      <c r="I29" s="6"/>
    </row>
    <row r="30" spans="2:9" x14ac:dyDescent="0.2">
      <c r="C30" s="5"/>
      <c r="D30" t="str">
        <f>IF('ECCR Tool Logic'!J23='ECCR Tool Logic'!C35,'ECCR Tool Logic'!C35," ")</f>
        <v xml:space="preserve"> </v>
      </c>
      <c r="E30" s="22"/>
      <c r="F30" s="6"/>
      <c r="G30" s="5"/>
      <c r="I30" s="6"/>
    </row>
    <row r="31" spans="2:9" x14ac:dyDescent="0.2">
      <c r="C31" s="5"/>
      <c r="F31" s="6"/>
      <c r="G31" s="5"/>
      <c r="I31" s="6"/>
    </row>
    <row r="32" spans="2:9" x14ac:dyDescent="0.2">
      <c r="C32" s="5"/>
      <c r="F32" s="6"/>
      <c r="G32" s="5"/>
      <c r="I32" s="6"/>
    </row>
    <row r="33" spans="3:9" x14ac:dyDescent="0.2">
      <c r="C33" s="5"/>
      <c r="F33" s="6"/>
      <c r="G33" s="5"/>
      <c r="I33" s="6"/>
    </row>
    <row r="34" spans="3:9" ht="15" thickBot="1" x14ac:dyDescent="0.25">
      <c r="C34" s="8"/>
      <c r="D34" s="9"/>
      <c r="E34" s="9"/>
      <c r="F34" s="10"/>
      <c r="G34" s="8"/>
      <c r="H34" s="9"/>
      <c r="I34" s="10"/>
    </row>
    <row r="35" spans="3:9" ht="15" thickTop="1" x14ac:dyDescent="0.2">
      <c r="C35" s="2"/>
      <c r="D35" s="3"/>
      <c r="E35" s="3"/>
      <c r="F35" s="3"/>
      <c r="G35" s="3"/>
      <c r="H35" s="3"/>
      <c r="I35" s="4"/>
    </row>
    <row r="36" spans="3:9" ht="23.25" x14ac:dyDescent="0.35">
      <c r="C36" s="5"/>
      <c r="D36" s="7" t="s">
        <v>14</v>
      </c>
      <c r="I36" s="6"/>
    </row>
    <row r="37" spans="3:9" x14ac:dyDescent="0.2">
      <c r="C37" s="5"/>
      <c r="D37" s="13" t="s">
        <v>15</v>
      </c>
      <c r="I37" s="6"/>
    </row>
    <row r="38" spans="3:9" x14ac:dyDescent="0.2">
      <c r="C38" s="5"/>
      <c r="D38" s="13"/>
      <c r="I38" s="6"/>
    </row>
    <row r="39" spans="3:9" ht="15" x14ac:dyDescent="0.25">
      <c r="C39" s="5"/>
      <c r="D39" s="12" t="s">
        <v>16</v>
      </c>
      <c r="I39" s="6"/>
    </row>
    <row r="40" spans="3:9" x14ac:dyDescent="0.2">
      <c r="C40" s="5"/>
      <c r="D40" t="s">
        <v>17</v>
      </c>
      <c r="I40" s="6"/>
    </row>
    <row r="41" spans="3:9" x14ac:dyDescent="0.2">
      <c r="C41" s="5"/>
      <c r="D41" t="s">
        <v>18</v>
      </c>
      <c r="I41" s="6"/>
    </row>
    <row r="42" spans="3:9" x14ac:dyDescent="0.2">
      <c r="C42" s="5"/>
      <c r="D42" t="s">
        <v>19</v>
      </c>
      <c r="I42" s="6"/>
    </row>
    <row r="43" spans="3:9" x14ac:dyDescent="0.2">
      <c r="C43" s="5"/>
      <c r="D43" t="s">
        <v>20</v>
      </c>
      <c r="I43" s="6"/>
    </row>
    <row r="44" spans="3:9" x14ac:dyDescent="0.2">
      <c r="C44" s="5"/>
      <c r="I44" s="6"/>
    </row>
    <row r="45" spans="3:9" ht="15" x14ac:dyDescent="0.25">
      <c r="C45" s="5"/>
      <c r="D45" s="12" t="s">
        <v>21</v>
      </c>
      <c r="I45" s="6"/>
    </row>
    <row r="46" spans="3:9" x14ac:dyDescent="0.2">
      <c r="C46" s="5"/>
      <c r="D46" t="s">
        <v>22</v>
      </c>
      <c r="I46" s="6"/>
    </row>
    <row r="47" spans="3:9" x14ac:dyDescent="0.2">
      <c r="C47" s="5"/>
      <c r="D47" t="s">
        <v>23</v>
      </c>
      <c r="I47" s="6"/>
    </row>
    <row r="48" spans="3:9" x14ac:dyDescent="0.2">
      <c r="C48" s="5"/>
      <c r="D48" t="s">
        <v>24</v>
      </c>
      <c r="I48" s="6"/>
    </row>
    <row r="49" spans="3:9" x14ac:dyDescent="0.2">
      <c r="C49" s="5"/>
      <c r="D49" t="s">
        <v>25</v>
      </c>
      <c r="I49" s="6"/>
    </row>
    <row r="50" spans="3:9" ht="15" thickBot="1" x14ac:dyDescent="0.25">
      <c r="C50" s="8"/>
      <c r="D50" s="9"/>
      <c r="E50" s="9"/>
      <c r="F50" s="9"/>
      <c r="G50" s="9"/>
      <c r="H50" s="9"/>
      <c r="I50" s="10"/>
    </row>
    <row r="51" spans="3:9" ht="15" thickTop="1" x14ac:dyDescent="0.2"/>
  </sheetData>
  <sheetProtection algorithmName="SHA-512" hashValue="rFRWBDHk8x76IwKZLdyrhGu8qAJIGzru8GhDH/9Thm56h/948YrL859CDCFZ4iA30bj+IKELqVARfqRnvmk6qA==" saltValue="56IguTd37lZp42bJeeAmoA==" spinCount="100000" sheet="1" objects="1" scenarios="1"/>
  <mergeCells count="3">
    <mergeCell ref="D6:I6"/>
    <mergeCell ref="C5:I5"/>
    <mergeCell ref="C4:I4"/>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5" id="{9BB24841-8CB7-404F-B46A-CD05AA8CC38B}">
            <xm:f>$D$19='ECCR Tool Logic'!$C$20</xm:f>
            <x14:dxf>
              <fill>
                <patternFill>
                  <bgColor theme="5" tint="0.59996337778862885"/>
                </patternFill>
              </fill>
            </x14:dxf>
          </x14:cfRule>
          <xm:sqref>E19</xm:sqref>
        </x14:conditionalFormatting>
        <x14:conditionalFormatting xmlns:xm="http://schemas.microsoft.com/office/excel/2006/main">
          <x14:cfRule type="expression" priority="4" id="{F716576F-C63A-4567-8543-2677CC723B71}">
            <xm:f>$D$25='ECCR Tool Logic'!$C$26</xm:f>
            <x14:dxf>
              <fill>
                <patternFill>
                  <bgColor theme="5" tint="0.59996337778862885"/>
                </patternFill>
              </fill>
            </x14:dxf>
          </x14:cfRule>
          <xm:sqref>E25</xm:sqref>
        </x14:conditionalFormatting>
        <x14:conditionalFormatting xmlns:xm="http://schemas.microsoft.com/office/excel/2006/main">
          <x14:cfRule type="expression" priority="2" id="{4E6E9FB0-CF29-4E5E-9712-36DC55242F87}">
            <xm:f>$D$27='ECCR Tool Logic'!$C$32</xm:f>
            <x14:dxf>
              <fill>
                <patternFill>
                  <bgColor theme="5" tint="0.59996337778862885"/>
                </patternFill>
              </fill>
            </x14:dxf>
          </x14:cfRule>
          <x14:cfRule type="expression" priority="3" id="{0550C3E3-B390-4BE6-925D-A388EDB1B3F8}">
            <xm:f>$D$27='ECCR Tool Logic'!$C$31</xm:f>
            <x14:dxf>
              <fill>
                <patternFill>
                  <bgColor theme="5" tint="0.59996337778862885"/>
                </patternFill>
              </fill>
            </x14:dxf>
          </x14:cfRule>
          <xm:sqref>E27</xm:sqref>
        </x14:conditionalFormatting>
        <x14:conditionalFormatting xmlns:xm="http://schemas.microsoft.com/office/excel/2006/main">
          <x14:cfRule type="expression" priority="1" id="{A32A66DB-CA54-4045-A3C6-4DD58B4DB22E}">
            <xm:f>$D$30='ECCR Tool Logic'!$C$35</xm:f>
            <x14:dxf>
              <fill>
                <patternFill>
                  <bgColor theme="5" tint="0.59996337778862885"/>
                </patternFill>
              </fill>
            </x14:dxf>
          </x14:cfRule>
          <xm:sqref>E30</xm:sqref>
        </x14:conditionalFormatting>
        <x14:conditionalFormatting xmlns:xm="http://schemas.microsoft.com/office/excel/2006/main">
          <x14:cfRule type="expression" priority="9" id="{B7B88037-7ECA-450F-9367-B3AD622B6489}">
            <xm:f>$H$11='ECCR Tool Logic'!$H$8</xm:f>
            <x14:dxf>
              <fill>
                <patternFill>
                  <bgColor theme="4" tint="0.59996337778862885"/>
                </patternFill>
              </fill>
            </x14:dxf>
          </x14:cfRule>
          <x14:cfRule type="expression" priority="10" id="{863CE9D8-59E0-49F8-A591-D96FB990385F}">
            <xm:f>$H$11='ECCR Tool Logic'!$H$7</xm:f>
            <x14:dxf>
              <fill>
                <patternFill>
                  <bgColor theme="7" tint="0.59996337778862885"/>
                </patternFill>
              </fill>
            </x14:dxf>
          </x14:cfRule>
          <x14:cfRule type="expression" priority="11" id="{4DA67A4F-8CCD-4F95-93D8-1A71FE234EC9}">
            <xm:f>$H$10='ECCR Tool Logic'!$H$5</xm:f>
            <x14:dxf>
              <fill>
                <patternFill>
                  <bgColor theme="9" tint="0.59996337778862885"/>
                </patternFill>
              </fill>
            </x14:dxf>
          </x14:cfRule>
          <xm:sqref>G7:I12</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2C32A65-DFB4-47BB-AD47-CE0A968CA852}">
          <x14:formula1>
            <xm:f>'ECCR Tool Logic'!$E$7:$E$8</xm:f>
          </x14:formula1>
          <xm:sqref>E14</xm:sqref>
        </x14:dataValidation>
        <x14:dataValidation type="list" allowBlank="1" showInputMessage="1" showErrorMessage="1" xr:uid="{9E323AF2-5D9A-4D5A-A4B4-380F92245A04}">
          <x14:formula1>
            <xm:f>'ECCR Tool Logic'!$E$20:$E$21</xm:f>
          </x14:formula1>
          <xm:sqref>E19</xm:sqref>
        </x14:dataValidation>
        <x14:dataValidation type="list" allowBlank="1" showInputMessage="1" showErrorMessage="1" xr:uid="{D9692340-96FF-471B-99FA-33A11805C7F5}">
          <x14:formula1>
            <xm:f>'ECCR Tool Logic'!$E$27:$E$28</xm:f>
          </x14:formula1>
          <xm:sqref>E25</xm:sqref>
        </x14:dataValidation>
        <x14:dataValidation type="list" allowBlank="1" showInputMessage="1" showErrorMessage="1" xr:uid="{86B4CFCE-7EA9-4DA9-BBA8-D0A832AE4AAA}">
          <x14:formula1>
            <xm:f>'ECCR Tool Logic'!$E$31:$E$32</xm:f>
          </x14:formula1>
          <xm:sqref>E27</xm:sqref>
        </x14:dataValidation>
        <x14:dataValidation type="list" allowBlank="1" showInputMessage="1" showErrorMessage="1" xr:uid="{4617B733-A6AE-4872-BD12-B2EE6FB85A78}">
          <x14:formula1>
            <xm:f>'ECCR Tool Logic'!$E$35:$E$36</xm:f>
          </x14:formula1>
          <xm:sqref>E30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0D384-9D98-46A3-B25A-37D011BA0283}">
  <sheetPr codeName="Sheet7"/>
  <dimension ref="C1:I22"/>
  <sheetViews>
    <sheetView showGridLines="0" topLeftCell="B1" zoomScaleNormal="100" workbookViewId="0">
      <selection activeCell="F10" sqref="F10"/>
    </sheetView>
  </sheetViews>
  <sheetFormatPr defaultRowHeight="14.25" x14ac:dyDescent="0.2"/>
  <cols>
    <col min="1" max="1" width="5.625" customWidth="1"/>
    <col min="2" max="2" width="5.375" customWidth="1"/>
    <col min="3" max="3" width="5.75" customWidth="1"/>
    <col min="4" max="4" width="68.625" customWidth="1"/>
    <col min="5" max="5" width="5" customWidth="1"/>
    <col min="6" max="6" width="51.75" customWidth="1"/>
    <col min="7" max="7" width="4.25" customWidth="1"/>
    <col min="8" max="8" width="60.625" customWidth="1"/>
    <col min="9" max="9" width="5.75" customWidth="1"/>
    <col min="10" max="10" width="6" customWidth="1"/>
    <col min="11" max="11" width="7.25" customWidth="1"/>
  </cols>
  <sheetData>
    <row r="1" spans="3:9" ht="15" thickBot="1" x14ac:dyDescent="0.25"/>
    <row r="2" spans="3:9" ht="27" thickTop="1" x14ac:dyDescent="0.4">
      <c r="C2" s="56" t="s">
        <v>26</v>
      </c>
      <c r="D2" s="57"/>
      <c r="E2" s="57"/>
      <c r="F2" s="57"/>
      <c r="G2" s="57"/>
      <c r="H2" s="57"/>
      <c r="I2" s="58"/>
    </row>
    <row r="3" spans="3:9" ht="15" x14ac:dyDescent="0.2">
      <c r="C3" s="59" t="s">
        <v>27</v>
      </c>
      <c r="D3" s="60"/>
      <c r="E3" s="60"/>
      <c r="F3" s="60"/>
      <c r="G3" s="60"/>
      <c r="H3" s="60"/>
      <c r="I3" s="61"/>
    </row>
    <row r="4" spans="3:9" ht="15" thickBot="1" x14ac:dyDescent="0.25">
      <c r="C4" s="8"/>
      <c r="D4" s="9"/>
      <c r="E4" s="9"/>
      <c r="F4" s="9"/>
      <c r="G4" s="9"/>
      <c r="H4" s="9"/>
      <c r="I4" s="10"/>
    </row>
    <row r="5" spans="3:9" ht="21" customHeight="1" thickTop="1" x14ac:dyDescent="0.25">
      <c r="C5" s="2"/>
      <c r="D5" s="42"/>
      <c r="E5" s="41"/>
      <c r="F5" s="62" t="str">
        <f>'Speculative Logic'!Y3</f>
        <v>Not Complete</v>
      </c>
      <c r="G5" s="3"/>
      <c r="H5" s="3"/>
      <c r="I5" s="4"/>
    </row>
    <row r="6" spans="3:9" ht="20.25" x14ac:dyDescent="0.3">
      <c r="C6" s="5"/>
      <c r="D6" s="40" t="s">
        <v>28</v>
      </c>
      <c r="E6" s="39"/>
      <c r="F6" s="63"/>
      <c r="I6" s="6"/>
    </row>
    <row r="7" spans="3:9" ht="21" thickBot="1" x14ac:dyDescent="0.35">
      <c r="C7" s="8"/>
      <c r="D7" s="38"/>
      <c r="E7" s="37"/>
      <c r="F7" s="64"/>
      <c r="G7" s="9"/>
      <c r="H7" s="9"/>
      <c r="I7" s="10"/>
    </row>
    <row r="8" spans="3:9" ht="15" thickTop="1" x14ac:dyDescent="0.2">
      <c r="C8" s="5"/>
      <c r="I8" s="6"/>
    </row>
    <row r="9" spans="3:9" ht="18" x14ac:dyDescent="0.25">
      <c r="C9" s="5"/>
      <c r="D9" s="1" t="s">
        <v>29</v>
      </c>
      <c r="E9" s="1"/>
      <c r="F9" s="1" t="s">
        <v>30</v>
      </c>
      <c r="G9" s="1"/>
      <c r="H9" s="1" t="s">
        <v>31</v>
      </c>
      <c r="I9" s="6"/>
    </row>
    <row r="10" spans="3:9" ht="192" customHeight="1" x14ac:dyDescent="0.2">
      <c r="C10" s="36"/>
      <c r="D10" s="32" t="str">
        <f>'Speculative Logic'!B3</f>
        <v>Does the application consist of entirely future provision?
All applications
 - Will at least 75% of the total connections and/or at least 75% of the total load are delivered in the first phase of the development (excluding any temporary works). 
OR 
 - Is only infrastructure being provided, with no connections for end users requested, and the development is not within the relevant local authority’s development plans.</v>
      </c>
      <c r="E10" s="33"/>
      <c r="F10" s="45"/>
      <c r="G10" s="33"/>
      <c r="H10" s="32" t="str">
        <f>'Speculative Logic'!E3</f>
        <v>If the application is infrastructure only with no connections for end users, engage with the customer directly to determine if the job is within the Local Authority Development Plans.  Retain evidence provided by the customer to the job folder.
If the customer does not provide this evidence, then the development is considered to be not within the Local Authority Development Plan.
If the customer has not indicated phases on their application, then consider the application as a request to connect all the requested capacity in the first phase.</v>
      </c>
      <c r="I10" s="28"/>
    </row>
    <row r="11" spans="3:9" ht="15" x14ac:dyDescent="0.2">
      <c r="C11" s="5"/>
      <c r="D11" s="34"/>
      <c r="E11" s="34"/>
      <c r="F11" s="34"/>
      <c r="G11" s="34"/>
      <c r="H11" s="34"/>
      <c r="I11" s="6"/>
    </row>
    <row r="12" spans="3:9" ht="154.5" customHeight="1" x14ac:dyDescent="0.2">
      <c r="C12" s="31"/>
      <c r="D12" s="32" t="str">
        <f>'Speculative Logic'!B15</f>
        <v>What is the size of the site?
Domestic developments only
 - Does the complete development include more than 5,000 dwellings or require more than ten permanent HV/LV substations beyond the POC. 
OR
 - Does the complete developed include less than 100 dwellings or require less than three permanent HV/LV substations beyond the POC</v>
      </c>
      <c r="E12" s="33"/>
      <c r="F12" s="45"/>
      <c r="G12" s="33"/>
      <c r="H12" s="32"/>
      <c r="I12" s="28"/>
    </row>
    <row r="13" spans="3:9" ht="15" x14ac:dyDescent="0.2">
      <c r="C13" s="5"/>
      <c r="D13" s="34"/>
      <c r="E13" s="34"/>
      <c r="F13" s="34"/>
      <c r="G13" s="34"/>
      <c r="H13" s="34"/>
      <c r="I13" s="6"/>
    </row>
    <row r="14" spans="3:9" ht="184.5" customHeight="1" x14ac:dyDescent="0.2">
      <c r="C14" s="31"/>
      <c r="D14" s="32" t="str">
        <f>IF(AND('Speculative Logic'!N11&lt;4,NOT('Speculative Logic'!U3='Speculative Logic'!P5)),'Speculative Logic'!B7," ")</f>
        <v xml:space="preserve"> </v>
      </c>
      <c r="E14" s="33"/>
      <c r="F14" s="44"/>
      <c r="G14" s="33"/>
      <c r="H14" s="32" t="str">
        <f>IF(AND('Speculative Logic'!N11&lt;4,NOT('Speculative Logic'!U3='Speculative Logic'!P5)),'Speculative Logic'!E7," ")</f>
        <v xml:space="preserve"> </v>
      </c>
      <c r="I14" s="28"/>
    </row>
    <row r="15" spans="3:9" ht="15" x14ac:dyDescent="0.2">
      <c r="C15" s="5"/>
      <c r="D15" s="34"/>
      <c r="E15" s="34"/>
      <c r="F15" s="35"/>
      <c r="G15" s="34"/>
      <c r="H15" s="34"/>
      <c r="I15" s="6"/>
    </row>
    <row r="16" spans="3:9" ht="126.75" customHeight="1" x14ac:dyDescent="0.2">
      <c r="C16" s="31"/>
      <c r="D16" s="32" t="str">
        <f>IF(AND(AND('Speculative Logic'!O12&gt;-1,NOT('Speculative Logic'!M12=6)),NOT('Speculative Logic'!U4='Speculative Logic'!P5),NOT('Speculative Logic'!U3='Speculative Logic'!P5)),'Speculative Logic'!B11," ")</f>
        <v xml:space="preserve"> </v>
      </c>
      <c r="E16" s="33"/>
      <c r="F16" s="44"/>
      <c r="G16" s="33"/>
      <c r="H16" s="32" t="str">
        <f>IF(AND(AND('Speculative Logic'!O12&gt;-1,NOT('Speculative Logic'!M12=6)),NOT('Speculative Logic'!U4='Speculative Logic'!P5),NOT('Speculative Logic'!U3='Speculative Logic'!P5)),'Speculative Logic'!E11," ")</f>
        <v xml:space="preserve"> </v>
      </c>
      <c r="I16" s="28"/>
    </row>
    <row r="17" spans="3:9" x14ac:dyDescent="0.2">
      <c r="C17" s="5"/>
      <c r="I17" s="6"/>
    </row>
    <row r="18" spans="3:9" ht="165" customHeight="1" x14ac:dyDescent="0.2">
      <c r="C18" s="31"/>
      <c r="D18" s="29" t="str">
        <f>IF(AND('Speculative Logic'!O13&lt;4,NOT('Speculative Logic'!U5='Speculative Logic'!P5),NOT('Speculative Logic'!U4='Speculative Logic'!P5),NOT('Speculative Logic'!U3='Speculative Logic'!P5)),'Speculative Logic'!B20," ")</f>
        <v xml:space="preserve"> </v>
      </c>
      <c r="E18" s="30"/>
      <c r="F18" s="46"/>
      <c r="G18" s="30"/>
      <c r="H18" s="29" t="str">
        <f>IF(AND('Speculative Logic'!O13&lt;4,NOT('Speculative Logic'!U5='Speculative Logic'!P5),NOT('Speculative Logic'!U4='Speculative Logic'!P5),NOT('Speculative Logic'!U3='Speculative Logic'!P5)),'Speculative Logic'!E20," ")</f>
        <v xml:space="preserve"> </v>
      </c>
      <c r="I18" s="28"/>
    </row>
    <row r="19" spans="3:9" x14ac:dyDescent="0.2">
      <c r="C19" s="5"/>
      <c r="I19" s="6"/>
    </row>
    <row r="20" spans="3:9" ht="137.25" customHeight="1" x14ac:dyDescent="0.2">
      <c r="C20" s="31"/>
      <c r="D20" s="29" t="str">
        <f>IF(AND('Speculative Logic'!O14&lt;2,NOT('Speculative Logic'!U5='Speculative Logic'!P5),NOT('Speculative Logic'!U4='Speculative Logic'!P5),NOT('Speculative Logic'!U3='Speculative Logic'!P5),NOT('Speculative Logic'!U6='Speculative Logic'!P5)),'Speculative Logic'!B24," ")</f>
        <v xml:space="preserve"> </v>
      </c>
      <c r="E20" s="30"/>
      <c r="F20" s="46"/>
      <c r="G20" s="30"/>
      <c r="H20" s="29" t="str">
        <f>IF(AND('Speculative Logic'!O14&lt;2,NOT('Speculative Logic'!U5='Speculative Logic'!P5),NOT('Speculative Logic'!U4='Speculative Logic'!P5),NOT('Speculative Logic'!U3='Speculative Logic'!P5),NOT('Speculative Logic'!U6='Speculative Logic'!P5)),'Speculative Logic'!E24," ")</f>
        <v xml:space="preserve"> </v>
      </c>
      <c r="I20" s="28"/>
    </row>
    <row r="21" spans="3:9" ht="15" thickBot="1" x14ac:dyDescent="0.25">
      <c r="C21" s="8"/>
      <c r="D21" s="9"/>
      <c r="E21" s="9"/>
      <c r="F21" s="9"/>
      <c r="G21" s="9"/>
      <c r="H21" s="9"/>
      <c r="I21" s="10"/>
    </row>
    <row r="22" spans="3:9" ht="15" thickTop="1" x14ac:dyDescent="0.2"/>
  </sheetData>
  <sheetProtection algorithmName="SHA-512" hashValue="Hpf6na+tFHp5ejB+bMfo98fIksYrRbjjHFp/Uap9hPmqDuA4XhDWbBarWvHqVLJTM2GXeBCGSIvl0Cg/YB580A==" saltValue="v6NA/tnlSStHtt3FZEBGfw==" spinCount="100000" sheet="1" objects="1" scenarios="1"/>
  <mergeCells count="3">
    <mergeCell ref="C2:I2"/>
    <mergeCell ref="C3:I3"/>
    <mergeCell ref="F5:F7"/>
  </mergeCell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 id="{952CF1C8-2EE4-49B2-9488-A0569EA37222}">
            <xm:f>$F$5='Speculative Logic'!$P$5</xm:f>
            <x14:dxf>
              <fill>
                <patternFill>
                  <bgColor theme="7" tint="0.39994506668294322"/>
                </patternFill>
              </fill>
            </x14:dxf>
          </x14:cfRule>
          <x14:cfRule type="expression" priority="2" id="{5E4929FD-65A3-4B8E-A549-D38B4D45CD33}">
            <xm:f>$F$5='Speculative Logic'!$P$4</xm:f>
            <x14:dxf>
              <fill>
                <patternFill>
                  <bgColor theme="9" tint="0.39994506668294322"/>
                </patternFill>
              </fill>
            </x14:dxf>
          </x14:cfRule>
          <x14:cfRule type="expression" priority="3" id="{080BEB6D-09F1-4B82-9CFC-281F66E60F51}">
            <xm:f>$F$5='Speculative Logic'!$P$3</xm:f>
            <x14:dxf>
              <fill>
                <patternFill>
                  <bgColor theme="8" tint="0.39994506668294322"/>
                </patternFill>
              </fill>
            </x14:dxf>
          </x14:cfRule>
          <xm:sqref>F5:F7</xm:sqref>
        </x14:conditionalFormatting>
        <x14:conditionalFormatting xmlns:xm="http://schemas.microsoft.com/office/excel/2006/main">
          <x14:cfRule type="expression" priority="7" id="{7E08DE3B-B347-4D35-8961-1873007BBD1F}">
            <xm:f>$D$14='Speculative Logic'!$B$7</xm:f>
            <x14:dxf>
              <fill>
                <patternFill>
                  <bgColor theme="5" tint="0.59996337778862885"/>
                </patternFill>
              </fill>
            </x14:dxf>
          </x14:cfRule>
          <xm:sqref>F14</xm:sqref>
        </x14:conditionalFormatting>
        <x14:conditionalFormatting xmlns:xm="http://schemas.microsoft.com/office/excel/2006/main">
          <x14:cfRule type="expression" priority="6" id="{0CE4664E-5E66-44BD-8F53-6C870DCDA897}">
            <xm:f>$D$16='Speculative Logic'!$B$11</xm:f>
            <x14:dxf>
              <fill>
                <patternFill>
                  <bgColor theme="5" tint="0.59996337778862885"/>
                </patternFill>
              </fill>
            </x14:dxf>
          </x14:cfRule>
          <xm:sqref>F16</xm:sqref>
        </x14:conditionalFormatting>
        <x14:conditionalFormatting xmlns:xm="http://schemas.microsoft.com/office/excel/2006/main">
          <x14:cfRule type="expression" priority="5" id="{CBBB8656-1724-4F75-937B-8C4D5E48987F}">
            <xm:f>$D$18='Speculative Logic'!$B$20</xm:f>
            <x14:dxf>
              <fill>
                <patternFill>
                  <bgColor theme="5" tint="0.59996337778862885"/>
                </patternFill>
              </fill>
            </x14:dxf>
          </x14:cfRule>
          <xm:sqref>F18</xm:sqref>
        </x14:conditionalFormatting>
        <x14:conditionalFormatting xmlns:xm="http://schemas.microsoft.com/office/excel/2006/main">
          <x14:cfRule type="expression" priority="4" id="{FA0CF5C4-6CB3-4E47-91A7-B81537682A88}">
            <xm:f>$D$20='Speculative Logic'!$B$24</xm:f>
            <x14:dxf>
              <fill>
                <patternFill>
                  <bgColor theme="5" tint="0.59996337778862885"/>
                </patternFill>
              </fill>
            </x14:dxf>
          </x14:cfRule>
          <xm:sqref>F20</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8195CB6E-E3B5-4D94-88A5-E4B74AD21757}">
          <x14:formula1>
            <xm:f>'Speculative Logic'!$D$3:$D$5</xm:f>
          </x14:formula1>
          <xm:sqref>F10</xm:sqref>
        </x14:dataValidation>
        <x14:dataValidation type="list" allowBlank="1" showInputMessage="1" showErrorMessage="1" xr:uid="{C27C27DF-B1FE-45DB-8120-6136A9A77A14}">
          <x14:formula1>
            <xm:f>'Speculative Logic'!$D$15:$D$18</xm:f>
          </x14:formula1>
          <xm:sqref>F12</xm:sqref>
        </x14:dataValidation>
        <x14:dataValidation type="list" allowBlank="1" showInputMessage="1" showErrorMessage="1" xr:uid="{AB28F434-718B-4851-8CF4-98EEB2A15EEC}">
          <x14:formula1>
            <xm:f>'Speculative Logic'!$D$7:$D$9</xm:f>
          </x14:formula1>
          <xm:sqref>F14</xm:sqref>
        </x14:dataValidation>
        <x14:dataValidation type="list" allowBlank="1" showInputMessage="1" showErrorMessage="1" xr:uid="{C93061AA-1135-4F1F-9E12-89FE92235FB4}">
          <x14:formula1>
            <xm:f>'Speculative Logic'!$D$11:$D$13</xm:f>
          </x14:formula1>
          <xm:sqref>F16</xm:sqref>
        </x14:dataValidation>
        <x14:dataValidation type="list" allowBlank="1" showInputMessage="1" showErrorMessage="1" xr:uid="{E19DD25B-5F42-4DBA-A163-D94677D667D7}">
          <x14:formula1>
            <xm:f>'Speculative Logic'!$D$20:$D$22</xm:f>
          </x14:formula1>
          <xm:sqref>F18</xm:sqref>
        </x14:dataValidation>
        <x14:dataValidation type="list" allowBlank="1" showInputMessage="1" showErrorMessage="1" xr:uid="{FF633FF6-FEA9-44E4-A45B-DB886303C329}">
          <x14:formula1>
            <xm:f>'Speculative Logic'!$D$24:$D$25</xm:f>
          </x14:formula1>
          <xm:sqref>F20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B7998-385A-4317-AB26-D254EB006816}">
  <sheetPr codeName="Sheet8"/>
  <dimension ref="A1:Y25"/>
  <sheetViews>
    <sheetView zoomScale="91" zoomScaleNormal="55" workbookViewId="0">
      <selection activeCell="E4" sqref="E4"/>
    </sheetView>
  </sheetViews>
  <sheetFormatPr defaultRowHeight="14.25" x14ac:dyDescent="0.2"/>
  <cols>
    <col min="2" max="2" width="39.25" bestFit="1" customWidth="1"/>
    <col min="4" max="4" width="67.875" bestFit="1" customWidth="1"/>
    <col min="5" max="5" width="67.875" customWidth="1"/>
    <col min="7" max="7" width="16" bestFit="1" customWidth="1"/>
    <col min="8" max="8" width="19.875" bestFit="1" customWidth="1"/>
    <col min="9" max="9" width="19.875" customWidth="1"/>
    <col min="11" max="11" width="24" customWidth="1"/>
    <col min="12" max="12" width="13.5" customWidth="1"/>
    <col min="13" max="13" width="10.25" bestFit="1" customWidth="1"/>
    <col min="14" max="14" width="14.125" bestFit="1" customWidth="1"/>
    <col min="16" max="16" width="14.125" bestFit="1" customWidth="1"/>
    <col min="17" max="18" width="14.125" customWidth="1"/>
    <col min="19" max="21" width="21.875" customWidth="1"/>
    <col min="23" max="23" width="12.5" customWidth="1"/>
    <col min="25" max="25" width="13.125" bestFit="1" customWidth="1"/>
  </cols>
  <sheetData>
    <row r="1" spans="1:25" x14ac:dyDescent="0.2">
      <c r="M1" t="s">
        <v>32</v>
      </c>
    </row>
    <row r="2" spans="1:25" ht="15" x14ac:dyDescent="0.25">
      <c r="B2" s="12" t="s">
        <v>29</v>
      </c>
      <c r="C2" s="12"/>
      <c r="D2" s="12" t="s">
        <v>33</v>
      </c>
      <c r="E2" s="12" t="s">
        <v>31</v>
      </c>
      <c r="F2" s="12"/>
      <c r="G2" s="12" t="s">
        <v>34</v>
      </c>
      <c r="H2" s="12" t="s">
        <v>35</v>
      </c>
      <c r="I2" s="12"/>
      <c r="K2" s="12" t="s">
        <v>10</v>
      </c>
      <c r="M2" t="s">
        <v>36</v>
      </c>
      <c r="N2" t="s">
        <v>37</v>
      </c>
      <c r="P2" t="s">
        <v>38</v>
      </c>
      <c r="S2" t="s">
        <v>39</v>
      </c>
      <c r="T2" t="s">
        <v>36</v>
      </c>
      <c r="U2" t="s">
        <v>40</v>
      </c>
      <c r="W2" t="s">
        <v>41</v>
      </c>
      <c r="Y2" t="s">
        <v>10</v>
      </c>
    </row>
    <row r="3" spans="1:25" ht="264.75" customHeight="1" x14ac:dyDescent="0.2">
      <c r="A3">
        <v>1</v>
      </c>
      <c r="B3" s="27" t="s">
        <v>42</v>
      </c>
      <c r="D3" s="26" t="s">
        <v>43</v>
      </c>
      <c r="E3" s="27" t="s">
        <v>44</v>
      </c>
      <c r="G3">
        <v>0</v>
      </c>
      <c r="H3">
        <v>2</v>
      </c>
      <c r="J3">
        <v>1</v>
      </c>
      <c r="K3" s="19">
        <f>'Speculative Assessment'!F10</f>
        <v>0</v>
      </c>
      <c r="M3" t="str">
        <f>IF(K3=D3,G3,IF(K3=D4,G4,IF(K3=D5,G5," ")))</f>
        <v xml:space="preserve"> </v>
      </c>
      <c r="N3" t="str">
        <f>IF(K3=D3,H3,IF(K3=D4,H4,IF(K3=D5,H5," ")))</f>
        <v xml:space="preserve"> </v>
      </c>
      <c r="P3" t="s">
        <v>36</v>
      </c>
      <c r="R3" t="s">
        <v>45</v>
      </c>
      <c r="S3" t="str">
        <f>IF(N11&gt;3,P4," ")</f>
        <v xml:space="preserve"> </v>
      </c>
      <c r="U3" t="str">
        <f>IF(OR(K3=0,K4=0),P5," ")</f>
        <v>Not Complete</v>
      </c>
      <c r="Y3" t="str">
        <f>IF(S9=P4,P4,IF(T9=P3,P3,IF(U9=P5,P5,"ERROR")))</f>
        <v>Not Complete</v>
      </c>
    </row>
    <row r="4" spans="1:25" ht="93" customHeight="1" x14ac:dyDescent="0.2">
      <c r="D4" s="26" t="s">
        <v>46</v>
      </c>
      <c r="E4" s="26"/>
      <c r="G4">
        <v>2</v>
      </c>
      <c r="H4">
        <v>0</v>
      </c>
      <c r="J4">
        <v>2</v>
      </c>
      <c r="K4" s="19">
        <f>'Speculative Assessment'!F12</f>
        <v>0</v>
      </c>
      <c r="M4" t="str">
        <f>IF(K4=D15,G15,IF(K4=D16,G16,IF(K4=D17,G17,IF(K4=D18,G18," "))))</f>
        <v xml:space="preserve"> </v>
      </c>
      <c r="N4" t="str">
        <f>IF(K4=D15,H15,IF(K4=D16,H16,IF(K4=D17,H17,IF(K4=D18,H18," "))))</f>
        <v xml:space="preserve"> </v>
      </c>
      <c r="P4" t="s">
        <v>37</v>
      </c>
      <c r="R4" t="s">
        <v>47</v>
      </c>
      <c r="S4" t="str">
        <f>IF(AND(O12&lt;0,NOT(K5=0)),P4," ")</f>
        <v xml:space="preserve"> </v>
      </c>
      <c r="T4" t="str">
        <f>IF(M12=6,P3," ")</f>
        <v xml:space="preserve"> </v>
      </c>
      <c r="U4" t="str">
        <f>IF(AND(K5=0,NOT(U3=P5)),P5," ")</f>
        <v xml:space="preserve"> </v>
      </c>
    </row>
    <row r="5" spans="1:25" x14ac:dyDescent="0.2">
      <c r="D5" s="26" t="s">
        <v>48</v>
      </c>
      <c r="E5" s="26"/>
      <c r="G5">
        <v>0</v>
      </c>
      <c r="H5">
        <v>0</v>
      </c>
      <c r="J5">
        <v>3</v>
      </c>
      <c r="K5" s="19">
        <f>'Speculative Assessment'!F14</f>
        <v>0</v>
      </c>
      <c r="M5" t="str">
        <f>IF(K5=D7,G7,IF(K5=D8,G8,IF(K5=D9,G9," ")))</f>
        <v xml:space="preserve"> </v>
      </c>
      <c r="N5" t="str">
        <f>IF(K5=D7,H7,IF(K5=D8,H8,IF(K5=D9,H9," ")))</f>
        <v xml:space="preserve"> </v>
      </c>
      <c r="P5" t="s">
        <v>40</v>
      </c>
      <c r="R5" t="s">
        <v>49</v>
      </c>
      <c r="S5" t="str">
        <f>IF(AND(O13&lt;1,NOT(K6=0)),P4," ")</f>
        <v xml:space="preserve"> </v>
      </c>
      <c r="T5" t="str">
        <f>IF(AND(O13&gt;3,NOT(K6=0)),P3," ")</f>
        <v xml:space="preserve"> </v>
      </c>
      <c r="U5" t="str">
        <f>IF(AND(K6=0,NOT(U3=P5),NOT(U4=P5)),P5," ")</f>
        <v xml:space="preserve"> </v>
      </c>
    </row>
    <row r="6" spans="1:25" x14ac:dyDescent="0.2">
      <c r="J6">
        <v>4</v>
      </c>
      <c r="K6" s="19">
        <f>'Speculative Assessment'!F16</f>
        <v>0</v>
      </c>
      <c r="M6" t="str">
        <f>IF(K6=D11,G11,IF(K6=D12,G12,IF(K6=D13,G13," ")))</f>
        <v xml:space="preserve"> </v>
      </c>
      <c r="N6" t="str">
        <f>IF(K6=D11,H11,IF(K6=D12,H12,IF(K6=D13,H13," ")))</f>
        <v xml:space="preserve"> </v>
      </c>
      <c r="R6" t="s">
        <v>50</v>
      </c>
      <c r="S6" t="str">
        <f>IF(AND(O14&lt;1,NOT(K7=0)),P4," ")</f>
        <v xml:space="preserve"> </v>
      </c>
      <c r="T6" t="str">
        <f>IF(AND(O14&gt;1,NOT(K7=0)),P3," ")</f>
        <v xml:space="preserve"> </v>
      </c>
      <c r="U6" t="str">
        <f>IF(AND(K7=0,NOT(U3=P5),NOT(U4=P5),NOT(U5=P5)),P5," ")</f>
        <v xml:space="preserve"> </v>
      </c>
    </row>
    <row r="7" spans="1:25" ht="171" x14ac:dyDescent="0.2">
      <c r="A7">
        <v>3</v>
      </c>
      <c r="B7" s="19" t="s">
        <v>51</v>
      </c>
      <c r="D7" s="27" t="s">
        <v>52</v>
      </c>
      <c r="E7" s="27" t="s">
        <v>53</v>
      </c>
      <c r="G7">
        <v>2</v>
      </c>
      <c r="H7">
        <v>0</v>
      </c>
      <c r="J7">
        <v>5</v>
      </c>
      <c r="K7" s="19">
        <f>'Speculative Assessment'!F18</f>
        <v>0</v>
      </c>
      <c r="M7" t="str">
        <f>IF(K7=D20,G20,IF(K7=D21,G21,IF(K7=D22,G22," ")))</f>
        <v xml:space="preserve"> </v>
      </c>
      <c r="N7" t="str">
        <f>IF(K7=D20,H20,IF(K7=D21,H21,IF(K7=D22,H22," ")))</f>
        <v xml:space="preserve"> </v>
      </c>
      <c r="R7" t="s">
        <v>54</v>
      </c>
      <c r="S7" t="str">
        <f>IF(AND(O15&lt;1,NOT(K8=0)),P4," ")</f>
        <v xml:space="preserve"> </v>
      </c>
      <c r="T7" t="str">
        <f>IF(AND(O15&gt;0,NOT(K8=0)),P3," ")</f>
        <v xml:space="preserve"> </v>
      </c>
      <c r="U7" t="str">
        <f>IF(AND(K8=0,NOT(U3=P5),NOT(U4=P5),NOT(U5=P5),NOT(U6=P5),NOT(T6=P3),NOT(S6=P4)),P5," ")</f>
        <v xml:space="preserve"> </v>
      </c>
    </row>
    <row r="8" spans="1:25" x14ac:dyDescent="0.2">
      <c r="D8" s="27" t="s">
        <v>55</v>
      </c>
      <c r="G8">
        <v>0</v>
      </c>
      <c r="H8">
        <v>2</v>
      </c>
      <c r="J8">
        <v>6</v>
      </c>
      <c r="K8">
        <f>'Speculative Assessment'!F20</f>
        <v>0</v>
      </c>
      <c r="M8" t="str">
        <f>IF(K7=D24,G24,IF(K7=D25,G25," "))</f>
        <v xml:space="preserve"> </v>
      </c>
      <c r="N8" t="str">
        <f>IF(K8=D24,H24,IF(K8=D25,H25," "))</f>
        <v xml:space="preserve"> </v>
      </c>
    </row>
    <row r="9" spans="1:25" x14ac:dyDescent="0.2">
      <c r="D9" s="27" t="s">
        <v>48</v>
      </c>
      <c r="G9">
        <v>0</v>
      </c>
      <c r="H9">
        <v>0</v>
      </c>
      <c r="R9" t="s">
        <v>56</v>
      </c>
      <c r="S9" t="str">
        <f>IF(OR(S3=P4,S4=P4,S5=P4,S6=P4,S7=P4),P4," ")</f>
        <v xml:space="preserve"> </v>
      </c>
      <c r="T9" t="str">
        <f>IF(OR(T3=P3,T4=P3,T5=P3,T6=P3,T7=P3),P3," ")</f>
        <v xml:space="preserve"> </v>
      </c>
      <c r="U9" t="str">
        <f>IF(OR(U3=P5,U4=P5,U5=P5,U6=P5,U7=P5),P5," ")</f>
        <v>Not Complete</v>
      </c>
    </row>
    <row r="10" spans="1:25" x14ac:dyDescent="0.2">
      <c r="O10" t="s">
        <v>57</v>
      </c>
    </row>
    <row r="11" spans="1:25" ht="128.25" x14ac:dyDescent="0.2">
      <c r="A11">
        <v>4</v>
      </c>
      <c r="B11" s="19" t="s">
        <v>58</v>
      </c>
      <c r="D11" s="27" t="s">
        <v>59</v>
      </c>
      <c r="E11" s="19" t="s">
        <v>60</v>
      </c>
      <c r="F11" s="19"/>
      <c r="G11">
        <v>1</v>
      </c>
      <c r="H11">
        <v>0</v>
      </c>
      <c r="L11" t="s">
        <v>45</v>
      </c>
      <c r="M11">
        <f>SUM(M3:M4)</f>
        <v>0</v>
      </c>
      <c r="N11">
        <f>SUM(N3:N4)</f>
        <v>0</v>
      </c>
      <c r="O11">
        <f>M11-N11</f>
        <v>0</v>
      </c>
    </row>
    <row r="12" spans="1:25" ht="28.5" x14ac:dyDescent="0.2">
      <c r="D12" s="27" t="s">
        <v>61</v>
      </c>
      <c r="G12">
        <v>0</v>
      </c>
      <c r="H12">
        <v>1</v>
      </c>
      <c r="L12" t="s">
        <v>47</v>
      </c>
      <c r="M12">
        <f>SUM(M3:M5)</f>
        <v>0</v>
      </c>
      <c r="N12">
        <f>SUM(N3:N5)</f>
        <v>0</v>
      </c>
      <c r="O12">
        <f>M12-N12</f>
        <v>0</v>
      </c>
    </row>
    <row r="13" spans="1:25" x14ac:dyDescent="0.2">
      <c r="D13" s="27" t="s">
        <v>62</v>
      </c>
      <c r="G13">
        <v>0</v>
      </c>
      <c r="H13">
        <v>0</v>
      </c>
      <c r="L13" t="s">
        <v>49</v>
      </c>
      <c r="M13">
        <f>SUM(M3:M6)</f>
        <v>0</v>
      </c>
      <c r="N13">
        <f>SUM(N3:N6)</f>
        <v>0</v>
      </c>
      <c r="O13">
        <f>M13-N13</f>
        <v>0</v>
      </c>
    </row>
    <row r="14" spans="1:25" x14ac:dyDescent="0.2">
      <c r="L14" t="s">
        <v>63</v>
      </c>
      <c r="M14">
        <f>SUM(M3:M7)</f>
        <v>0</v>
      </c>
      <c r="N14">
        <f>SUM(N3:N7)</f>
        <v>0</v>
      </c>
      <c r="O14">
        <f>M14-N14</f>
        <v>0</v>
      </c>
    </row>
    <row r="15" spans="1:25" ht="199.5" x14ac:dyDescent="0.2">
      <c r="A15">
        <v>2</v>
      </c>
      <c r="B15" s="19" t="s">
        <v>64</v>
      </c>
      <c r="D15" s="27" t="s">
        <v>65</v>
      </c>
      <c r="G15">
        <v>2</v>
      </c>
      <c r="H15">
        <v>0</v>
      </c>
      <c r="L15" t="s">
        <v>54</v>
      </c>
      <c r="M15">
        <f>SUM(M3:M8)</f>
        <v>0</v>
      </c>
      <c r="N15">
        <f>SUM(N3:N8)</f>
        <v>0</v>
      </c>
      <c r="O15">
        <f>M15-N15</f>
        <v>0</v>
      </c>
    </row>
    <row r="16" spans="1:25" x14ac:dyDescent="0.2">
      <c r="D16" s="27" t="s">
        <v>66</v>
      </c>
      <c r="G16">
        <v>0</v>
      </c>
      <c r="H16">
        <v>2</v>
      </c>
    </row>
    <row r="17" spans="1:8" ht="28.5" x14ac:dyDescent="0.2">
      <c r="D17" s="27" t="s">
        <v>67</v>
      </c>
      <c r="G17">
        <v>0</v>
      </c>
      <c r="H17">
        <v>0</v>
      </c>
    </row>
    <row r="18" spans="1:8" x14ac:dyDescent="0.2">
      <c r="D18" s="27" t="s">
        <v>68</v>
      </c>
      <c r="G18">
        <v>0</v>
      </c>
      <c r="H18">
        <v>0</v>
      </c>
    </row>
    <row r="20" spans="1:8" ht="199.5" x14ac:dyDescent="0.2">
      <c r="A20">
        <v>5</v>
      </c>
      <c r="B20" s="19" t="s">
        <v>69</v>
      </c>
      <c r="D20" s="26" t="s">
        <v>70</v>
      </c>
      <c r="E20" s="19" t="s">
        <v>71</v>
      </c>
      <c r="G20">
        <v>0</v>
      </c>
      <c r="H20">
        <v>0</v>
      </c>
    </row>
    <row r="21" spans="1:8" x14ac:dyDescent="0.2">
      <c r="D21" s="26" t="s">
        <v>72</v>
      </c>
      <c r="G21">
        <v>0</v>
      </c>
      <c r="H21">
        <v>1</v>
      </c>
    </row>
    <row r="22" spans="1:8" x14ac:dyDescent="0.2">
      <c r="D22" s="26" t="s">
        <v>73</v>
      </c>
      <c r="G22">
        <v>0</v>
      </c>
      <c r="H22">
        <v>2</v>
      </c>
    </row>
    <row r="24" spans="1:8" ht="230.25" x14ac:dyDescent="0.2">
      <c r="B24" s="43" t="s">
        <v>74</v>
      </c>
      <c r="D24" s="26" t="s">
        <v>75</v>
      </c>
      <c r="E24" s="27" t="s">
        <v>76</v>
      </c>
      <c r="G24">
        <v>0</v>
      </c>
      <c r="H24">
        <v>1</v>
      </c>
    </row>
    <row r="25" spans="1:8" x14ac:dyDescent="0.2">
      <c r="D25" s="26" t="s">
        <v>77</v>
      </c>
      <c r="G25">
        <v>0</v>
      </c>
      <c r="H25">
        <v>0</v>
      </c>
    </row>
  </sheetData>
  <sheetProtection algorithmName="SHA-512" hashValue="aPvEqgAc1Dk9tujOGRH4W75LP+pd+W3PnSzSA7i1fFCsUZZIi09321eRKvUAHl7OUjvAbgmG0gennpqpvItuAw==" saltValue="l9H6+AKL/6QfuPdGQWkHIQ==" spinCount="100000" sheet="1" objects="1" scenarios="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B2F99-66B5-42CB-95E0-9ABD207E9B2E}">
  <sheetPr codeName="Sheet3"/>
  <dimension ref="C3:J39"/>
  <sheetViews>
    <sheetView topLeftCell="B1" workbookViewId="0">
      <selection activeCell="C11" sqref="C11"/>
    </sheetView>
  </sheetViews>
  <sheetFormatPr defaultRowHeight="14.25" x14ac:dyDescent="0.2"/>
  <cols>
    <col min="3" max="3" width="86.875" customWidth="1"/>
    <col min="5" max="5" width="22.25" bestFit="1" customWidth="1"/>
    <col min="6" max="6" width="22.25" customWidth="1"/>
    <col min="8" max="8" width="31.25" customWidth="1"/>
  </cols>
  <sheetData>
    <row r="3" spans="3:10" ht="18" x14ac:dyDescent="0.25">
      <c r="C3" s="1" t="s">
        <v>29</v>
      </c>
      <c r="E3" s="1" t="s">
        <v>78</v>
      </c>
      <c r="F3" s="1" t="s">
        <v>33</v>
      </c>
      <c r="H3" s="1" t="s">
        <v>79</v>
      </c>
      <c r="J3" s="1" t="s">
        <v>41</v>
      </c>
    </row>
    <row r="5" spans="3:10" ht="15" x14ac:dyDescent="0.25">
      <c r="C5" s="12" t="s">
        <v>80</v>
      </c>
      <c r="H5" t="s">
        <v>81</v>
      </c>
      <c r="J5" t="str">
        <f>IF(F7=E7,C26,IF(F7=E8,C20," "))</f>
        <v xml:space="preserve"> </v>
      </c>
    </row>
    <row r="6" spans="3:10" x14ac:dyDescent="0.2">
      <c r="H6" t="s">
        <v>82</v>
      </c>
    </row>
    <row r="7" spans="3:10" ht="28.5" x14ac:dyDescent="0.2">
      <c r="C7" s="19" t="s">
        <v>83</v>
      </c>
      <c r="E7" t="s">
        <v>84</v>
      </c>
      <c r="F7">
        <f>'ECCR Tool'!E14</f>
        <v>0</v>
      </c>
      <c r="H7" t="s">
        <v>85</v>
      </c>
    </row>
    <row r="8" spans="3:10" x14ac:dyDescent="0.2">
      <c r="C8" t="s">
        <v>86</v>
      </c>
      <c r="E8" t="s">
        <v>87</v>
      </c>
      <c r="H8" t="s">
        <v>88</v>
      </c>
    </row>
    <row r="9" spans="3:10" x14ac:dyDescent="0.2">
      <c r="C9" t="s">
        <v>89</v>
      </c>
    </row>
    <row r="10" spans="3:10" x14ac:dyDescent="0.2">
      <c r="C10" t="s">
        <v>123</v>
      </c>
      <c r="H10" t="s">
        <v>90</v>
      </c>
    </row>
    <row r="12" spans="3:10" x14ac:dyDescent="0.2">
      <c r="H12" t="str">
        <f>IF(J17=H5,H5,IF(J19=H5,H5,IF(J23=H5,H5,IF(J29=H5,H5,IF(J29=H6,H6," ")))))</f>
        <v xml:space="preserve"> </v>
      </c>
    </row>
    <row r="13" spans="3:10" x14ac:dyDescent="0.2">
      <c r="H13" t="str">
        <f>J31</f>
        <v xml:space="preserve"> </v>
      </c>
      <c r="J13" t="str">
        <f>IF(J5=C20,C20,IF(J7=C20,C20,IF(J9=C20,C20,IF(J11=C20,C20," "))))</f>
        <v xml:space="preserve"> </v>
      </c>
    </row>
    <row r="15" spans="3:10" x14ac:dyDescent="0.2">
      <c r="J15" t="str">
        <f>IF(J5=C26,C26,IF(J7=C26,C26,IF(J9=C26,C26,IF(J11=C26,C26,IF(J17=C26,C26," ")))))</f>
        <v xml:space="preserve"> </v>
      </c>
    </row>
    <row r="17" spans="3:10" x14ac:dyDescent="0.2">
      <c r="J17" t="str">
        <f>IF(F20=E20,H5,IF(F20=E21,C26," "))</f>
        <v xml:space="preserve"> </v>
      </c>
    </row>
    <row r="19" spans="3:10" x14ac:dyDescent="0.2">
      <c r="J19" t="str">
        <f>IF(F26=E27,H5,IF(F26=E28,C30," "))</f>
        <v xml:space="preserve"> </v>
      </c>
    </row>
    <row r="20" spans="3:10" x14ac:dyDescent="0.2">
      <c r="C20" t="s">
        <v>91</v>
      </c>
      <c r="E20" t="s">
        <v>92</v>
      </c>
      <c r="F20">
        <f>'ECCR Tool'!E19</f>
        <v>0</v>
      </c>
    </row>
    <row r="21" spans="3:10" x14ac:dyDescent="0.2">
      <c r="E21" t="s">
        <v>93</v>
      </c>
      <c r="J21" t="str">
        <f>IF(F7=E7,C32,C31)</f>
        <v>Are any of the first connection reinforcements at the same voltage as the POC for the second customer?</v>
      </c>
    </row>
    <row r="22" spans="3:10" x14ac:dyDescent="0.2">
      <c r="J22" t="str">
        <f>IF(F7=E7,C33," ")</f>
        <v xml:space="preserve"> </v>
      </c>
    </row>
    <row r="23" spans="3:10" ht="15" x14ac:dyDescent="0.25">
      <c r="C23" s="12" t="s">
        <v>94</v>
      </c>
      <c r="J23" t="str">
        <f>IF(F31=E32,H5,IF(F31=E31,C35," "))</f>
        <v xml:space="preserve"> </v>
      </c>
    </row>
    <row r="25" spans="3:10" x14ac:dyDescent="0.2">
      <c r="J25" t="str">
        <f>IF(F7=E7,H8,IF(F7=E8,H7," "))</f>
        <v xml:space="preserve"> </v>
      </c>
    </row>
    <row r="26" spans="3:10" x14ac:dyDescent="0.2">
      <c r="C26" t="s">
        <v>95</v>
      </c>
      <c r="F26">
        <f>'ECCR Tool'!E25</f>
        <v>0</v>
      </c>
    </row>
    <row r="27" spans="3:10" x14ac:dyDescent="0.2">
      <c r="E27" t="s">
        <v>87</v>
      </c>
    </row>
    <row r="28" spans="3:10" x14ac:dyDescent="0.2">
      <c r="E28" t="s">
        <v>84</v>
      </c>
    </row>
    <row r="29" spans="3:10" x14ac:dyDescent="0.2">
      <c r="J29" t="str">
        <f>IF(F35=E35,H5,IF(F35=E36,H6, " "))</f>
        <v xml:space="preserve"> </v>
      </c>
    </row>
    <row r="30" spans="3:10" x14ac:dyDescent="0.2">
      <c r="C30" t="s">
        <v>96</v>
      </c>
    </row>
    <row r="31" spans="3:10" x14ac:dyDescent="0.2">
      <c r="C31" t="s">
        <v>97</v>
      </c>
      <c r="E31" t="s">
        <v>84</v>
      </c>
      <c r="F31">
        <f>'ECCR Tool'!E27</f>
        <v>0</v>
      </c>
      <c r="J31" t="str">
        <f>IF(H12=H6,J25," ")</f>
        <v xml:space="preserve"> </v>
      </c>
    </row>
    <row r="32" spans="3:10" x14ac:dyDescent="0.2">
      <c r="C32" t="s">
        <v>98</v>
      </c>
      <c r="E32" t="s">
        <v>87</v>
      </c>
    </row>
    <row r="33" spans="3:6" x14ac:dyDescent="0.2">
      <c r="C33" t="s">
        <v>99</v>
      </c>
    </row>
    <row r="35" spans="3:6" x14ac:dyDescent="0.2">
      <c r="C35" t="s">
        <v>100</v>
      </c>
      <c r="E35" t="s">
        <v>87</v>
      </c>
      <c r="F35">
        <f>'ECCR Tool'!E30</f>
        <v>0</v>
      </c>
    </row>
    <row r="36" spans="3:6" x14ac:dyDescent="0.2">
      <c r="E36" t="s">
        <v>84</v>
      </c>
    </row>
    <row r="38" spans="3:6" x14ac:dyDescent="0.2">
      <c r="C38" t="s">
        <v>101</v>
      </c>
      <c r="E38" t="s">
        <v>102</v>
      </c>
    </row>
    <row r="39" spans="3:6" x14ac:dyDescent="0.2">
      <c r="E39" t="s">
        <v>103</v>
      </c>
    </row>
  </sheetData>
  <sheetProtection algorithmName="SHA-512" hashValue="OSefsIU07zHAfyeTdwzU76lrFN63KOher+k7gd/XES8WbGKf/IU/8kWttLYsQlIKBcEiCr+Zg1wOFUWe0LOUXA==" saltValue="aYFHtpyyce+7cVbNrd/cyQ==" spinCount="100000" sheet="1" objects="1" scenarios="1"/>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2" id="{A0AB1E5B-D362-400B-B6E6-BC2ED39FE8A3}">
            <xm:f>'ECCR Tool'!$D$17=$C$16</xm:f>
            <x14:dxf/>
          </x14:cfRule>
          <xm:sqref>E17</xm:sqref>
        </x14:conditionalFormatting>
        <x14:conditionalFormatting xmlns:xm="http://schemas.microsoft.com/office/excel/2006/main">
          <x14:cfRule type="expression" priority="1" id="{4E4DCDD8-6D3E-45C4-B4CB-2B80F1376CB4}">
            <xm:f>'ECCR Tool'!$D$25=$C$26</xm:f>
            <x14:dxf/>
          </x14:cfRule>
          <xm:sqref>E25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B2CEA-D0A0-4578-AFDD-41408DA687AA}">
  <sheetPr codeName="Sheet6"/>
  <dimension ref="A1:C24"/>
  <sheetViews>
    <sheetView workbookViewId="0">
      <selection activeCell="A16" sqref="A16"/>
    </sheetView>
  </sheetViews>
  <sheetFormatPr defaultRowHeight="14.25" x14ac:dyDescent="0.2"/>
  <cols>
    <col min="1" max="1" width="47.875" customWidth="1"/>
    <col min="2" max="2" width="50.25" bestFit="1" customWidth="1"/>
    <col min="3" max="3" width="114.125" customWidth="1"/>
  </cols>
  <sheetData>
    <row r="1" spans="1:3" x14ac:dyDescent="0.2">
      <c r="A1" t="s">
        <v>104</v>
      </c>
      <c r="B1" t="s">
        <v>105</v>
      </c>
      <c r="C1" t="s">
        <v>106</v>
      </c>
    </row>
    <row r="2" spans="1:3" x14ac:dyDescent="0.2">
      <c r="A2" t="s">
        <v>84</v>
      </c>
      <c r="B2" t="s">
        <v>107</v>
      </c>
      <c r="C2" t="s">
        <v>84</v>
      </c>
    </row>
    <row r="3" spans="1:3" x14ac:dyDescent="0.2">
      <c r="A3" t="s">
        <v>87</v>
      </c>
      <c r="B3" t="s">
        <v>108</v>
      </c>
      <c r="C3" t="s">
        <v>87</v>
      </c>
    </row>
    <row r="4" spans="1:3" x14ac:dyDescent="0.2">
      <c r="B4" t="s">
        <v>109</v>
      </c>
      <c r="C4" t="s">
        <v>110</v>
      </c>
    </row>
    <row r="8" spans="1:3" x14ac:dyDescent="0.2">
      <c r="C8" t="s">
        <v>29</v>
      </c>
    </row>
    <row r="10" spans="1:3" ht="15" x14ac:dyDescent="0.25">
      <c r="A10" t="str">
        <f>'Primary Purpose Assessment'!D10&amp;'Primary Purpose Assessment'!D13&amp;'Primary Purpose Assessment'!D16</f>
        <v/>
      </c>
      <c r="C10" s="16" t="s">
        <v>4</v>
      </c>
    </row>
    <row r="12" spans="1:3" x14ac:dyDescent="0.2">
      <c r="C12" s="16" t="s">
        <v>111</v>
      </c>
    </row>
    <row r="14" spans="1:3" x14ac:dyDescent="0.2">
      <c r="C14" t="s">
        <v>112</v>
      </c>
    </row>
    <row r="15" spans="1:3" x14ac:dyDescent="0.2">
      <c r="A15" t="s">
        <v>113</v>
      </c>
      <c r="B15" t="s">
        <v>114</v>
      </c>
    </row>
    <row r="16" spans="1:3" x14ac:dyDescent="0.2">
      <c r="A16" t="s">
        <v>84</v>
      </c>
      <c r="B16" t="s">
        <v>93</v>
      </c>
    </row>
    <row r="17" spans="1:3" x14ac:dyDescent="0.2">
      <c r="A17" t="str">
        <f>"No"&amp;""&amp;""</f>
        <v>No</v>
      </c>
      <c r="B17" t="s">
        <v>115</v>
      </c>
    </row>
    <row r="18" spans="1:3" x14ac:dyDescent="0.2">
      <c r="A18" t="s">
        <v>116</v>
      </c>
      <c r="B18" t="s">
        <v>92</v>
      </c>
    </row>
    <row r="19" spans="1:3" x14ac:dyDescent="0.2">
      <c r="A19" t="s">
        <v>117</v>
      </c>
      <c r="B19" t="s">
        <v>115</v>
      </c>
      <c r="C19" s="18"/>
    </row>
    <row r="20" spans="1:3" x14ac:dyDescent="0.2">
      <c r="A20" t="s">
        <v>118</v>
      </c>
      <c r="B20" t="s">
        <v>115</v>
      </c>
    </row>
    <row r="21" spans="1:3" x14ac:dyDescent="0.2">
      <c r="A21" t="s">
        <v>119</v>
      </c>
      <c r="B21" t="s">
        <v>92</v>
      </c>
      <c r="C21" s="18"/>
    </row>
    <row r="22" spans="1:3" x14ac:dyDescent="0.2">
      <c r="A22" t="s">
        <v>120</v>
      </c>
      <c r="B22" t="s">
        <v>93</v>
      </c>
    </row>
    <row r="23" spans="1:3" x14ac:dyDescent="0.2">
      <c r="A23" t="s">
        <v>121</v>
      </c>
      <c r="B23" t="s">
        <v>92</v>
      </c>
    </row>
    <row r="24" spans="1:3" x14ac:dyDescent="0.2">
      <c r="A24" t="s">
        <v>122</v>
      </c>
      <c r="B24" t="s">
        <v>93</v>
      </c>
    </row>
  </sheetData>
  <sheetProtection algorithmName="SHA-512" hashValue="oiMjwbiwcxkd/y+j2SKKU4iGsXVnvoBHqp2BiZuQK+jUkcXwAlDreKjjf6UHgbyzxyjFMRhuoPxaiJyZVvVU8Q==" saltValue="AttNaaYUNyFgomOf/6x+Tg=="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B201011F0E5741A926F27FC4B445A9" ma:contentTypeVersion="4" ma:contentTypeDescription="Create a new document." ma:contentTypeScope="" ma:versionID="6eaaa8c989d77af3233c0ef66ac53294">
  <xsd:schema xmlns:xsd="http://www.w3.org/2001/XMLSchema" xmlns:xs="http://www.w3.org/2001/XMLSchema" xmlns:p="http://schemas.microsoft.com/office/2006/metadata/properties" xmlns:ns2="692b1eaf-8f0c-4c1b-9e1a-010673619084" xmlns:ns3="fd776295-658e-42c0-b151-c9c302086ab3" targetNamespace="http://schemas.microsoft.com/office/2006/metadata/properties" ma:root="true" ma:fieldsID="a9d18bc332ea046a5515095ec1572a77" ns2:_="" ns3:_="">
    <xsd:import namespace="692b1eaf-8f0c-4c1b-9e1a-010673619084"/>
    <xsd:import namespace="fd776295-658e-42c0-b151-c9c302086ab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2b1eaf-8f0c-4c1b-9e1a-0106736190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776295-658e-42c0-b151-c9c302086ab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AE6915-39A9-4BF4-AC17-2371A789FB94}">
  <ds:schemaRefs>
    <ds:schemaRef ds:uri="http://schemas.microsoft.com/sharepoint/v3/contenttype/forms"/>
  </ds:schemaRefs>
</ds:datastoreItem>
</file>

<file path=customXml/itemProps2.xml><?xml version="1.0" encoding="utf-8"?>
<ds:datastoreItem xmlns:ds="http://schemas.openxmlformats.org/officeDocument/2006/customXml" ds:itemID="{F394368A-E814-4E19-941F-8BAF3C27E59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A9CED84-D5EA-4FE6-BB94-796CDC6EF7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2b1eaf-8f0c-4c1b-9e1a-010673619084"/>
    <ds:schemaRef ds:uri="fd776295-658e-42c0-b151-c9c302086a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Primary Purpose Assessment</vt:lpstr>
      <vt:lpstr>ECCR Tool</vt:lpstr>
      <vt:lpstr>Speculative Assessment</vt:lpstr>
      <vt:lpstr>Speculative Logic</vt:lpstr>
      <vt:lpstr>ECCR Tool Logic</vt:lpstr>
      <vt:lpstr>Dropdowns</vt:lpstr>
    </vt:vector>
  </TitlesOfParts>
  <Manager/>
  <Company>SSE PLC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McNeish, James</dc:creator>
  <cp:keywords/>
  <dc:description/>
  <cp:lastModifiedBy>Allison, Michael (Distribution)</cp:lastModifiedBy>
  <cp:revision/>
  <dcterms:created xsi:type="dcterms:W3CDTF">2023-01-27T10:08:06Z</dcterms:created>
  <dcterms:modified xsi:type="dcterms:W3CDTF">2023-07-20T09:06:55Z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0x01010013B201011F0E5741A926F27FC4B445A9</vt:lpwstr>
  </property>
</Properties>
</file>